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Мої документи\27.03. Конференція Fin lit\Сертифікати FinLit Forum 2025\"/>
    </mc:Choice>
  </mc:AlternateContent>
  <bookViews>
    <workbookView xWindow="0" yWindow="0" windowWidth="17256" windowHeight="540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2687" i="1" l="1"/>
  <c r="C2686" i="1"/>
  <c r="C2685" i="1"/>
  <c r="C2684" i="1"/>
  <c r="C2683" i="1"/>
  <c r="C2682" i="1"/>
  <c r="C515" i="1"/>
  <c r="C2681" i="1" l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<sst xmlns="http://schemas.openxmlformats.org/spreadsheetml/2006/main" count="5375" uniqueCount="5375">
  <si>
    <t>номер</t>
  </si>
  <si>
    <t>ПІБ</t>
  </si>
  <si>
    <t>Посилання на сертифікат</t>
  </si>
  <si>
    <t>FL_2025_0001</t>
  </si>
  <si>
    <t>Хоша Марина Олександрівна</t>
  </si>
  <si>
    <t>FL_2025_0002</t>
  </si>
  <si>
    <t>Гарна Світлана Юріївна</t>
  </si>
  <si>
    <t>FL_2025_0003</t>
  </si>
  <si>
    <t>Ягужинська Крістіна Миколаївна</t>
  </si>
  <si>
    <t>FL_2025_0004</t>
  </si>
  <si>
    <t>Шаповал Юлія Ігорівна</t>
  </si>
  <si>
    <t>FL_2025_0005</t>
  </si>
  <si>
    <t>Полякова Вікторія Ярославівна</t>
  </si>
  <si>
    <t>FL_2025_0006</t>
  </si>
  <si>
    <t>Середа Катерина Анатоліївна</t>
  </si>
  <si>
    <t>FL_2025_0007</t>
  </si>
  <si>
    <t>Фещук Роман Володимирович</t>
  </si>
  <si>
    <t>FL_2025_0008</t>
  </si>
  <si>
    <t>Падалко Ірина Ігорівна</t>
  </si>
  <si>
    <t>FL_2025_0009</t>
  </si>
  <si>
    <t>Тарасенко Дар’я Юріївна</t>
  </si>
  <si>
    <t>FL_2025_0010</t>
  </si>
  <si>
    <t>Дармограй Ульяна Сергіївна</t>
  </si>
  <si>
    <t>FL_2025_0011</t>
  </si>
  <si>
    <t>Колчанова Марія Ігорівна</t>
  </si>
  <si>
    <t>FL_2025_0012</t>
  </si>
  <si>
    <t>Павлович Віра Вікторівна</t>
  </si>
  <si>
    <t>FL_2025_0013</t>
  </si>
  <si>
    <t>Качараба Аліна-Тетяна Андріївна</t>
  </si>
  <si>
    <t>FL_2025_0014</t>
  </si>
  <si>
    <t>Кулик Вікторія Вадимівна</t>
  </si>
  <si>
    <t>FL_2025_0015</t>
  </si>
  <si>
    <t>Кругла Ольга Андріївна</t>
  </si>
  <si>
    <t>FL_2025_0016</t>
  </si>
  <si>
    <t>Мормуль Анжела Володимирівна</t>
  </si>
  <si>
    <t>FL_2025_0017</t>
  </si>
  <si>
    <t>Сабов Наталія Василівна</t>
  </si>
  <si>
    <t>FL_2025_0018</t>
  </si>
  <si>
    <t>Ляшко Дар'яна Юріївна</t>
  </si>
  <si>
    <t>FL_2025_0019</t>
  </si>
  <si>
    <t>Бобошко Оксана Олександрівна</t>
  </si>
  <si>
    <t>FL_2025_0020</t>
  </si>
  <si>
    <t>Батрак Аліна Русланівна</t>
  </si>
  <si>
    <t>FL_2025_0021</t>
  </si>
  <si>
    <t>Сʼєдіна Інна Олегівна</t>
  </si>
  <si>
    <t>FL_2025_0022</t>
  </si>
  <si>
    <t>Данилюк Володимир Володимирович</t>
  </si>
  <si>
    <t>FL_2025_0023</t>
  </si>
  <si>
    <t>Голіней Юлія Олександрівна</t>
  </si>
  <si>
    <t>FL_2025_0024</t>
  </si>
  <si>
    <t>Пономарьова Наталя Іванівна</t>
  </si>
  <si>
    <t>FL_2025_0025</t>
  </si>
  <si>
    <t>Кулик Юлія Миколаївна</t>
  </si>
  <si>
    <t>FL_2025_0026</t>
  </si>
  <si>
    <t>Oksana Hrusha</t>
  </si>
  <si>
    <t>FL_2025_0027</t>
  </si>
  <si>
    <t>Оболєнцева Вікторія Вікторівна</t>
  </si>
  <si>
    <t>FL_2025_0028</t>
  </si>
  <si>
    <t>Ковальова Аліна Ігорівна</t>
  </si>
  <si>
    <t>FL_2025_0029</t>
  </si>
  <si>
    <t>Лазаренко Ольга Вікторівна</t>
  </si>
  <si>
    <t>FL_2025_0030</t>
  </si>
  <si>
    <t>Загуба Людмила Павлівна</t>
  </si>
  <si>
    <t>FL_2025_0031</t>
  </si>
  <si>
    <t>Ляхівненко Людмила Володимирівна</t>
  </si>
  <si>
    <t>FL_2025_0032</t>
  </si>
  <si>
    <t>Залевська Ірина Олексіївна</t>
  </si>
  <si>
    <t>FL_2025_0033</t>
  </si>
  <si>
    <t>Миркало Анастасія Володимирівна</t>
  </si>
  <si>
    <t>FL_2025_0034</t>
  </si>
  <si>
    <t>Безушка Лариса Сергіївна</t>
  </si>
  <si>
    <t>FL_2025_0035</t>
  </si>
  <si>
    <t>Фединишин Леся Тимофіївна</t>
  </si>
  <si>
    <t>FL_2025_0036</t>
  </si>
  <si>
    <t>Ручаковський Андрій Михайлович</t>
  </si>
  <si>
    <t>FL_2025_0037</t>
  </si>
  <si>
    <t>Довга Віта Володимирівна</t>
  </si>
  <si>
    <t>FL_2025_0038</t>
  </si>
  <si>
    <t>Рожко Зоя Павлівна</t>
  </si>
  <si>
    <t>FL_2025_0039</t>
  </si>
  <si>
    <t>Губенко Оксана Вадимівна</t>
  </si>
  <si>
    <t>FL_2025_0040</t>
  </si>
  <si>
    <t>Смагіна Таїса Миколаївна</t>
  </si>
  <si>
    <t>FL_2025_0041</t>
  </si>
  <si>
    <t>Пойда Анна Геннадіївна</t>
  </si>
  <si>
    <t>FL_2025_0042</t>
  </si>
  <si>
    <t>Бутова Людмила Володимирівна</t>
  </si>
  <si>
    <t>FL_2025_0043</t>
  </si>
  <si>
    <t>Пуховська Валентина Василівна</t>
  </si>
  <si>
    <t>FL_2025_0044</t>
  </si>
  <si>
    <t>Чирва Валентина Василівна</t>
  </si>
  <si>
    <t>FL_2025_0045</t>
  </si>
  <si>
    <t>Давидюк Алла Юріївна</t>
  </si>
  <si>
    <t>FL_2025_0046</t>
  </si>
  <si>
    <t>Герасимюк Тетяна Михайлівна</t>
  </si>
  <si>
    <t>FL_2025_0047</t>
  </si>
  <si>
    <t>Дуба Ніна Павлівна</t>
  </si>
  <si>
    <t>FL_2025_0048</t>
  </si>
  <si>
    <t>Бовкун Юлія Сергіївна</t>
  </si>
  <si>
    <t>FL_2025_0049</t>
  </si>
  <si>
    <t>Степанова Наталія Леонідівна</t>
  </si>
  <si>
    <t>FL_2025_0050</t>
  </si>
  <si>
    <t>Малько Дарина Володимирівна</t>
  </si>
  <si>
    <t>FL_2025_0051</t>
  </si>
  <si>
    <t>Шакірова Яна Вадимівна</t>
  </si>
  <si>
    <t>FL_2025_0052</t>
  </si>
  <si>
    <t>Загідуліна Наталія Георгіївна</t>
  </si>
  <si>
    <t>FL_2025_0053</t>
  </si>
  <si>
    <t>Бонка Тетяна Олексіївна</t>
  </si>
  <si>
    <t>FL_2025_0054</t>
  </si>
  <si>
    <t>Пацюк Тетяна Вікторівна</t>
  </si>
  <si>
    <t>FL_2025_0055</t>
  </si>
  <si>
    <t>Мартинішина Юлія Юріївна</t>
  </si>
  <si>
    <t>FL_2025_0056</t>
  </si>
  <si>
    <t>Маркова Валентина Володимирівна</t>
  </si>
  <si>
    <t>FL_2025_0057</t>
  </si>
  <si>
    <t>Гончаренко Тетяна Миколаївна</t>
  </si>
  <si>
    <t>FL_2025_0058</t>
  </si>
  <si>
    <t>Фалєєва Світана Костянтинівна</t>
  </si>
  <si>
    <t>FL_2025_0059</t>
  </si>
  <si>
    <t>Войтюк Оксана Юріївна</t>
  </si>
  <si>
    <t>FL_2025_0060</t>
  </si>
  <si>
    <t>Степанова Леся Українка</t>
  </si>
  <si>
    <t>FL_2025_0061</t>
  </si>
  <si>
    <t>Бровко Орися Андріївна</t>
  </si>
  <si>
    <t>FL_2025_0062</t>
  </si>
  <si>
    <t>Іванюк Надія Валентинівна</t>
  </si>
  <si>
    <t>FL_2025_0063</t>
  </si>
  <si>
    <t>Прилуцька Тетяна Дмитрівна</t>
  </si>
  <si>
    <t>FL_2025_0064</t>
  </si>
  <si>
    <t>Людмила Володимирівна Здибель</t>
  </si>
  <si>
    <t>FL_2025_0065</t>
  </si>
  <si>
    <t>Івахів Назарій Федорович</t>
  </si>
  <si>
    <t>FL_2025_0066</t>
  </si>
  <si>
    <t>Копилєв Олександр Анатолійович</t>
  </si>
  <si>
    <t>FL_2025_0067</t>
  </si>
  <si>
    <t>Шаповал Олена Миколаївна</t>
  </si>
  <si>
    <t>FL_2025_0068</t>
  </si>
  <si>
    <t>Григоревська Ольга Сергіївна</t>
  </si>
  <si>
    <t>FL_2025_0069</t>
  </si>
  <si>
    <t>Бондар Галина Анатоліївна</t>
  </si>
  <si>
    <t>FL_2025_0070</t>
  </si>
  <si>
    <t>Клочко Катерина Анатоліївна</t>
  </si>
  <si>
    <t>FL_2025_0071</t>
  </si>
  <si>
    <t>Козак Людмила Миколаївна</t>
  </si>
  <si>
    <t>FL_2025_0072</t>
  </si>
  <si>
    <t>Корчун Наталія Анатоліївна</t>
  </si>
  <si>
    <t>FL_2025_0073</t>
  </si>
  <si>
    <t>Вовканець Дарина Іванівна</t>
  </si>
  <si>
    <t>FL_2025_0074</t>
  </si>
  <si>
    <t>Охота Людмила Іванівна</t>
  </si>
  <si>
    <t>FL_2025_0075</t>
  </si>
  <si>
    <t>Кривошап Наталія Олексіївна</t>
  </si>
  <si>
    <t>FL_2025_0076</t>
  </si>
  <si>
    <t>Антошенко Маргарита Юріївна</t>
  </si>
  <si>
    <t>FL_2025_0077</t>
  </si>
  <si>
    <t>Усятицька Олександра Богданівна</t>
  </si>
  <si>
    <t>FL_2025_0078</t>
  </si>
  <si>
    <t>Ковальчук Лариса Миколаївна</t>
  </si>
  <si>
    <t>FL_2025_0079</t>
  </si>
  <si>
    <t>Шеховцова Віталія Володимирівна</t>
  </si>
  <si>
    <t>FL_2025_0080</t>
  </si>
  <si>
    <t>Жебулда Валентина Миколаївна</t>
  </si>
  <si>
    <t>FL_2025_0081</t>
  </si>
  <si>
    <t>Дегтярьов Станіслав Валерійович</t>
  </si>
  <si>
    <t>FL_2025_0082</t>
  </si>
  <si>
    <t>Скиба Наталя Миколаївна</t>
  </si>
  <si>
    <t>FL_2025_0083</t>
  </si>
  <si>
    <t>Маруш Сергій Володимирович</t>
  </si>
  <si>
    <t>FL_2025_0084</t>
  </si>
  <si>
    <t>Гадомська Інна Олександрівна</t>
  </si>
  <si>
    <t>FL_2025_0085</t>
  </si>
  <si>
    <t>Максименко Ірина Яківна</t>
  </si>
  <si>
    <t>FL_2025_0086</t>
  </si>
  <si>
    <t>Сочка Катерина Андріївна</t>
  </si>
  <si>
    <t>FL_2025_0087</t>
  </si>
  <si>
    <t>Малиновська Дар'я Михайлівна</t>
  </si>
  <si>
    <t>FL_2025_0088</t>
  </si>
  <si>
    <t>Іванова Діана Ярославівна</t>
  </si>
  <si>
    <t>FL_2025_0089</t>
  </si>
  <si>
    <t>Синьогіна Валентина Миколаївна</t>
  </si>
  <si>
    <t>FL_2025_0090</t>
  </si>
  <si>
    <t>Іщенко Анжеліка Олександрівна</t>
  </si>
  <si>
    <t>FL_2025_0091</t>
  </si>
  <si>
    <t>Нечаєва-Носова Оксана Олександрівна</t>
  </si>
  <si>
    <t>FL_2025_0092</t>
  </si>
  <si>
    <t>Мадай Лідія Орестівна</t>
  </si>
  <si>
    <t>FL_2025_0093</t>
  </si>
  <si>
    <t>Зваричук Оксана Сергіївна</t>
  </si>
  <si>
    <t>FL_2025_0094</t>
  </si>
  <si>
    <t>Романенко Ірина Олександрівна</t>
  </si>
  <si>
    <t>FL_2025_0095</t>
  </si>
  <si>
    <t>Шупрудько Тетяна Анатоліївна</t>
  </si>
  <si>
    <t>FL_2025_0096</t>
  </si>
  <si>
    <t>Агапова Ірина Володимирівна</t>
  </si>
  <si>
    <t>FL_2025_0097</t>
  </si>
  <si>
    <t>Черьомухіна Альона Олександрівна</t>
  </si>
  <si>
    <t>FL_2025_0098</t>
  </si>
  <si>
    <t>Кирч Любов Костянтинівна</t>
  </si>
  <si>
    <t>FL_2025_0099</t>
  </si>
  <si>
    <t>Черняєва Олена Вікторівна</t>
  </si>
  <si>
    <t>FL_2025_0100</t>
  </si>
  <si>
    <t>Москаленко Тетяна Миколаївна</t>
  </si>
  <si>
    <t>FL_2025_0101</t>
  </si>
  <si>
    <t>Фролов Микола Анатолійович</t>
  </si>
  <si>
    <t>FL_2025_0102</t>
  </si>
  <si>
    <t>Логвинова Марина Олександрівна</t>
  </si>
  <si>
    <t>FL_2025_0103</t>
  </si>
  <si>
    <t>Торконяк Тетяна Михайлівна</t>
  </si>
  <si>
    <t>FL_2025_0104</t>
  </si>
  <si>
    <t>Гаврилюк Юлія Володимирівна</t>
  </si>
  <si>
    <t>FL_2025_0105</t>
  </si>
  <si>
    <t>Скрипник Тетяна Вікторівна</t>
  </si>
  <si>
    <t>FL_2025_0106</t>
  </si>
  <si>
    <t>Кирилюк Антоніна Миколаївна</t>
  </si>
  <si>
    <t>FL_2025_0107</t>
  </si>
  <si>
    <t>Зінюк Тетяна Євгенівна</t>
  </si>
  <si>
    <t>FL_2025_0108</t>
  </si>
  <si>
    <t>Якимчук Максим Андрійович</t>
  </si>
  <si>
    <t>FL_2025_0109</t>
  </si>
  <si>
    <t>Сидоренко Вікторія Олександрівна</t>
  </si>
  <si>
    <t>FL_2025_0110</t>
  </si>
  <si>
    <t>Берегун Віктор Анатолійович</t>
  </si>
  <si>
    <t>FL_2025_0111</t>
  </si>
  <si>
    <t>Кобзаренко Маргарита Анатоліївна</t>
  </si>
  <si>
    <t>FL_2025_0112</t>
  </si>
  <si>
    <t>Ковальова Тетяна Георгіївна</t>
  </si>
  <si>
    <t>FL_2025_0113</t>
  </si>
  <si>
    <t>Красюк Наталія Михайлівна</t>
  </si>
  <si>
    <t>FL_2025_0114</t>
  </si>
  <si>
    <t>Гладка Світлана Вікторівна</t>
  </si>
  <si>
    <t>FL_2025_0115</t>
  </si>
  <si>
    <t>Гарманюк Тетяна Миколаївна</t>
  </si>
  <si>
    <t>FL_2025_0116</t>
  </si>
  <si>
    <t>Муковіз Олександр Васильович</t>
  </si>
  <si>
    <t>FL_2025_0117</t>
  </si>
  <si>
    <t>Мальцева Оксана Вікторівна</t>
  </si>
  <si>
    <t>FL_2025_0118</t>
  </si>
  <si>
    <t>Свердлов Іван Олександрович</t>
  </si>
  <si>
    <t>FL_2025_0119</t>
  </si>
  <si>
    <t>Сущенко Анастасія Миколаївна</t>
  </si>
  <si>
    <t>FL_2025_0120</t>
  </si>
  <si>
    <t>Черняховська Аліна Василівна</t>
  </si>
  <si>
    <t>FL_2025_0121</t>
  </si>
  <si>
    <t>Ковальчук Тетяна Сергіївна</t>
  </si>
  <si>
    <t>FL_2025_0122</t>
  </si>
  <si>
    <t>Слишко Алла Михайлівна</t>
  </si>
  <si>
    <t>FL_2025_0123</t>
  </si>
  <si>
    <t>Клапків Віра Володимирівна</t>
  </si>
  <si>
    <t>FL_2025_0124</t>
  </si>
  <si>
    <t>Єлізаров Ігор Георгійович</t>
  </si>
  <si>
    <t>FL_2025_0125</t>
  </si>
  <si>
    <t>Петько Галина Іванівна</t>
  </si>
  <si>
    <t>FL_2025_0126</t>
  </si>
  <si>
    <t>Беца Оксана Єгорівна</t>
  </si>
  <si>
    <t>FL_2025_0127</t>
  </si>
  <si>
    <t>Тесленко Валентина Андріївна</t>
  </si>
  <si>
    <t>FL_2025_0128</t>
  </si>
  <si>
    <t>Мерінова Оксана Олегівна</t>
  </si>
  <si>
    <t>FL_2025_0129</t>
  </si>
  <si>
    <t>Пустогарова Тетяна Федорівна</t>
  </si>
  <si>
    <t>FL_2025_0130</t>
  </si>
  <si>
    <t>Галімська Жанна Олександрівна</t>
  </si>
  <si>
    <t>FL_2025_0131</t>
  </si>
  <si>
    <t>Ковалевський Артем Вікторович</t>
  </si>
  <si>
    <t>FL_2025_0132</t>
  </si>
  <si>
    <t>Гаркуша Наталія Дмитрівна</t>
  </si>
  <si>
    <t>FL_2025_0133</t>
  </si>
  <si>
    <t>Литвинова Олена Євгенівна</t>
  </si>
  <si>
    <t>FL_2025_0134</t>
  </si>
  <si>
    <t>Бондаренко Свiтлана Миколаīвна</t>
  </si>
  <si>
    <t>FL_2025_0135</t>
  </si>
  <si>
    <t>Оліярник Тарас Андрійович</t>
  </si>
  <si>
    <t>FL_2025_0136</t>
  </si>
  <si>
    <t>Кордуба Наталія Ярославівна</t>
  </si>
  <si>
    <t>FL_2025_0137</t>
  </si>
  <si>
    <t>Маринович Оксана Михайлівна</t>
  </si>
  <si>
    <t>FL_2025_0138</t>
  </si>
  <si>
    <t>Молярова Лілія Віталіївна</t>
  </si>
  <si>
    <t>FL_2025_0139</t>
  </si>
  <si>
    <t>Ніколюк Тетяна Сергіївна</t>
  </si>
  <si>
    <t>FL_2025_0140</t>
  </si>
  <si>
    <t>Чигрикова Тетяна Володимирівна</t>
  </si>
  <si>
    <t>FL_2025_0141</t>
  </si>
  <si>
    <t>Питель Анна Олександрівна</t>
  </si>
  <si>
    <t>FL_2025_0142</t>
  </si>
  <si>
    <t>Кирилова Наталія Миколаївна</t>
  </si>
  <si>
    <t>FL_2025_0143</t>
  </si>
  <si>
    <t>Грідіна Наталія Борисівна</t>
  </si>
  <si>
    <t>FL_2025_0144</t>
  </si>
  <si>
    <t>Василишина Наталія Василівна</t>
  </si>
  <si>
    <t>FL_2025_0145</t>
  </si>
  <si>
    <t>Санжакова Світлана</t>
  </si>
  <si>
    <t>FL_2025_0146</t>
  </si>
  <si>
    <t>Кадубець Дарʼя Зіновіївна</t>
  </si>
  <si>
    <t>FL_2025_0147</t>
  </si>
  <si>
    <t>Косторной Сергій Володимирович</t>
  </si>
  <si>
    <t>FL_2025_0148</t>
  </si>
  <si>
    <t>Меренкова Тетяна Василівна</t>
  </si>
  <si>
    <t>FL_2025_0149</t>
  </si>
  <si>
    <t>Шпак Людмила Федорівна</t>
  </si>
  <si>
    <t>FL_2025_0150</t>
  </si>
  <si>
    <t>Кутинська Оксана Вікторівна</t>
  </si>
  <si>
    <t>FL_2025_0151</t>
  </si>
  <si>
    <t>Шевченко Юлія Ігорівна</t>
  </si>
  <si>
    <t>FL_2025_0152</t>
  </si>
  <si>
    <t>Торубара Лариса Анатоліївна</t>
  </si>
  <si>
    <t>FL_2025_0153</t>
  </si>
  <si>
    <t>Яриш Наталія Олександрівна</t>
  </si>
  <si>
    <t>FL_2025_0154</t>
  </si>
  <si>
    <t>Ореховська Валерія Олексіївна</t>
  </si>
  <si>
    <t>FL_2025_0155</t>
  </si>
  <si>
    <t>Кислюк Наталія Михайлівна</t>
  </si>
  <si>
    <t>FL_2025_0156</t>
  </si>
  <si>
    <t>Грибовська Людмила Михайлівна</t>
  </si>
  <si>
    <t>FL_2025_0157</t>
  </si>
  <si>
    <t>Цегольник Ілона Василівна</t>
  </si>
  <si>
    <t>FL_2025_0158</t>
  </si>
  <si>
    <t>Івах Світлана Сергіївна</t>
  </si>
  <si>
    <t>FL_2025_0159</t>
  </si>
  <si>
    <t>Прокопенко Ольга Миколаївна</t>
  </si>
  <si>
    <t>FL_2025_0160</t>
  </si>
  <si>
    <t>Курганова Ірина Михайлівна</t>
  </si>
  <si>
    <t>FL_2025_0161</t>
  </si>
  <si>
    <t>Приходько Тамара Володимирівна</t>
  </si>
  <si>
    <t>FL_2025_0162</t>
  </si>
  <si>
    <t>Івасюнько Майя Юріівна</t>
  </si>
  <si>
    <t>FL_2025_0163</t>
  </si>
  <si>
    <t>Доан Павло Ванович</t>
  </si>
  <si>
    <t>FL_2025_0164</t>
  </si>
  <si>
    <t>Діденко Сергій Васильович</t>
  </si>
  <si>
    <t>FL_2025_0165</t>
  </si>
  <si>
    <t>Шпак Олена Анатоліївна</t>
  </si>
  <si>
    <t>FL_2025_0166</t>
  </si>
  <si>
    <t>Дзевель Юлія Юріївна</t>
  </si>
  <si>
    <t>FL_2025_0167</t>
  </si>
  <si>
    <t>Дученко Ганна Вікторівна</t>
  </si>
  <si>
    <t>FL_2025_0168</t>
  </si>
  <si>
    <t>Сердюк Алла Анатоліївна</t>
  </si>
  <si>
    <t>FL_2025_0169</t>
  </si>
  <si>
    <t>Безсікерних Світлана Володимирівна</t>
  </si>
  <si>
    <t>FL_2025_0170</t>
  </si>
  <si>
    <t>Карась Альвіна Іванівна</t>
  </si>
  <si>
    <t>FL_2025_0171</t>
  </si>
  <si>
    <t>Скрипник Сергій Володимирович</t>
  </si>
  <si>
    <t>FL_2025_0172</t>
  </si>
  <si>
    <t>Коваленко Інна Ігорівна</t>
  </si>
  <si>
    <t>FL_2025_0173</t>
  </si>
  <si>
    <t>Єськова Анжела Миколаївна</t>
  </si>
  <si>
    <t>FL_2025_0174</t>
  </si>
  <si>
    <t>Ціпріс Наталія Леонідівна</t>
  </si>
  <si>
    <t>FL_2025_0175</t>
  </si>
  <si>
    <t>Ляшко Анастасія Анатоліївна</t>
  </si>
  <si>
    <t>FL_2025_0176</t>
  </si>
  <si>
    <t>Сірак Катерина Петрівна</t>
  </si>
  <si>
    <t>FL_2025_0177</t>
  </si>
  <si>
    <t>Гоменюк Світлана Степанівна</t>
  </si>
  <si>
    <t>FL_2025_0178</t>
  </si>
  <si>
    <t>Лісовська Світлана Анатоліївна</t>
  </si>
  <si>
    <t>FL_2025_0179</t>
  </si>
  <si>
    <t>Москаленко Ліна Миколаївна</t>
  </si>
  <si>
    <t>FL_2025_0180</t>
  </si>
  <si>
    <t>Служава Людмила Олександрівна</t>
  </si>
  <si>
    <t>FL_2025_0181</t>
  </si>
  <si>
    <t>Бакун Людмила Михайлівна</t>
  </si>
  <si>
    <t>FL_2025_0182</t>
  </si>
  <si>
    <t>Вовденко Оксана Володимирівна</t>
  </si>
  <si>
    <t>FL_2025_0183</t>
  </si>
  <si>
    <t>Шамка Ірина Станіславівна</t>
  </si>
  <si>
    <t>FL_2025_0184</t>
  </si>
  <si>
    <t>Костенко Ольга Володимирівна</t>
  </si>
  <si>
    <t>FL_2025_0185</t>
  </si>
  <si>
    <t>Голубнича Інна Володимирівна</t>
  </si>
  <si>
    <t>FL_2025_0186</t>
  </si>
  <si>
    <t>Ластівка Марина Валентинівна</t>
  </si>
  <si>
    <t>FL_2025_0187</t>
  </si>
  <si>
    <t>Грибанова Олена Василівна</t>
  </si>
  <si>
    <t>FL_2025_0188</t>
  </si>
  <si>
    <t>Слівінська Марія Іванівна</t>
  </si>
  <si>
    <t>FL_2025_0189</t>
  </si>
  <si>
    <t>Побєгайло Катерина Богданівна</t>
  </si>
  <si>
    <t>FL_2025_0190</t>
  </si>
  <si>
    <t>Ремез Марина Станіславівна</t>
  </si>
  <si>
    <t>FL_2025_0191</t>
  </si>
  <si>
    <t>Козаченко Ганна</t>
  </si>
  <si>
    <t>FL_2025_0192</t>
  </si>
  <si>
    <t>Василенко Юлія Олександрівна</t>
  </si>
  <si>
    <t>FL_2025_0193</t>
  </si>
  <si>
    <t>Кацюк Раїса Володимирівна</t>
  </si>
  <si>
    <t>FL_2025_0194</t>
  </si>
  <si>
    <t>Назаренко Яна Володимирівна</t>
  </si>
  <si>
    <t>FL_2025_0195</t>
  </si>
  <si>
    <t>Кизименко Оксана Миколаївна</t>
  </si>
  <si>
    <t>FL_2025_0196</t>
  </si>
  <si>
    <t>Шух Марія Василівна</t>
  </si>
  <si>
    <t>FL_2025_0197</t>
  </si>
  <si>
    <t>Шкода Світлана Миколаївна</t>
  </si>
  <si>
    <t>FL_2025_0198</t>
  </si>
  <si>
    <t>Пасічник Наталя Олексіївна</t>
  </si>
  <si>
    <t>FL_2025_0199</t>
  </si>
  <si>
    <t>Буряк Юлія Леонідівна</t>
  </si>
  <si>
    <t>FL_2025_0200</t>
  </si>
  <si>
    <t>Шевченко Катерина Миколаївна</t>
  </si>
  <si>
    <t>FL_2025_0201</t>
  </si>
  <si>
    <t>Шелюжко Микола Вікторович</t>
  </si>
  <si>
    <t>FL_2025_0202</t>
  </si>
  <si>
    <t>Харченко Ніна Петрівна</t>
  </si>
  <si>
    <t>FL_2025_0203</t>
  </si>
  <si>
    <t>Рудик Вікторія Сергіївна</t>
  </si>
  <si>
    <t>FL_2025_0204</t>
  </si>
  <si>
    <t>Процик Леся Олегівна</t>
  </si>
  <si>
    <t>FL_2025_0205</t>
  </si>
  <si>
    <t>Комарницька Марія Василівна</t>
  </si>
  <si>
    <t>FL_2025_0206</t>
  </si>
  <si>
    <t>Федоришина Марина Станіславівна</t>
  </si>
  <si>
    <t>FL_2025_0207</t>
  </si>
  <si>
    <t>Подкоритова Тетяна Іванівна</t>
  </si>
  <si>
    <t>FL_2025_0208</t>
  </si>
  <si>
    <t>Прасолова Світлана Павлівна</t>
  </si>
  <si>
    <t>FL_2025_0209</t>
  </si>
  <si>
    <t>Руденко Галина Анатоліївна</t>
  </si>
  <si>
    <t>FL_2025_0210</t>
  </si>
  <si>
    <t>Журавська Марія Василівна</t>
  </si>
  <si>
    <t>FL_2025_0211</t>
  </si>
  <si>
    <t>Шалатова Альона Вікторівна</t>
  </si>
  <si>
    <t>FL_2025_0212</t>
  </si>
  <si>
    <t>Лукашенко Людмила Володимирівна</t>
  </si>
  <si>
    <t>FL_2025_0213</t>
  </si>
  <si>
    <t>Ткачук Наталія Михайлівна</t>
  </si>
  <si>
    <t>FL_2025_0214</t>
  </si>
  <si>
    <t>Заєць Світлана Володимирівна</t>
  </si>
  <si>
    <t>FL_2025_0215</t>
  </si>
  <si>
    <t>Чобан Богдан Едуардович</t>
  </si>
  <si>
    <t>FL_2025_0216</t>
  </si>
  <si>
    <t>Павліщева Євгенія Анатоліївна</t>
  </si>
  <si>
    <t>FL_2025_0217</t>
  </si>
  <si>
    <t>Рибка Олена Борисівна</t>
  </si>
  <si>
    <t>FL_2025_0218</t>
  </si>
  <si>
    <t>Бондарєва Яніна Олександрівна</t>
  </si>
  <si>
    <t>FL_2025_0219</t>
  </si>
  <si>
    <t>Компанієць Олександр Григорович</t>
  </si>
  <si>
    <t>FL_2025_0220</t>
  </si>
  <si>
    <t>Катречко Аліна Віталіївна</t>
  </si>
  <si>
    <t>FL_2025_0221</t>
  </si>
  <si>
    <t>Куденчук Леся Андріївна</t>
  </si>
  <si>
    <t>FL_2025_0222</t>
  </si>
  <si>
    <t>Шевчик Людмила Лукашівна</t>
  </si>
  <si>
    <t>FL_2025_0223</t>
  </si>
  <si>
    <t>Савченко Інна Миколаївна</t>
  </si>
  <si>
    <t>FL_2025_0224</t>
  </si>
  <si>
    <t>Бабак Олена Михайлівна</t>
  </si>
  <si>
    <t>FL_2025_0225</t>
  </si>
  <si>
    <t>Васецька Любов Олександрівна</t>
  </si>
  <si>
    <t>FL_2025_0226</t>
  </si>
  <si>
    <t>Грабовська Тетяна Леонідівна</t>
  </si>
  <si>
    <t>FL_2025_0227</t>
  </si>
  <si>
    <t>Петренко Тетяна Володимирівна</t>
  </si>
  <si>
    <t>FL_2025_0228</t>
  </si>
  <si>
    <t>Кабинець Вікторія Іванівна</t>
  </si>
  <si>
    <t>FL_2025_0229</t>
  </si>
  <si>
    <t>Заєць Олена Сергіївна</t>
  </si>
  <si>
    <t>FL_2025_0230</t>
  </si>
  <si>
    <t>Герошенко Інна Олександрівна</t>
  </si>
  <si>
    <t>FL_2025_0231</t>
  </si>
  <si>
    <t>Козак Юлія Василівна</t>
  </si>
  <si>
    <t>FL_2025_0232</t>
  </si>
  <si>
    <t>Ролдугіна Марина Валеріївна</t>
  </si>
  <si>
    <t>FL_2025_0233</t>
  </si>
  <si>
    <t>Козьменко Наталія Володимирівна</t>
  </si>
  <si>
    <t>FL_2025_0234</t>
  </si>
  <si>
    <t>Ярощук Віталіна Олександрівна</t>
  </si>
  <si>
    <t>FL_2025_0235</t>
  </si>
  <si>
    <t>Чайковська Ірина Василівна</t>
  </si>
  <si>
    <t>FL_2025_0236</t>
  </si>
  <si>
    <t>Сирота Наталія Миколаївна</t>
  </si>
  <si>
    <t>FL_2025_0237</t>
  </si>
  <si>
    <t>Карплюк Оксана Семенівна</t>
  </si>
  <si>
    <t>FL_2025_0238</t>
  </si>
  <si>
    <t>Сучок Любов Володимирівна</t>
  </si>
  <si>
    <t>FL_2025_0239</t>
  </si>
  <si>
    <t>Погонюк Наталія Анатоліївна</t>
  </si>
  <si>
    <t>FL_2025_0240</t>
  </si>
  <si>
    <t>Руденко Ольга Олександрівна</t>
  </si>
  <si>
    <t>FL_2025_0241</t>
  </si>
  <si>
    <t>Котілевська Віра Володимирівна</t>
  </si>
  <si>
    <t>FL_2025_0242</t>
  </si>
  <si>
    <t>Світлична Світлана Станіславівна</t>
  </si>
  <si>
    <t>FL_2025_0243</t>
  </si>
  <si>
    <t>Скицюк Ірина Вікторівна</t>
  </si>
  <si>
    <t>FL_2025_0244</t>
  </si>
  <si>
    <t>Пікалова Вікторія Михайлівна</t>
  </si>
  <si>
    <t>FL_2025_0245</t>
  </si>
  <si>
    <t>Охота Юлія Валентинівна</t>
  </si>
  <si>
    <t>FL_2025_0246</t>
  </si>
  <si>
    <t>Кушнір Ірина Юріївна</t>
  </si>
  <si>
    <t>FL_2025_0247</t>
  </si>
  <si>
    <t>Мигдаль Альона Володимирівна</t>
  </si>
  <si>
    <t>FL_2025_0248</t>
  </si>
  <si>
    <t>Задорожня Лариса Михайлівна</t>
  </si>
  <si>
    <t>FL_2025_0249</t>
  </si>
  <si>
    <t>Горбатенко Лада Володимирівна</t>
  </si>
  <si>
    <t>FL_2025_0250</t>
  </si>
  <si>
    <t>Тиханова Оксана Ігорівна</t>
  </si>
  <si>
    <t>FL_2025_0251</t>
  </si>
  <si>
    <t>Семерик Олександра Сергіївна</t>
  </si>
  <si>
    <t>FL_2025_0252</t>
  </si>
  <si>
    <t>Боднарюк Ірина Леонідівна</t>
  </si>
  <si>
    <t>FL_2025_0253</t>
  </si>
  <si>
    <t>Тимошик Михайло Морозенкович</t>
  </si>
  <si>
    <t>FL_2025_0254</t>
  </si>
  <si>
    <t>Тахтарова Ірина Сергіївна</t>
  </si>
  <si>
    <t>FL_2025_0255</t>
  </si>
  <si>
    <t>Синицина Анастасія Олексіївна</t>
  </si>
  <si>
    <t>FL_2025_0256</t>
  </si>
  <si>
    <t>Куцериб Марія Михайлівна</t>
  </si>
  <si>
    <t>FL_2025_0257</t>
  </si>
  <si>
    <t>ТКАЛЕНКО Лілія Валеріївна</t>
  </si>
  <si>
    <t>FL_2025_0258</t>
  </si>
  <si>
    <t>Леоненко Наталія Володимирівна</t>
  </si>
  <si>
    <t>FL_2025_0259</t>
  </si>
  <si>
    <t>Вознюк Марія Михайлівна</t>
  </si>
  <si>
    <t>FL_2025_0260</t>
  </si>
  <si>
    <t>Ковалевич Наталія Тарасівна</t>
  </si>
  <si>
    <t>FL_2025_0261</t>
  </si>
  <si>
    <t>Лобода Наталія Володимирівна</t>
  </si>
  <si>
    <t>FL_2025_0262</t>
  </si>
  <si>
    <t>Тернова Ірина Валер'янівна</t>
  </si>
  <si>
    <t>FL_2025_0263</t>
  </si>
  <si>
    <t>Криворот Олег Григорович</t>
  </si>
  <si>
    <t>FL_2025_0264</t>
  </si>
  <si>
    <t>Тибель Іван Васильович</t>
  </si>
  <si>
    <t>FL_2025_0265</t>
  </si>
  <si>
    <t>Волошина Лариса Юріївна</t>
  </si>
  <si>
    <t>FL_2025_0266</t>
  </si>
  <si>
    <t>Дмитренко Анастасія Сергіївна</t>
  </si>
  <si>
    <t>FL_2025_0267</t>
  </si>
  <si>
    <t>Гришкова Тетяна</t>
  </si>
  <si>
    <t>FL_2025_0268</t>
  </si>
  <si>
    <t>Кирилюк Марія Віталіївна</t>
  </si>
  <si>
    <t>FL_2025_0269</t>
  </si>
  <si>
    <t>Іванова Ірина Вячеславівна</t>
  </si>
  <si>
    <t>FL_2025_0270</t>
  </si>
  <si>
    <t>Кісіль Вікторія Володимирівна</t>
  </si>
  <si>
    <t>FL_2025_0271</t>
  </si>
  <si>
    <t>Сашко Ольга Петрівна</t>
  </si>
  <si>
    <t>FL_2025_0272</t>
  </si>
  <si>
    <t>Загородня Олеся Леонідівна</t>
  </si>
  <si>
    <t>FL_2025_0273</t>
  </si>
  <si>
    <t>Грабар Лариса Кирилівна</t>
  </si>
  <si>
    <t>FL_2025_0274</t>
  </si>
  <si>
    <t>Савчук Осипа Ярославівна</t>
  </si>
  <si>
    <t>FL_2025_0275</t>
  </si>
  <si>
    <t>Булат Наталія Сергіївна</t>
  </si>
  <si>
    <t>FL_2025_0276</t>
  </si>
  <si>
    <t>Олексин Артур Григорович</t>
  </si>
  <si>
    <t>FL_2025_0277</t>
  </si>
  <si>
    <t>Новіченко Віра Ігорівна</t>
  </si>
  <si>
    <t>FL_2025_0278</t>
  </si>
  <si>
    <t>Гуцул Наталія Василівна</t>
  </si>
  <si>
    <t>FL_2025_0279</t>
  </si>
  <si>
    <t>Довга Тетяна Григорівна</t>
  </si>
  <si>
    <t>FL_2025_0280</t>
  </si>
  <si>
    <t>Брацюк Юрій Олексійович</t>
  </si>
  <si>
    <t>FL_2025_0281</t>
  </si>
  <si>
    <t>Дмитренко Олена Василівна</t>
  </si>
  <si>
    <t>FL_2025_0282</t>
  </si>
  <si>
    <t>Шарий Вікторія Андріївна</t>
  </si>
  <si>
    <t>FL_2025_0283</t>
  </si>
  <si>
    <t>Деркач Тетяна Миколаївна</t>
  </si>
  <si>
    <t>FL_2025_0284</t>
  </si>
  <si>
    <t>Пінчук Галина Дмитрівна</t>
  </si>
  <si>
    <t>FL_2025_0285</t>
  </si>
  <si>
    <t>Харченко Інна Валентинівна</t>
  </si>
  <si>
    <t>FL_2025_0286</t>
  </si>
  <si>
    <t>Бершадська Катерина Юріївна</t>
  </si>
  <si>
    <t>FL_2025_0287</t>
  </si>
  <si>
    <t>Кондратьєва Інна Михайлівна</t>
  </si>
  <si>
    <t>FL_2025_0288</t>
  </si>
  <si>
    <t>Білецька Тетяна Володимирівна</t>
  </si>
  <si>
    <t>FL_2025_0289</t>
  </si>
  <si>
    <t>Лівецька Ірина Сергіївна</t>
  </si>
  <si>
    <t>FL_2025_0290</t>
  </si>
  <si>
    <t>Кожедуб Юлія Сергіївна</t>
  </si>
  <si>
    <t>FL_2025_0291</t>
  </si>
  <si>
    <t>Гречаник Вікторія Володимирівна</t>
  </si>
  <si>
    <t>FL_2025_0292</t>
  </si>
  <si>
    <t>Пивоварова Любов Миколаївна</t>
  </si>
  <si>
    <t>FL_2025_0293</t>
  </si>
  <si>
    <t>Чорна Ірина Сергіївна</t>
  </si>
  <si>
    <t>FL_2025_0294</t>
  </si>
  <si>
    <t>Шевцова Наталія Олександрівна</t>
  </si>
  <si>
    <t>FL_2025_0295</t>
  </si>
  <si>
    <t>Саміленко Олександр Максимович</t>
  </si>
  <si>
    <t>FL_2025_0296</t>
  </si>
  <si>
    <t>Соловйова Олена Сергіївна</t>
  </si>
  <si>
    <t>FL_2025_0297</t>
  </si>
  <si>
    <t>Дмитрієва Тетяна Львівна</t>
  </si>
  <si>
    <t>FL_2025_0298</t>
  </si>
  <si>
    <t>Голубка Михайло Михайлович</t>
  </si>
  <si>
    <t>FL_2025_0299</t>
  </si>
  <si>
    <t>Кащук Олеся Олександрівна</t>
  </si>
  <si>
    <t>FL_2025_0300</t>
  </si>
  <si>
    <t>Обливаний Олег Васильович</t>
  </si>
  <si>
    <t>FL_2025_0301</t>
  </si>
  <si>
    <t>Яценко Валентина Володимирівна</t>
  </si>
  <si>
    <t>FL_2025_0302</t>
  </si>
  <si>
    <t>Кравченко Борис Євгенійович</t>
  </si>
  <si>
    <t>FL_2025_0303</t>
  </si>
  <si>
    <t>Акименко Ірина Анатоліївна</t>
  </si>
  <si>
    <t>FL_2025_0304</t>
  </si>
  <si>
    <t>Олесенко Інна Сергіївна</t>
  </si>
  <si>
    <t>FL_2025_0305</t>
  </si>
  <si>
    <t>Копилова Ольга Володимирівна</t>
  </si>
  <si>
    <t>FL_2025_0306</t>
  </si>
  <si>
    <t>Таран Ірина Іванівна</t>
  </si>
  <si>
    <t>FL_2025_0307</t>
  </si>
  <si>
    <t>Медведєва Марія Олександрівна</t>
  </si>
  <si>
    <t>FL_2025_0308</t>
  </si>
  <si>
    <t>Кабаці Богдан</t>
  </si>
  <si>
    <t>FL_2025_0309</t>
  </si>
  <si>
    <t>Бегерусь Катерина Володимирівна</t>
  </si>
  <si>
    <t>FL_2025_0310</t>
  </si>
  <si>
    <t>Демитер Юлія Сергіївна</t>
  </si>
  <si>
    <t>FL_2025_0311</t>
  </si>
  <si>
    <t>Ващук Катерина Миколаївна</t>
  </si>
  <si>
    <t>FL_2025_0312</t>
  </si>
  <si>
    <t>Безверха Надія Григорівна</t>
  </si>
  <si>
    <t>FL_2025_0313</t>
  </si>
  <si>
    <t>Ніцкевич Любов Борисівна</t>
  </si>
  <si>
    <t>FL_2025_0314</t>
  </si>
  <si>
    <t>Сидоренко Сергій Юрійович</t>
  </si>
  <si>
    <t>FL_2025_0315</t>
  </si>
  <si>
    <t>Тасмали Лілія Михайлівна</t>
  </si>
  <si>
    <t>FL_2025_0316</t>
  </si>
  <si>
    <t>Панченко Карина Михайлівна</t>
  </si>
  <si>
    <t>FL_2025_0317</t>
  </si>
  <si>
    <t>Перечепа Наталя Василівна</t>
  </si>
  <si>
    <t>FL_2025_0318</t>
  </si>
  <si>
    <t>Малець Людмила Іванівна</t>
  </si>
  <si>
    <t>FL_2025_0319</t>
  </si>
  <si>
    <t>Котькало Антоніна Володимирівна</t>
  </si>
  <si>
    <t>FL_2025_0320</t>
  </si>
  <si>
    <t>Бишенко Валентина Борисівна</t>
  </si>
  <si>
    <t>FL_2025_0321</t>
  </si>
  <si>
    <t>Лисенко Єлизавета Анатоліївна</t>
  </si>
  <si>
    <t>FL_2025_0322</t>
  </si>
  <si>
    <t>Добушовська Оксана Миколаївна</t>
  </si>
  <si>
    <t>FL_2025_0323</t>
  </si>
  <si>
    <t>Жужло Христина Василівна</t>
  </si>
  <si>
    <t>FL_2025_0324</t>
  </si>
  <si>
    <t>Нагорнова Ірина Анатоліївна</t>
  </si>
  <si>
    <t>FL_2025_0325</t>
  </si>
  <si>
    <t>Гунченко Анна Павлівна</t>
  </si>
  <si>
    <t>FL_2025_0326</t>
  </si>
  <si>
    <t>Селезньова Ірина Ігорівна</t>
  </si>
  <si>
    <t>FL_2025_0327</t>
  </si>
  <si>
    <t>Линник Людмила Олексіївна</t>
  </si>
  <si>
    <t>FL_2025_0328</t>
  </si>
  <si>
    <t>Долусова Олена Миколаївна</t>
  </si>
  <si>
    <t>FL_2025_0329</t>
  </si>
  <si>
    <t>Купець Світлана Юріївна</t>
  </si>
  <si>
    <t>FL_2025_0330</t>
  </si>
  <si>
    <t>Мирошнікова Ганна Ігорівна</t>
  </si>
  <si>
    <t>FL_2025_0331</t>
  </si>
  <si>
    <t>Волкова Світлана Зіновіївна</t>
  </si>
  <si>
    <t>FL_2025_0332</t>
  </si>
  <si>
    <t>Федас Юлія Іванівна</t>
  </si>
  <si>
    <t>FL_2025_0333</t>
  </si>
  <si>
    <t>Олешко Олена Володимирівна</t>
  </si>
  <si>
    <t>FL_2025_0334</t>
  </si>
  <si>
    <t>Сизоненко Людмила Сергіївна</t>
  </si>
  <si>
    <t>FL_2025_0335</t>
  </si>
  <si>
    <t>Джаман Людмила Михайлівна</t>
  </si>
  <si>
    <t>FL_2025_0336</t>
  </si>
  <si>
    <t>Ткаченко Анастасія Сергіївна</t>
  </si>
  <si>
    <t>FL_2025_0337</t>
  </si>
  <si>
    <t>Жихарєва Тетяна Василівна</t>
  </si>
  <si>
    <t>FL_2025_0338</t>
  </si>
  <si>
    <t>Деревянко Софія Ігорівна</t>
  </si>
  <si>
    <t>FL_2025_0339</t>
  </si>
  <si>
    <t>Ляховська Ірина Михайлівна</t>
  </si>
  <si>
    <t>FL_2025_0340</t>
  </si>
  <si>
    <t>Філоненко Тамара Валеріївна</t>
  </si>
  <si>
    <t>FL_2025_0341</t>
  </si>
  <si>
    <t>Набока Анастасія Миколаївна</t>
  </si>
  <si>
    <t>FL_2025_0342</t>
  </si>
  <si>
    <t>Тимошенко Ольга Володимирівна</t>
  </si>
  <si>
    <t>FL_2025_0343</t>
  </si>
  <si>
    <t>Щербакова Вiкторiя Ігорівна</t>
  </si>
  <si>
    <t>FL_2025_0344</t>
  </si>
  <si>
    <t>Кормишова Аліна Олегівна</t>
  </si>
  <si>
    <t>FL_2025_0345</t>
  </si>
  <si>
    <t>Косенок тетяна Олександрівна</t>
  </si>
  <si>
    <t>FL_2025_0346</t>
  </si>
  <si>
    <t>Рудоман Тетяна Вікторівна</t>
  </si>
  <si>
    <t>FL_2025_0347</t>
  </si>
  <si>
    <t>Половський Володимир Семенович</t>
  </si>
  <si>
    <t>FL_2025_0348</t>
  </si>
  <si>
    <t>Суха Оксана Михайлівна</t>
  </si>
  <si>
    <t>FL_2025_0349</t>
  </si>
  <si>
    <t>Заїка Людмила Анатоліївна</t>
  </si>
  <si>
    <t>FL_2025_0350</t>
  </si>
  <si>
    <t>Бицька Неллі Володимирівна</t>
  </si>
  <si>
    <t>FL_2025_0351</t>
  </si>
  <si>
    <t>Демиденко Ганна Леонідівна</t>
  </si>
  <si>
    <t>FL_2025_0352</t>
  </si>
  <si>
    <t>Усенко Ірина Сергіївна</t>
  </si>
  <si>
    <t>FL_2025_0353</t>
  </si>
  <si>
    <t>Дериземля Тетяна Олександрівна</t>
  </si>
  <si>
    <t>FL_2025_0354</t>
  </si>
  <si>
    <t>Максим Тетяна Олегівна</t>
  </si>
  <si>
    <t>FL_2025_0355</t>
  </si>
  <si>
    <t>Гайдаш Аліна Ігорівна</t>
  </si>
  <si>
    <t>FL_2025_0356</t>
  </si>
  <si>
    <t>Кравчук Вікторія Станіславівна</t>
  </si>
  <si>
    <t>FL_2025_0357</t>
  </si>
  <si>
    <t>Бондаренко Надія Володимирівна</t>
  </si>
  <si>
    <t>FL_2025_0358</t>
  </si>
  <si>
    <t>Маловичко Валентина Вікторівна</t>
  </si>
  <si>
    <t>FL_2025_0359</t>
  </si>
  <si>
    <t>Карпенко Яна Миколаївна</t>
  </si>
  <si>
    <t>FL_2025_0360</t>
  </si>
  <si>
    <t>Зеленська Вікторія Володимирівна</t>
  </si>
  <si>
    <t>FL_2025_0361</t>
  </si>
  <si>
    <t>Париляк Наталія Богданівна</t>
  </si>
  <si>
    <t>FL_2025_0362</t>
  </si>
  <si>
    <t>Власюк Оксана Анатоліївна</t>
  </si>
  <si>
    <t>FL_2025_0363</t>
  </si>
  <si>
    <t>Хацьола Ірина Юріївна</t>
  </si>
  <si>
    <t>FL_2025_0364</t>
  </si>
  <si>
    <t>Фоміна Катерина Євгеніївна</t>
  </si>
  <si>
    <t>FL_2025_0365</t>
  </si>
  <si>
    <t>Ткач Леся Олександрівна</t>
  </si>
  <si>
    <t>FL_2025_0366</t>
  </si>
  <si>
    <t>Круглова Ганна Іванівна</t>
  </si>
  <si>
    <t>FL_2025_0367</t>
  </si>
  <si>
    <t>Зоріна Тетяна Віталіївна</t>
  </si>
  <si>
    <t>FL_2025_0368</t>
  </si>
  <si>
    <t>Гетьман Наталія Богданівна</t>
  </si>
  <si>
    <t>FL_2025_0369</t>
  </si>
  <si>
    <t>Бровко Ольга Сергіївна</t>
  </si>
  <si>
    <t>FL_2025_0370</t>
  </si>
  <si>
    <t>Тимкович Уляна Богданівна</t>
  </si>
  <si>
    <t>FL_2025_0371</t>
  </si>
  <si>
    <t>Бельчев Станіслав Васильович</t>
  </si>
  <si>
    <t>FL_2025_0372</t>
  </si>
  <si>
    <t>Подільчук Мирослава Іванівна</t>
  </si>
  <si>
    <t>FL_2025_0373</t>
  </si>
  <si>
    <t>Козлова Елеонора Бахтіярівна</t>
  </si>
  <si>
    <t>FL_2025_0374</t>
  </si>
  <si>
    <t>Гринчук Любов Григорівна</t>
  </si>
  <si>
    <t>FL_2025_0375</t>
  </si>
  <si>
    <t>Фідря Надія Михайлівна</t>
  </si>
  <si>
    <t>FL_2025_0376</t>
  </si>
  <si>
    <t>Савченко Ольга Миколаївна</t>
  </si>
  <si>
    <t>FL_2025_0377</t>
  </si>
  <si>
    <t>Бороненко Валентина Сергіївна</t>
  </si>
  <si>
    <t>FL_2025_0378</t>
  </si>
  <si>
    <t>Назарова Ольга Олександрівна</t>
  </si>
  <si>
    <t>FL_2025_0379</t>
  </si>
  <si>
    <t>Ващенко Людмила Володимирівна</t>
  </si>
  <si>
    <t>FL_2025_0380</t>
  </si>
  <si>
    <t>Зіньковська Наталія Володимирівна</t>
  </si>
  <si>
    <t>FL_2025_0381</t>
  </si>
  <si>
    <t>Булавська Лариса Геннадіївна</t>
  </si>
  <si>
    <t>FL_2025_0382</t>
  </si>
  <si>
    <t>Кабанов Кирило Вікторович</t>
  </si>
  <si>
    <t>FL_2025_0383</t>
  </si>
  <si>
    <t>Кучерява Надія Валер'янівна</t>
  </si>
  <si>
    <t>FL_2025_0384</t>
  </si>
  <si>
    <t>Панагбєєва Ірина Вікторівна</t>
  </si>
  <si>
    <t>FL_2025_0385</t>
  </si>
  <si>
    <t>Сидоренко Світлана Вікторівна</t>
  </si>
  <si>
    <t>FL_2025_0386</t>
  </si>
  <si>
    <t>Приходько Галина Петрівна</t>
  </si>
  <si>
    <t>FL_2025_0387</t>
  </si>
  <si>
    <t>Борак Роман Вячеславович</t>
  </si>
  <si>
    <t>FL_2025_0388</t>
  </si>
  <si>
    <t>Оліфір Світлана Сергіївна</t>
  </si>
  <si>
    <t>FL_2025_0389</t>
  </si>
  <si>
    <t>Мушаровська Тетяна Анатоліївна</t>
  </si>
  <si>
    <t>FL_2025_0390</t>
  </si>
  <si>
    <t>Костарєва Ельвіра Іванівна</t>
  </si>
  <si>
    <t>FL_2025_0391</t>
  </si>
  <si>
    <t>Дьоміна Валентина Анатоліївна</t>
  </si>
  <si>
    <t>FL_2025_0392</t>
  </si>
  <si>
    <t>Трапезникова Олена Василівна</t>
  </si>
  <si>
    <t>FL_2025_0393</t>
  </si>
  <si>
    <t>Романченко Анастасія Сергіївна</t>
  </si>
  <si>
    <t>FL_2025_0394</t>
  </si>
  <si>
    <t>Величко Віта Станіславівна</t>
  </si>
  <si>
    <t>FL_2025_0395</t>
  </si>
  <si>
    <t>Захарчук Марина Олександрівна</t>
  </si>
  <si>
    <t>FL_2025_0396</t>
  </si>
  <si>
    <t>Натальченко Наталія Іванівна</t>
  </si>
  <si>
    <t>FL_2025_0397</t>
  </si>
  <si>
    <t>Косаренко Світлана Віталіївна</t>
  </si>
  <si>
    <t>FL_2025_0398</t>
  </si>
  <si>
    <t>Міщенко Юлія Сергіївна</t>
  </si>
  <si>
    <t>FL_2025_0399</t>
  </si>
  <si>
    <t>Хитрук Олена Олександрівна</t>
  </si>
  <si>
    <t>FL_2025_0400</t>
  </si>
  <si>
    <t>Оверко Вікторія Вікторівна</t>
  </si>
  <si>
    <t>FL_2025_0401</t>
  </si>
  <si>
    <t>КУЛИКОВСЬКА ОЛЕНА ВАЛЕРІЇВНА</t>
  </si>
  <si>
    <t>FL_2025_0402</t>
  </si>
  <si>
    <t>Ігнатенко Євгеній Васильович</t>
  </si>
  <si>
    <t>FL_2025_0403</t>
  </si>
  <si>
    <t>Гайдукова Галина Михайлівна</t>
  </si>
  <si>
    <t>FL_2025_0404</t>
  </si>
  <si>
    <t>Дубінська Галина Миколаївна</t>
  </si>
  <si>
    <t>FL_2025_0405</t>
  </si>
  <si>
    <t>Камʼянецька Дарина Андріївна</t>
  </si>
  <si>
    <t>FL_2025_0406</t>
  </si>
  <si>
    <t>Коваль Світлана Любомирівна</t>
  </si>
  <si>
    <t>FL_2025_0407</t>
  </si>
  <si>
    <t>Вожга Ірина Леонідівна</t>
  </si>
  <si>
    <t>FL_2025_0408</t>
  </si>
  <si>
    <t>СОРОКОПУД Альона Михайлівна</t>
  </si>
  <si>
    <t>FL_2025_0409</t>
  </si>
  <si>
    <t>ПИСКЛИВЕЦЬ Галина Іларіївна</t>
  </si>
  <si>
    <t>FL_2025_0410</t>
  </si>
  <si>
    <t>Степаненко Тетяна Іванівна</t>
  </si>
  <si>
    <t>FL_2025_0411</t>
  </si>
  <si>
    <t>Омельчук Кіра Анатоліївна</t>
  </si>
  <si>
    <t>FL_2025_0412</t>
  </si>
  <si>
    <t>Бордаєв Владислав Вікторович</t>
  </si>
  <si>
    <t>FL_2025_0413</t>
  </si>
  <si>
    <t>Марченко Лариса федорівна</t>
  </si>
  <si>
    <t>FL_2025_0414</t>
  </si>
  <si>
    <t>Ланевська Тетяна Юріївна</t>
  </si>
  <si>
    <t>FL_2025_0415</t>
  </si>
  <si>
    <t>Астапенко Оксана Олександрівна</t>
  </si>
  <si>
    <t>FL_2025_0416</t>
  </si>
  <si>
    <t>Мовчан Віра Петрівна</t>
  </si>
  <si>
    <t>FL_2025_0417</t>
  </si>
  <si>
    <t>Павловський Едуард Олександрович</t>
  </si>
  <si>
    <t>FL_2025_0418</t>
  </si>
  <si>
    <t>Паленичка Ганна</t>
  </si>
  <si>
    <t>FL_2025_0419</t>
  </si>
  <si>
    <t>Андрюк Наталія Василівна</t>
  </si>
  <si>
    <t>FL_2025_0420</t>
  </si>
  <si>
    <t>Українець Марина Володимирівна</t>
  </si>
  <si>
    <t>FL_2025_0421</t>
  </si>
  <si>
    <t>Онищенко Олена Миколаївна</t>
  </si>
  <si>
    <t>FL_2025_0422</t>
  </si>
  <si>
    <t>Чеботар Наталія Сергіївна</t>
  </si>
  <si>
    <t>FL_2025_0423</t>
  </si>
  <si>
    <t>Голюк Світлана Валентинівна</t>
  </si>
  <si>
    <t>FL_2025_0424</t>
  </si>
  <si>
    <t>Форняк Алла Валеріївна</t>
  </si>
  <si>
    <t>FL_2025_0425</t>
  </si>
  <si>
    <t>Костецька Валентина Володимирівна</t>
  </si>
  <si>
    <t>FL_2025_0426</t>
  </si>
  <si>
    <t>Матвєєва Наталя Іванівна</t>
  </si>
  <si>
    <t>FL_2025_0427</t>
  </si>
  <si>
    <t>Осніцька Наталія Олександрівна</t>
  </si>
  <si>
    <t>FL_2025_0428</t>
  </si>
  <si>
    <t>Осадча Юлія Олександрівна</t>
  </si>
  <si>
    <t>FL_2025_0429</t>
  </si>
  <si>
    <t>Черкащенко Олена Олександрівна</t>
  </si>
  <si>
    <t>FL_2025_0430</t>
  </si>
  <si>
    <t>Варламова Наталія Анатоліївна</t>
  </si>
  <si>
    <t>FL_2025_0431</t>
  </si>
  <si>
    <t>Фесуненко Антоніна Анатоліївна</t>
  </si>
  <si>
    <t>FL_2025_0432</t>
  </si>
  <si>
    <t>Гробова Наталія Олександрівна</t>
  </si>
  <si>
    <t>FL_2025_0433</t>
  </si>
  <si>
    <t>Васильченко Богдан Миколайович</t>
  </si>
  <si>
    <t>FL_2025_0434</t>
  </si>
  <si>
    <t>Якименко Оксана Миколаївна</t>
  </si>
  <si>
    <t>FL_2025_0435</t>
  </si>
  <si>
    <t>Сидоран Марина Юріївна</t>
  </si>
  <si>
    <t>FL_2025_0436</t>
  </si>
  <si>
    <t>Седляр Михайло Олегович</t>
  </si>
  <si>
    <t>FL_2025_0437</t>
  </si>
  <si>
    <t>Уразовський Віталій Валентинович</t>
  </si>
  <si>
    <t>FL_2025_0438</t>
  </si>
  <si>
    <t>Каричорт Лідія Юліанівна</t>
  </si>
  <si>
    <t>FL_2025_0439</t>
  </si>
  <si>
    <t>Гуска Ганна Володимирівна</t>
  </si>
  <si>
    <t>FL_2025_0440</t>
  </si>
  <si>
    <t>Поліщук Оксана Миколаївна</t>
  </si>
  <si>
    <t>FL_2025_0441</t>
  </si>
  <si>
    <t>Харабара Віолетта Миколаївна</t>
  </si>
  <si>
    <t>FL_2025_0442</t>
  </si>
  <si>
    <t>Герун Марія Іванівна</t>
  </si>
  <si>
    <t>FL_2025_0443</t>
  </si>
  <si>
    <t>Кошелюк Галина Іванівна</t>
  </si>
  <si>
    <t>FL_2025_0444</t>
  </si>
  <si>
    <t>Барсукова Світлана Леонідівна</t>
  </si>
  <si>
    <t>FL_2025_0445</t>
  </si>
  <si>
    <t>Упиренко Віта Миколаївна</t>
  </si>
  <si>
    <t>FL_2025_0446</t>
  </si>
  <si>
    <t>Тищенко Олена Ігорівна</t>
  </si>
  <si>
    <t>FL_2025_0447</t>
  </si>
  <si>
    <t>Довгополик Катерина Анатоліївна</t>
  </si>
  <si>
    <t>FL_2025_0448</t>
  </si>
  <si>
    <t>Парій Мирослава Романівна</t>
  </si>
  <si>
    <t>FL_2025_0449</t>
  </si>
  <si>
    <t>КОНОВАЛОВА Олена Володимирівна</t>
  </si>
  <si>
    <t>FL_2025_0450</t>
  </si>
  <si>
    <t>Мамон Едуард Миколайович</t>
  </si>
  <si>
    <t>FL_2025_0451</t>
  </si>
  <si>
    <t>Нікішина Ганна Олександрівна</t>
  </si>
  <si>
    <t>FL_2025_0452</t>
  </si>
  <si>
    <t>Лавріненко Ігор Вячеславович</t>
  </si>
  <si>
    <t>FL_2025_0453</t>
  </si>
  <si>
    <t>Ісаєнко Вікторія Валентинівна</t>
  </si>
  <si>
    <t>FL_2025_0454</t>
  </si>
  <si>
    <t>Рознюк Наталія Костянтинівна</t>
  </si>
  <si>
    <t>FL_2025_0455</t>
  </si>
  <si>
    <t>Потайчук Ірина Володимирівна</t>
  </si>
  <si>
    <t>FL_2025_0456</t>
  </si>
  <si>
    <t>Правденко Анастасія Валеріївна</t>
  </si>
  <si>
    <t>FL_2025_0457</t>
  </si>
  <si>
    <t>Шведова Юлія Борисівна</t>
  </si>
  <si>
    <t>FL_2025_0458</t>
  </si>
  <si>
    <t>Лещенко Анна Володимирівна</t>
  </si>
  <si>
    <t>FL_2025_0459</t>
  </si>
  <si>
    <t>Павлуша Олена Іванівна</t>
  </si>
  <si>
    <t>FL_2025_0460</t>
  </si>
  <si>
    <t>ІКАЛЬЧИК Антоніна Петрівна</t>
  </si>
  <si>
    <t>FL_2025_0461</t>
  </si>
  <si>
    <t>Ілляшенко Ольга Миколаївна</t>
  </si>
  <si>
    <t>FL_2025_0462</t>
  </si>
  <si>
    <t>Москаленко Олександр Миколайович</t>
  </si>
  <si>
    <t>FL_2025_0463</t>
  </si>
  <si>
    <t>Вовк Володимир Євгенович</t>
  </si>
  <si>
    <t>FL_2025_0464</t>
  </si>
  <si>
    <t>Хован Злата Дмитрівна</t>
  </si>
  <si>
    <t>FL_2025_0465</t>
  </si>
  <si>
    <t>Панова Олена Олександрівна</t>
  </si>
  <si>
    <t>FL_2025_0466</t>
  </si>
  <si>
    <t>Пашко Ірина Андріївна</t>
  </si>
  <si>
    <t>FL_2025_0467</t>
  </si>
  <si>
    <t>Здирок Марія Андріївна</t>
  </si>
  <si>
    <t>FL_2025_0468</t>
  </si>
  <si>
    <t>Костенко Лілія Вікторівна</t>
  </si>
  <si>
    <t>FL_2025_0469</t>
  </si>
  <si>
    <t>Вітренко Дар'я Андріївна</t>
  </si>
  <si>
    <t>FL_2025_0470</t>
  </si>
  <si>
    <t>Мироненко Яна Андріївна</t>
  </si>
  <si>
    <t>FL_2025_0471</t>
  </si>
  <si>
    <t>Антонова Еліна Володимирівна</t>
  </si>
  <si>
    <t>FL_2025_0472</t>
  </si>
  <si>
    <t>Бубнова Анастасія Леонідівна</t>
  </si>
  <si>
    <t>FL_2025_0473</t>
  </si>
  <si>
    <t>Головчак Галина Іванівна</t>
  </si>
  <si>
    <t>FL_2025_0474</t>
  </si>
  <si>
    <t>Рябенко Ганна Володимирівна</t>
  </si>
  <si>
    <t>FL_2025_0475</t>
  </si>
  <si>
    <t>Кожедуб Олександр Васильович</t>
  </si>
  <si>
    <t>FL_2025_0476</t>
  </si>
  <si>
    <t>ПУШКІНА Вікторія Володимирівна</t>
  </si>
  <si>
    <t>FL_2025_0477</t>
  </si>
  <si>
    <t>Марченко Валентина Григорівна</t>
  </si>
  <si>
    <t>FL_2025_0478</t>
  </si>
  <si>
    <t>Різченко Інна Сергіївна</t>
  </si>
  <si>
    <t>FL_2025_0479</t>
  </si>
  <si>
    <t>Парасочка-Цьомка Тамара Борисівна</t>
  </si>
  <si>
    <t>FL_2025_0480</t>
  </si>
  <si>
    <t>Петрова Наталія Анатоліївна</t>
  </si>
  <si>
    <t>FL_2025_0481</t>
  </si>
  <si>
    <t>Романець Анна Ігорівна</t>
  </si>
  <si>
    <t>FL_2025_0482</t>
  </si>
  <si>
    <t>Вершок Ганна Вікторівна</t>
  </si>
  <si>
    <t>FL_2025_0483</t>
  </si>
  <si>
    <t>Сушко Надія Василівна</t>
  </si>
  <si>
    <t>FL_2025_0484</t>
  </si>
  <si>
    <t>Кубинець Наталя Ярославівна</t>
  </si>
  <si>
    <t>FL_2025_0485</t>
  </si>
  <si>
    <t>Оршанська Мар'яна Іванівна</t>
  </si>
  <si>
    <t>FL_2025_0486</t>
  </si>
  <si>
    <t>Савенець Наталія Миколаївна</t>
  </si>
  <si>
    <t>FL_2025_0487</t>
  </si>
  <si>
    <t>Січкарова Тетяна Анатоліївна</t>
  </si>
  <si>
    <t>FL_2025_0488</t>
  </si>
  <si>
    <t>Оксана ПРЯДКО</t>
  </si>
  <si>
    <t>FL_2025_0489</t>
  </si>
  <si>
    <t>Арнаут Юлія Валеріївна</t>
  </si>
  <si>
    <t>FL_2025_0490</t>
  </si>
  <si>
    <t>Бруцька Наталія Йосипівна</t>
  </si>
  <si>
    <t>FL_2025_0491</t>
  </si>
  <si>
    <t>Яковенко Лариса Леонідівна</t>
  </si>
  <si>
    <t>FL_2025_0492</t>
  </si>
  <si>
    <t>Нікуліна Вікторія Богданівна</t>
  </si>
  <si>
    <t>FL_2025_0493</t>
  </si>
  <si>
    <t>Ільїна Олена Валентинівна</t>
  </si>
  <si>
    <t>FL_2025_0494</t>
  </si>
  <si>
    <t>Трембовецька Тетяна Олександрівна</t>
  </si>
  <si>
    <t>FL_2025_0495</t>
  </si>
  <si>
    <t>Сьома Світлана Олексіївна</t>
  </si>
  <si>
    <t>FL_2025_0496</t>
  </si>
  <si>
    <t>Панейко Оксана Ярославівна</t>
  </si>
  <si>
    <t>FL_2025_0497</t>
  </si>
  <si>
    <t>Бахівська Світлана Степанівна</t>
  </si>
  <si>
    <t>FL_2025_0498</t>
  </si>
  <si>
    <t>Стороженко Алла Олександрівна</t>
  </si>
  <si>
    <t>FL_2025_0499</t>
  </si>
  <si>
    <t>Новосад Лариса Юріївна</t>
  </si>
  <si>
    <t>FL_2025_0500</t>
  </si>
  <si>
    <t>Меденці Єва Людвиківна</t>
  </si>
  <si>
    <t>FL_2025_0501</t>
  </si>
  <si>
    <t>Куксова Аліна Вікторівна</t>
  </si>
  <si>
    <t>FL_2025_0502</t>
  </si>
  <si>
    <t>Кривощокова Олена Анатоліївна</t>
  </si>
  <si>
    <t>FL_2025_0503</t>
  </si>
  <si>
    <t>Борсук Лариса Сергіївна</t>
  </si>
  <si>
    <t>FL_2025_0504</t>
  </si>
  <si>
    <t>Гейко Людмила Володимирівна</t>
  </si>
  <si>
    <t>FL_2025_0505</t>
  </si>
  <si>
    <t>Філіпчук Єлизавета Степанівна</t>
  </si>
  <si>
    <t>FL_2025_0506</t>
  </si>
  <si>
    <t>Барвінченко Вікторія Олександрівна</t>
  </si>
  <si>
    <t>FL_2025_0507</t>
  </si>
  <si>
    <t>Самодзін Тетяна Вікторівна</t>
  </si>
  <si>
    <t>FL_2025_0508</t>
  </si>
  <si>
    <t>СТАСЕНКО Катерина Романівна</t>
  </si>
  <si>
    <t>FL_2025_0509</t>
  </si>
  <si>
    <t>Печена Світлана Олександрівна</t>
  </si>
  <si>
    <t>FL_2025_0510</t>
  </si>
  <si>
    <t>Захарова Наталя Сергіївна</t>
  </si>
  <si>
    <t>FL_2025_0511</t>
  </si>
  <si>
    <t>Клічук Юліяна Георгіївна</t>
  </si>
  <si>
    <t>FL_2025_0512</t>
  </si>
  <si>
    <t>Горак Наталія Любомирівна</t>
  </si>
  <si>
    <t>FL_2025_0513</t>
  </si>
  <si>
    <t>Ступицька Вікторія Вікторівна</t>
  </si>
  <si>
    <t>FL_2025_0514</t>
  </si>
  <si>
    <t>FL_2025_0515</t>
  </si>
  <si>
    <t>Пндрійчук Оксана Миколаївна</t>
  </si>
  <si>
    <t>FL_2025_0516</t>
  </si>
  <si>
    <t>Новохатська Христина Євгенівна</t>
  </si>
  <si>
    <t>FL_2025_0517</t>
  </si>
  <si>
    <t>Демидюк Надія Миколаівна</t>
  </si>
  <si>
    <t>FL_2025_0518</t>
  </si>
  <si>
    <t>Дмитрашик Світлана Віталіївна</t>
  </si>
  <si>
    <t>FL_2025_0519</t>
  </si>
  <si>
    <t>Картавий Олег Миколайович</t>
  </si>
  <si>
    <t>FL_2025_0520</t>
  </si>
  <si>
    <t>Богославець-Дроздюк Тетяна Ігорівна</t>
  </si>
  <si>
    <t>FL_2025_0521</t>
  </si>
  <si>
    <t>Шаповалова Наталія Леонідівна</t>
  </si>
  <si>
    <t>FL_2025_0522</t>
  </si>
  <si>
    <t>Грабова Людмило Олександрівна</t>
  </si>
  <si>
    <t>FL_2025_0523</t>
  </si>
  <si>
    <t>Гоменюк Валентина Миколаївна</t>
  </si>
  <si>
    <t>FL_2025_0524</t>
  </si>
  <si>
    <t>Кравченко Оксана Василівна</t>
  </si>
  <si>
    <t>FL_2025_0525</t>
  </si>
  <si>
    <t>Сарахман Олена Степанівна</t>
  </si>
  <si>
    <t>FL_2025_0526</t>
  </si>
  <si>
    <t>Лимарчук Марина Вололимирівна</t>
  </si>
  <si>
    <t>FL_2025_0527</t>
  </si>
  <si>
    <t>Гетьманенко Ірина Володимирівна</t>
  </si>
  <si>
    <t>FL_2025_0528</t>
  </si>
  <si>
    <t>Правда Ольга Сергіївна</t>
  </si>
  <si>
    <t>FL_2025_0529</t>
  </si>
  <si>
    <t>Дем'яненко Оксана Геннадіївна</t>
  </si>
  <si>
    <t>FL_2025_0530</t>
  </si>
  <si>
    <t>Вахновська Лариса Юріївна</t>
  </si>
  <si>
    <t>FL_2025_0531</t>
  </si>
  <si>
    <t>Лозиняк Аліна Леонідівна</t>
  </si>
  <si>
    <t>FL_2025_0532</t>
  </si>
  <si>
    <t>Станько Галина Петрівна</t>
  </si>
  <si>
    <t>FL_2025_0533</t>
  </si>
  <si>
    <t>Тимко Наталія Федорівна</t>
  </si>
  <si>
    <t>FL_2025_0534</t>
  </si>
  <si>
    <t>Тарасова Наталія Павлівна</t>
  </si>
  <si>
    <t>FL_2025_0535</t>
  </si>
  <si>
    <t>Федоренко Олена Віталіївна</t>
  </si>
  <si>
    <t>FL_2025_0536</t>
  </si>
  <si>
    <t>Бицюра Юрій Васильович</t>
  </si>
  <si>
    <t>FL_2025_0537</t>
  </si>
  <si>
    <t>Зайцева Марина Іванівна</t>
  </si>
  <si>
    <t>FL_2025_0538</t>
  </si>
  <si>
    <t>Сиротенко Анна Костянтинівна</t>
  </si>
  <si>
    <t>FL_2025_0539</t>
  </si>
  <si>
    <t>Фрунза Світлана Анатоліївна</t>
  </si>
  <si>
    <t>FL_2025_0540</t>
  </si>
  <si>
    <t>Гарнага Світлана Іванівна</t>
  </si>
  <si>
    <t>FL_2025_0541</t>
  </si>
  <si>
    <t>Камінська Надія Олегівна</t>
  </si>
  <si>
    <t>FL_2025_0542</t>
  </si>
  <si>
    <t>Гальчук Оксана Миколаївна</t>
  </si>
  <si>
    <t>FL_2025_0543</t>
  </si>
  <si>
    <t>Масловата Дар'я Романівна</t>
  </si>
  <si>
    <t>FL_2025_0544</t>
  </si>
  <si>
    <t>Сухоносова Наталія Петрівна</t>
  </si>
  <si>
    <t>FL_2025_0545</t>
  </si>
  <si>
    <t>Кібаленко Вадим Віталійович</t>
  </si>
  <si>
    <t>FL_2025_0546</t>
  </si>
  <si>
    <t>Савіцька Надія Петрівна</t>
  </si>
  <si>
    <t>FL_2025_0547</t>
  </si>
  <si>
    <t>Кушніренко Юлія Сергіївна</t>
  </si>
  <si>
    <t>FL_2025_0548</t>
  </si>
  <si>
    <t>Коваленко Алла Михайлівна</t>
  </si>
  <si>
    <t>FL_2025_0549</t>
  </si>
  <si>
    <t>Мельник Тетяна Андріївна</t>
  </si>
  <si>
    <t>FL_2025_0550</t>
  </si>
  <si>
    <t>Бутурлим Тетяна Іванівна</t>
  </si>
  <si>
    <t>FL_2025_0551</t>
  </si>
  <si>
    <t>Павловська Лілія Валеріївна</t>
  </si>
  <si>
    <t>FL_2025_0552</t>
  </si>
  <si>
    <t>Безпалько Олена Володимирівна</t>
  </si>
  <si>
    <t>FL_2025_0553</t>
  </si>
  <si>
    <t>Коваленко Анастасія Олександрівна</t>
  </si>
  <si>
    <t>FL_2025_0554</t>
  </si>
  <si>
    <t>Лабінцева Олена Петрівна</t>
  </si>
  <si>
    <t>FL_2025_0555</t>
  </si>
  <si>
    <t>Поліх Наталія Володимиріана</t>
  </si>
  <si>
    <t>FL_2025_0556</t>
  </si>
  <si>
    <t>Магеря Людмила Іванівна</t>
  </si>
  <si>
    <t>FL_2025_0557</t>
  </si>
  <si>
    <t>Булавинець Вікторія Михайлівна</t>
  </si>
  <si>
    <t>FL_2025_0558</t>
  </si>
  <si>
    <t>Голуб Наталія Володимирівна</t>
  </si>
  <si>
    <t>FL_2025_0559</t>
  </si>
  <si>
    <t>Мельник Тетяна Іванівна</t>
  </si>
  <si>
    <t>FL_2025_0560</t>
  </si>
  <si>
    <t>Деркач Тетяна Анатоліївна</t>
  </si>
  <si>
    <t>FL_2025_0561</t>
  </si>
  <si>
    <t>Бак Зоряна Романівна</t>
  </si>
  <si>
    <t>FL_2025_0562</t>
  </si>
  <si>
    <t>Єфіменко Тетяна Михайлівна</t>
  </si>
  <si>
    <t>FL_2025_0563</t>
  </si>
  <si>
    <t>Мельник Анастасія Дмитрівна</t>
  </si>
  <si>
    <t>FL_2025_0564</t>
  </si>
  <si>
    <t>Приходько Тамара Павлівна</t>
  </si>
  <si>
    <t>FL_2025_0565</t>
  </si>
  <si>
    <t>Свєженцева Сніжана Сергіївна</t>
  </si>
  <si>
    <t>FL_2025_0566</t>
  </si>
  <si>
    <t>Хода Анастасія Володимирівна</t>
  </si>
  <si>
    <t>FL_2025_0567</t>
  </si>
  <si>
    <t>Гужева Оксана Анатоліївна</t>
  </si>
  <si>
    <t>FL_2025_0568</t>
  </si>
  <si>
    <t>Загородня Оксана Володимирівна</t>
  </si>
  <si>
    <t>FL_2025_0569</t>
  </si>
  <si>
    <t>Домченко Любов Володимирівна</t>
  </si>
  <si>
    <t>FL_2025_0570</t>
  </si>
  <si>
    <t>Полякова Юлія Олександрівна</t>
  </si>
  <si>
    <t>FL_2025_0571</t>
  </si>
  <si>
    <t>Короташ Аріна Ігорівна</t>
  </si>
  <si>
    <t>FL_2025_0572</t>
  </si>
  <si>
    <t>Чорна Тетяна Василівна</t>
  </si>
  <si>
    <t>FL_2025_0573</t>
  </si>
  <si>
    <t>Мазур Людмила Володимирівна</t>
  </si>
  <si>
    <t>FL_2025_0574</t>
  </si>
  <si>
    <t>Чадович Олена Олександрівна</t>
  </si>
  <si>
    <t>FL_2025_0575</t>
  </si>
  <si>
    <t>Сулима Марʼяна Олександрівна</t>
  </si>
  <si>
    <t>FL_2025_0576</t>
  </si>
  <si>
    <t>Скаженік Аліна Олександрівна</t>
  </si>
  <si>
    <t>FL_2025_0577</t>
  </si>
  <si>
    <t>Гармаш Людмила Миколаївна</t>
  </si>
  <si>
    <t>FL_2025_0578</t>
  </si>
  <si>
    <t>Давиденко Людмила Сергіївна</t>
  </si>
  <si>
    <t>FL_2025_0579</t>
  </si>
  <si>
    <t>Щербина Вікторія Олександрівна</t>
  </si>
  <si>
    <t>FL_2025_0580</t>
  </si>
  <si>
    <t>Сосун Анатолій Миколайович</t>
  </si>
  <si>
    <t>FL_2025_0581</t>
  </si>
  <si>
    <t>Багінська Сніжанна Францівна</t>
  </si>
  <si>
    <t>FL_2025_0582</t>
  </si>
  <si>
    <t>Булах Ірина Іванівна</t>
  </si>
  <si>
    <t>FL_2025_0583</t>
  </si>
  <si>
    <t>Бруханська Тетяна Вікторівна</t>
  </si>
  <si>
    <t>FL_2025_0584</t>
  </si>
  <si>
    <t>Ковтанюк Інна Ігорівна</t>
  </si>
  <si>
    <t>FL_2025_0585</t>
  </si>
  <si>
    <t>Лукʼяновець Наталія Павлівна</t>
  </si>
  <si>
    <t>FL_2025_0586</t>
  </si>
  <si>
    <t>Гейдарова Есміра Заур Кизи</t>
  </si>
  <si>
    <t>FL_2025_0587</t>
  </si>
  <si>
    <t>Подзігун Андрій Михайлович</t>
  </si>
  <si>
    <t>FL_2025_0588</t>
  </si>
  <si>
    <t>Калмикова Юлія Вікторівна</t>
  </si>
  <si>
    <t>FL_2025_0589</t>
  </si>
  <si>
    <t>Смолева Катерина Олександрівна</t>
  </si>
  <si>
    <t>FL_2025_0590</t>
  </si>
  <si>
    <t>Редько Діана Анатоліївна</t>
  </si>
  <si>
    <t>FL_2025_0591</t>
  </si>
  <si>
    <t>Ковтанюк Максим Сергійович</t>
  </si>
  <si>
    <t>FL_2025_0592</t>
  </si>
  <si>
    <t>Гросман Фаїна Михайлівна</t>
  </si>
  <si>
    <t>FL_2025_0593</t>
  </si>
  <si>
    <t>Адаменко Анжела Миколаївна</t>
  </si>
  <si>
    <t>FL_2025_0594</t>
  </si>
  <si>
    <t>Говорова Наталія Анатоліївна</t>
  </si>
  <si>
    <t>FL_2025_0595</t>
  </si>
  <si>
    <t>Синицька Ярослава Віталіївна</t>
  </si>
  <si>
    <t>FL_2025_0596</t>
  </si>
  <si>
    <t>Мосійчук Любов Миколаївна</t>
  </si>
  <si>
    <t>FL_2025_0597</t>
  </si>
  <si>
    <t>Харченко Світлана Вікторівна</t>
  </si>
  <si>
    <t>FL_2025_0598</t>
  </si>
  <si>
    <t>Маркова Євгенія Юхимівна</t>
  </si>
  <si>
    <t>FL_2025_0599</t>
  </si>
  <si>
    <t>Недомірко Галина Іванівна</t>
  </si>
  <si>
    <t>FL_2025_0600</t>
  </si>
  <si>
    <t>Рудь Людмила Миколаївна</t>
  </si>
  <si>
    <t>FL_2025_0601</t>
  </si>
  <si>
    <t>Федосова Анна Олегівна</t>
  </si>
  <si>
    <t>FL_2025_0602</t>
  </si>
  <si>
    <t>В’юнник Яна Анатоліївна</t>
  </si>
  <si>
    <t>FL_2025_0603</t>
  </si>
  <si>
    <t>Шільвінська Ольга Леонардівна</t>
  </si>
  <si>
    <t>FL_2025_0604</t>
  </si>
  <si>
    <t>Карпець Ірина Володимирівна</t>
  </si>
  <si>
    <t>FL_2025_0605</t>
  </si>
  <si>
    <t>Ржевський Едуард Васильович</t>
  </si>
  <si>
    <t>FL_2025_0606</t>
  </si>
  <si>
    <t>Шевчук Наталія Михайлівна</t>
  </si>
  <si>
    <t>FL_2025_0607</t>
  </si>
  <si>
    <t>Новіцька Марія Іванівна</t>
  </si>
  <si>
    <t>FL_2025_0608</t>
  </si>
  <si>
    <t>Біла Людмила Олександрівна</t>
  </si>
  <si>
    <t>FL_2025_0609</t>
  </si>
  <si>
    <t>Коваленко Алла Олександрівна</t>
  </si>
  <si>
    <t>FL_2025_0610</t>
  </si>
  <si>
    <t>Ільїна Інна Вікторівна</t>
  </si>
  <si>
    <t>FL_2025_0611</t>
  </si>
  <si>
    <t>Улітько Вікторія Олексіївна</t>
  </si>
  <si>
    <t>FL_2025_0612</t>
  </si>
  <si>
    <t>Волянюк Лілія Михайлівна</t>
  </si>
  <si>
    <t>FL_2025_0613</t>
  </si>
  <si>
    <t>Михальченко Інна Михайлівна</t>
  </si>
  <si>
    <t>FL_2025_0614</t>
  </si>
  <si>
    <t>Мороз Олена Михайлівна</t>
  </si>
  <si>
    <t>FL_2025_0615</t>
  </si>
  <si>
    <t>Кримська Анна</t>
  </si>
  <si>
    <t>FL_2025_0616</t>
  </si>
  <si>
    <t>Маринова Олена Володимирівна</t>
  </si>
  <si>
    <t>FL_2025_0617</t>
  </si>
  <si>
    <t>Фальченко Олексій Павлович</t>
  </si>
  <si>
    <t>FL_2025_0618</t>
  </si>
  <si>
    <t>Арнаут Наталя Миколаївна</t>
  </si>
  <si>
    <t>FL_2025_0619</t>
  </si>
  <si>
    <t>Рудь Оксана Василівна</t>
  </si>
  <si>
    <t>FL_2025_0620</t>
  </si>
  <si>
    <t>Зубенко Ірина Вячеславівна</t>
  </si>
  <si>
    <t>FL_2025_0621</t>
  </si>
  <si>
    <t>Мовчан Володимир Анатолійович</t>
  </si>
  <si>
    <t>FL_2025_0622</t>
  </si>
  <si>
    <t>Дерев'янко Світлана Іванівна</t>
  </si>
  <si>
    <t>FL_2025_0623</t>
  </si>
  <si>
    <t>Даушкіна Анна Василівна</t>
  </si>
  <si>
    <t>FL_2025_0624</t>
  </si>
  <si>
    <t>Кравець Людмила Анатоліївна</t>
  </si>
  <si>
    <t>FL_2025_0625</t>
  </si>
  <si>
    <t>Бондаренко Оксана Вікторівна</t>
  </si>
  <si>
    <t>FL_2025_0626</t>
  </si>
  <si>
    <t>Ігнатова Світлана Володимирівна</t>
  </si>
  <si>
    <t>FL_2025_0627</t>
  </si>
  <si>
    <t>Веліченко Дмитро Святославович</t>
  </si>
  <si>
    <t>FL_2025_0628</t>
  </si>
  <si>
    <t>Железнякова Анна Едуардівна</t>
  </si>
  <si>
    <t>FL_2025_0629</t>
  </si>
  <si>
    <t>Тимошенко Юлія Миколаївна</t>
  </si>
  <si>
    <t>FL_2025_0630</t>
  </si>
  <si>
    <t>Мараховська Тетяна Анатоліївна</t>
  </si>
  <si>
    <t>FL_2025_0631</t>
  </si>
  <si>
    <t>Шаповалова Наталія Петрівна</t>
  </si>
  <si>
    <t>FL_2025_0632</t>
  </si>
  <si>
    <t>Молчанова Марія Олександрівна</t>
  </si>
  <si>
    <t>FL_2025_0633</t>
  </si>
  <si>
    <t>Борзенко Ольга Миколаївна</t>
  </si>
  <si>
    <t>FL_2025_0634</t>
  </si>
  <si>
    <t>Сухомлин Ірина Олексіївна</t>
  </si>
  <si>
    <t>FL_2025_0635</t>
  </si>
  <si>
    <t>Волян Василина Ігорівна</t>
  </si>
  <si>
    <t>FL_2025_0636</t>
  </si>
  <si>
    <t>Криворот Тамара Василівна</t>
  </si>
  <si>
    <t>FL_2025_0637</t>
  </si>
  <si>
    <t>Чернікова Тетяна Михайлівна</t>
  </si>
  <si>
    <t>FL_2025_0638</t>
  </si>
  <si>
    <t>Юрченко Алла Олександрівна</t>
  </si>
  <si>
    <t>FL_2025_0639</t>
  </si>
  <si>
    <t>Осадчук Людмила Володимирівна</t>
  </si>
  <si>
    <t>FL_2025_0640</t>
  </si>
  <si>
    <t>Святкевич Наталія Володимирівна</t>
  </si>
  <si>
    <t>FL_2025_0641</t>
  </si>
  <si>
    <t>Ілляшенко Олена Миколаївна</t>
  </si>
  <si>
    <t>FL_2025_0642</t>
  </si>
  <si>
    <t>Данілова Світлана Юріївна</t>
  </si>
  <si>
    <t>FL_2025_0643</t>
  </si>
  <si>
    <t>Зубко Наталія Сергіївна</t>
  </si>
  <si>
    <t>FL_2025_0644</t>
  </si>
  <si>
    <t>Пабат Лариса Миколаївна</t>
  </si>
  <si>
    <t>FL_2025_0645</t>
  </si>
  <si>
    <t>Пічугіна Юлія Валеріївна</t>
  </si>
  <si>
    <t>FL_2025_0646</t>
  </si>
  <si>
    <t>Степаненко Тетяна Олексіївна</t>
  </si>
  <si>
    <t>FL_2025_0647</t>
  </si>
  <si>
    <t>Барабаш Руслана Андріївна</t>
  </si>
  <si>
    <t>FL_2025_0648</t>
  </si>
  <si>
    <t>Коваленко Тетяна Андріївна</t>
  </si>
  <si>
    <t>FL_2025_0649</t>
  </si>
  <si>
    <t>Кузик Наталія Петрівна</t>
  </si>
  <si>
    <t>FL_2025_0650</t>
  </si>
  <si>
    <t>Мукоїда Микола Миколайович</t>
  </si>
  <si>
    <t>FL_2025_0651</t>
  </si>
  <si>
    <t>Татакі Дмитро Дмитрович</t>
  </si>
  <si>
    <t>FL_2025_0652</t>
  </si>
  <si>
    <t>Лозова Оксана Володимирівна</t>
  </si>
  <si>
    <t>FL_2025_0653</t>
  </si>
  <si>
    <t>Будрик Оксана Ігорівна</t>
  </si>
  <si>
    <t>FL_2025_0654</t>
  </si>
  <si>
    <t>Бабаскіна Алла Василівна</t>
  </si>
  <si>
    <t>FL_2025_0655</t>
  </si>
  <si>
    <t>Саванчук Анатолій Іванович</t>
  </si>
  <si>
    <t>FL_2025_0656</t>
  </si>
  <si>
    <t>Мукієнко Руф Михайлівна</t>
  </si>
  <si>
    <t>FL_2025_0657</t>
  </si>
  <si>
    <t>Горбунова Тетяна Василівна</t>
  </si>
  <si>
    <t>FL_2025_0658</t>
  </si>
  <si>
    <t>Кулик Катерина Олександрівна</t>
  </si>
  <si>
    <t>FL_2025_0659</t>
  </si>
  <si>
    <t>Дружина Зінаїда Миколаївна</t>
  </si>
  <si>
    <t>FL_2025_0660</t>
  </si>
  <si>
    <t>Олійник Аліна</t>
  </si>
  <si>
    <t>FL_2025_0661</t>
  </si>
  <si>
    <t>Орищич Ольга Романівна</t>
  </si>
  <si>
    <t>FL_2025_0662</t>
  </si>
  <si>
    <t>Молоткова Ірина Ігорівна</t>
  </si>
  <si>
    <t>FL_2025_0663</t>
  </si>
  <si>
    <t>Арсенюк Олена Ігорівна</t>
  </si>
  <si>
    <t>FL_2025_0664</t>
  </si>
  <si>
    <t>Березич Юлія Володимирівна</t>
  </si>
  <si>
    <t>FL_2025_0665</t>
  </si>
  <si>
    <t>Бояркіна Ірина Миколаївна</t>
  </si>
  <si>
    <t>FL_2025_0666</t>
  </si>
  <si>
    <t>Никоненко Олександр Володимирович</t>
  </si>
  <si>
    <t>FL_2025_0667</t>
  </si>
  <si>
    <t>Шершньова Олена Анатоліївна</t>
  </si>
  <si>
    <t>FL_2025_0668</t>
  </si>
  <si>
    <t>Купрієнко Марія Миколаївна</t>
  </si>
  <si>
    <t>FL_2025_0669</t>
  </si>
  <si>
    <t>Крижанівська Любов Іванівна</t>
  </si>
  <si>
    <t>FL_2025_0670</t>
  </si>
  <si>
    <t>Данилюк Діана Миколаївна</t>
  </si>
  <si>
    <t>FL_2025_0671</t>
  </si>
  <si>
    <t>Добровольська Світлана Вікторівна</t>
  </si>
  <si>
    <t>FL_2025_0672</t>
  </si>
  <si>
    <t>Лук'янова Юлія Валентинівна</t>
  </si>
  <si>
    <t>FL_2025_0673</t>
  </si>
  <si>
    <t>Яворська Катерина Анатоліївна</t>
  </si>
  <si>
    <t>FL_2025_0674</t>
  </si>
  <si>
    <t>Любовська Ольга Вікторівна</t>
  </si>
  <si>
    <t>FL_2025_0675</t>
  </si>
  <si>
    <t>Єфімцева Ілона Геннадіївна</t>
  </si>
  <si>
    <t>FL_2025_0676</t>
  </si>
  <si>
    <t>Красножон Тетяна Вікторівна</t>
  </si>
  <si>
    <t>FL_2025_0677</t>
  </si>
  <si>
    <t>Романичева Ірина Сергіївна</t>
  </si>
  <si>
    <t>FL_2025_0678</t>
  </si>
  <si>
    <t>Семенухи Тетяни Володимирівни</t>
  </si>
  <si>
    <t>FL_2025_0679</t>
  </si>
  <si>
    <t>Поліщук Вікторія Сергіївна</t>
  </si>
  <si>
    <t>FL_2025_0680</t>
  </si>
  <si>
    <t>Чернова Людмила Іванівна</t>
  </si>
  <si>
    <t>FL_2025_0681</t>
  </si>
  <si>
    <t>Орєхова Вікторія Євгеніївна</t>
  </si>
  <si>
    <t>FL_2025_0682</t>
  </si>
  <si>
    <t>Бажан Сергій Євгенович</t>
  </si>
  <si>
    <t>FL_2025_0683</t>
  </si>
  <si>
    <t>Чуйко Олена Леонідівна</t>
  </si>
  <si>
    <t>FL_2025_0684</t>
  </si>
  <si>
    <t>Павловська Оксана Степанівна</t>
  </si>
  <si>
    <t>FL_2025_0685</t>
  </si>
  <si>
    <t>Лобода Наталія Олександрівна</t>
  </si>
  <si>
    <t>FL_2025_0686</t>
  </si>
  <si>
    <t>Камишан Марина Андріївна</t>
  </si>
  <si>
    <t>FL_2025_0687</t>
  </si>
  <si>
    <t>Бєловодова Наталія Олексіївна</t>
  </si>
  <si>
    <t>FL_2025_0688</t>
  </si>
  <si>
    <t>Доценко Діана Ігорівна</t>
  </si>
  <si>
    <t>FL_2025_0689</t>
  </si>
  <si>
    <t>Павлик Леся Володимирівна</t>
  </si>
  <si>
    <t>FL_2025_0690</t>
  </si>
  <si>
    <t>Федоренко Юрій Андрійович</t>
  </si>
  <si>
    <t>FL_2025_0691</t>
  </si>
  <si>
    <t>Кривошея Людмила Леонідівна</t>
  </si>
  <si>
    <t>FL_2025_0692</t>
  </si>
  <si>
    <t>Теремок Олена Григорівна</t>
  </si>
  <si>
    <t>FL_2025_0693</t>
  </si>
  <si>
    <t>Петрова Олена Юріївна</t>
  </si>
  <si>
    <t>FL_2025_0694</t>
  </si>
  <si>
    <t>Коваль Марія</t>
  </si>
  <si>
    <t>FL_2025_0695</t>
  </si>
  <si>
    <t>Пришнівська Ірина Анатоліївна</t>
  </si>
  <si>
    <t>FL_2025_0696</t>
  </si>
  <si>
    <t>Махамат Світлана Василівна</t>
  </si>
  <si>
    <t>FL_2025_0697</t>
  </si>
  <si>
    <t>Скотаренко Анна Володимирівна</t>
  </si>
  <si>
    <t>FL_2025_0698</t>
  </si>
  <si>
    <t>Куліш Марія Федорівна</t>
  </si>
  <si>
    <t>FL_2025_0699</t>
  </si>
  <si>
    <t>Кондратюк Наталія Миколаївна</t>
  </si>
  <si>
    <t>FL_2025_0700</t>
  </si>
  <si>
    <t>Костеріна Анастасія Сергіївна</t>
  </si>
  <si>
    <t>FL_2025_0701</t>
  </si>
  <si>
    <t>Носальська Ольга Анатоліївна</t>
  </si>
  <si>
    <t>FL_2025_0702</t>
  </si>
  <si>
    <t>Акун Людмила Григорівна</t>
  </si>
  <si>
    <t>FL_2025_0703</t>
  </si>
  <si>
    <t>Коноваленко Ігор Вікторович</t>
  </si>
  <si>
    <t>FL_2025_0704</t>
  </si>
  <si>
    <t>Худик Галина Михайлівна</t>
  </si>
  <si>
    <t>FL_2025_0705</t>
  </si>
  <si>
    <t>Чабанюк Одарка Михайлівна</t>
  </si>
  <si>
    <t>FL_2025_0706</t>
  </si>
  <si>
    <t>Коротка Надія Андріївна</t>
  </si>
  <si>
    <t>FL_2025_0707</t>
  </si>
  <si>
    <t>Тимчаковська Анна Вікторівна</t>
  </si>
  <si>
    <t>FL_2025_0708</t>
  </si>
  <si>
    <t>Битка Валерія Володимирівна</t>
  </si>
  <si>
    <t>FL_2025_0709</t>
  </si>
  <si>
    <t>Бутко Олена Григорівна</t>
  </si>
  <si>
    <t>FL_2025_0710</t>
  </si>
  <si>
    <t>Бондаренко Юлія Андріївна</t>
  </si>
  <si>
    <t>FL_2025_0711</t>
  </si>
  <si>
    <t>Орлянська Світлана Григорівна</t>
  </si>
  <si>
    <t>FL_2025_0712</t>
  </si>
  <si>
    <t>Урдей Олена</t>
  </si>
  <si>
    <t>FL_2025_0713</t>
  </si>
  <si>
    <t>Якименко Тетяна Юріївна</t>
  </si>
  <si>
    <t>FL_2025_0714</t>
  </si>
  <si>
    <t>Головко Ольга Василівна</t>
  </si>
  <si>
    <t>FL_2025_0715</t>
  </si>
  <si>
    <t>Процун Олеся Вікторівна</t>
  </si>
  <si>
    <t>FL_2025_0716</t>
  </si>
  <si>
    <t>Стасенко Станіслава Костянтинівна</t>
  </si>
  <si>
    <t>FL_2025_0717</t>
  </si>
  <si>
    <t>Жеребко Лариса Вікторівна</t>
  </si>
  <si>
    <t>FL_2025_0718</t>
  </si>
  <si>
    <t>Гаврилова Марина Володимирівна</t>
  </si>
  <si>
    <t>FL_2025_0719</t>
  </si>
  <si>
    <t>Білоножко Аліна Миколаївна</t>
  </si>
  <si>
    <t>FL_2025_0720</t>
  </si>
  <si>
    <t>Бабінець Надія Василівна</t>
  </si>
  <si>
    <t>FL_2025_0721</t>
  </si>
  <si>
    <t>Чудна Леся Іванівна</t>
  </si>
  <si>
    <t>FL_2025_0722</t>
  </si>
  <si>
    <t>ШУБЕНКО Інна Андріївна</t>
  </si>
  <si>
    <t>FL_2025_0723</t>
  </si>
  <si>
    <t>Терещенко Світлана Яківна</t>
  </si>
  <si>
    <t>FL_2025_0724</t>
  </si>
  <si>
    <t>Похилько Сергій Павлович</t>
  </si>
  <si>
    <t>FL_2025_0725</t>
  </si>
  <si>
    <t>Баран Ірина Іванівна</t>
  </si>
  <si>
    <t>FL_2025_0726</t>
  </si>
  <si>
    <t>Чкан Ірина Олександрівна</t>
  </si>
  <si>
    <t>FL_2025_0727</t>
  </si>
  <si>
    <t>Маслій Ростислава Василівна</t>
  </si>
  <si>
    <t>FL_2025_0728</t>
  </si>
  <si>
    <t>Черниш Катерина Миколаївна</t>
  </si>
  <si>
    <t>FL_2025_0729</t>
  </si>
  <si>
    <t>Рудакова Марина Валентиновна</t>
  </si>
  <si>
    <t>FL_2025_0730</t>
  </si>
  <si>
    <t>Деркач Анна Миколаївна</t>
  </si>
  <si>
    <t>FL_2025_0731</t>
  </si>
  <si>
    <t>Лешко Діана Любомирівна</t>
  </si>
  <si>
    <t>FL_2025_0732</t>
  </si>
  <si>
    <t>Твердохліб Марина Григорівна</t>
  </si>
  <si>
    <t>FL_2025_0733</t>
  </si>
  <si>
    <t>Малинка Тетяна Віталіївна</t>
  </si>
  <si>
    <t>FL_2025_0734</t>
  </si>
  <si>
    <t>Лебедь Оксана Борисівна</t>
  </si>
  <si>
    <t>FL_2025_0735</t>
  </si>
  <si>
    <t>Кочина Ольга Сергіївна</t>
  </si>
  <si>
    <t>FL_2025_0736</t>
  </si>
  <si>
    <t>Лабазова Тетяна Олександрівна</t>
  </si>
  <si>
    <t>FL_2025_0737</t>
  </si>
  <si>
    <t>Стоміна Світлана Леонидівна</t>
  </si>
  <si>
    <t>FL_2025_0738</t>
  </si>
  <si>
    <t>Ачімов Дмитро Анатолійович</t>
  </si>
  <si>
    <t>FL_2025_0739</t>
  </si>
  <si>
    <t>Трофимов Андрій Євгенович</t>
  </si>
  <si>
    <t>FL_2025_0740</t>
  </si>
  <si>
    <t>Лук'янова Катерина Юріївна</t>
  </si>
  <si>
    <t>FL_2025_0741</t>
  </si>
  <si>
    <t>Лариса Нестеренко</t>
  </si>
  <si>
    <t>FL_2025_0742</t>
  </si>
  <si>
    <t>Сисак Марія Миколаївна</t>
  </si>
  <si>
    <t>FL_2025_0743</t>
  </si>
  <si>
    <t>Петрук Наталія Іванівна</t>
  </si>
  <si>
    <t>FL_2025_0744</t>
  </si>
  <si>
    <t>Кресан Жанна Володимирівна</t>
  </si>
  <si>
    <t>FL_2025_0745</t>
  </si>
  <si>
    <t>Бих Євдокія Миколаївна</t>
  </si>
  <si>
    <t>FL_2025_0746</t>
  </si>
  <si>
    <t>Головко олена Григорівна</t>
  </si>
  <si>
    <t>FL_2025_0747</t>
  </si>
  <si>
    <t>Харченко Артем Олександрович</t>
  </si>
  <si>
    <t>FL_2025_0748</t>
  </si>
  <si>
    <t>Якимчук Олег Миколайович</t>
  </si>
  <si>
    <t>FL_2025_0749</t>
  </si>
  <si>
    <t>Каряка Анна Анатоліївна</t>
  </si>
  <si>
    <t>FL_2025_0750</t>
  </si>
  <si>
    <t>Савченко Оксана Юріївна</t>
  </si>
  <si>
    <t>FL_2025_0751</t>
  </si>
  <si>
    <t>Коломійчук Катерина Миколаївна</t>
  </si>
  <si>
    <t>FL_2025_0752</t>
  </si>
  <si>
    <t>Олексенко Юлія Михайлівна</t>
  </si>
  <si>
    <t>FL_2025_0753</t>
  </si>
  <si>
    <t>Бондар Олена Леонідівна</t>
  </si>
  <si>
    <t>FL_2025_0754</t>
  </si>
  <si>
    <t>Кашуба Оксана Михайлівна</t>
  </si>
  <si>
    <t>FL_2025_0755</t>
  </si>
  <si>
    <t>Федій Олександр Анатолійович</t>
  </si>
  <si>
    <t>FL_2025_0756</t>
  </si>
  <si>
    <t>Грицюк Марія Василівна</t>
  </si>
  <si>
    <t>FL_2025_0757</t>
  </si>
  <si>
    <t>Подгорна Алла Олександрівна</t>
  </si>
  <si>
    <t>FL_2025_0758</t>
  </si>
  <si>
    <t>Беседіна Марія Олександрівна</t>
  </si>
  <si>
    <t>FL_2025_0759</t>
  </si>
  <si>
    <t>Гуральник Галина Володимирівна</t>
  </si>
  <si>
    <t>FL_2025_0760</t>
  </si>
  <si>
    <t>Зражва Валерій Іванович</t>
  </si>
  <si>
    <t>FL_2025_0761</t>
  </si>
  <si>
    <t>Машко Аліна Сергіївна</t>
  </si>
  <si>
    <t>FL_2025_0762</t>
  </si>
  <si>
    <t>Андросович Тетяна Миколаївна</t>
  </si>
  <si>
    <t>FL_2025_0763</t>
  </si>
  <si>
    <t>Гребенко Тамара Іванівна</t>
  </si>
  <si>
    <t>FL_2025_0764</t>
  </si>
  <si>
    <t>Максимук Олена Сергіївна</t>
  </si>
  <si>
    <t>FL_2025_0765</t>
  </si>
  <si>
    <t>Шило Валентина Миколаївна</t>
  </si>
  <si>
    <t>FL_2025_0766</t>
  </si>
  <si>
    <t>Чаплик Наталя Вікторівна</t>
  </si>
  <si>
    <t>FL_2025_0767</t>
  </si>
  <si>
    <t>Проць Мирослава Іванівна</t>
  </si>
  <si>
    <t>FL_2025_0768</t>
  </si>
  <si>
    <t>Гаджиєв Олексій Баратович</t>
  </si>
  <si>
    <t>FL_2025_0769</t>
  </si>
  <si>
    <t>Філоненко Ольга Олександрівна</t>
  </si>
  <si>
    <t>FL_2025_0770</t>
  </si>
  <si>
    <t>Христюк Ія Григорівна</t>
  </si>
  <si>
    <t>FL_2025_0771</t>
  </si>
  <si>
    <t>Коба Олена Вікторівна</t>
  </si>
  <si>
    <t>FL_2025_0772</t>
  </si>
  <si>
    <t>Весельська Тетяна Володимирівна</t>
  </si>
  <si>
    <t>FL_2025_0773</t>
  </si>
  <si>
    <t>Шкурник Юрій Михайлович</t>
  </si>
  <si>
    <t>FL_2025_0774</t>
  </si>
  <si>
    <t>Орешко Тетяна Олексіївна</t>
  </si>
  <si>
    <t>FL_2025_0775</t>
  </si>
  <si>
    <t>Смирнова Тетяна Миколаївна</t>
  </si>
  <si>
    <t>FL_2025_0776</t>
  </si>
  <si>
    <t>Ігнатенко Леся Євгенівна</t>
  </si>
  <si>
    <t>FL_2025_0777</t>
  </si>
  <si>
    <t>Лопатченко Каріна Олегівна</t>
  </si>
  <si>
    <t>FL_2025_0778</t>
  </si>
  <si>
    <t>Савенок Тетяна Олексіївна</t>
  </si>
  <si>
    <t>FL_2025_0779</t>
  </si>
  <si>
    <t>Ірлянова Олеся Яківна</t>
  </si>
  <si>
    <t>FL_2025_0780</t>
  </si>
  <si>
    <t>Домальчук Лариса Іванівна</t>
  </si>
  <si>
    <t>FL_2025_0781</t>
  </si>
  <si>
    <t>Шкурник Ганна Василівна</t>
  </si>
  <si>
    <t>FL_2025_0782</t>
  </si>
  <si>
    <t>Плаксива Аліна Миколаївна</t>
  </si>
  <si>
    <t>FL_2025_0783</t>
  </si>
  <si>
    <t>Орловська Тетяна Вікторівна</t>
  </si>
  <si>
    <t>FL_2025_0784</t>
  </si>
  <si>
    <t>Шапаренко Інна Жанівна</t>
  </si>
  <si>
    <t>FL_2025_0785</t>
  </si>
  <si>
    <t>Рябенко Галина Миколаївна</t>
  </si>
  <si>
    <t>FL_2025_0786</t>
  </si>
  <si>
    <t>Янько Віра Олександрівна</t>
  </si>
  <si>
    <t>FL_2025_0787</t>
  </si>
  <si>
    <t>Ломака Людмила Володимирівна</t>
  </si>
  <si>
    <t>FL_2025_0788</t>
  </si>
  <si>
    <t>Пастух Олександра Валеріївна</t>
  </si>
  <si>
    <t>FL_2025_0789</t>
  </si>
  <si>
    <t>Можаровський Володимир Володимирович</t>
  </si>
  <si>
    <t>FL_2025_0790</t>
  </si>
  <si>
    <t>Балацька Валентина Богданівна</t>
  </si>
  <si>
    <t>FL_2025_0791</t>
  </si>
  <si>
    <t>Кучер Надія Олексіївна</t>
  </si>
  <si>
    <t>FL_2025_0792</t>
  </si>
  <si>
    <t>Павленко Наталія Володимирівна</t>
  </si>
  <si>
    <t>FL_2025_0793</t>
  </si>
  <si>
    <t>Янова Вікторія Миколаївна</t>
  </si>
  <si>
    <t>FL_2025_0794</t>
  </si>
  <si>
    <t>Лавришин Наталія Петрівна</t>
  </si>
  <si>
    <t>FL_2025_0795</t>
  </si>
  <si>
    <t>Олійник Людмила Анатоліївна</t>
  </si>
  <si>
    <t>FL_2025_0796</t>
  </si>
  <si>
    <t>Єфімова Олена Леонідівна</t>
  </si>
  <si>
    <t>FL_2025_0797</t>
  </si>
  <si>
    <t>Коник Ольга Юріївна</t>
  </si>
  <si>
    <t>FL_2025_0798</t>
  </si>
  <si>
    <t>Верланов Олесандр Юрійович</t>
  </si>
  <si>
    <t>FL_2025_0799</t>
  </si>
  <si>
    <t>Гребенюк Надія Василівна</t>
  </si>
  <si>
    <t>FL_2025_0800</t>
  </si>
  <si>
    <t>Мазурова Наталія Олександрівна</t>
  </si>
  <si>
    <t>FL_2025_0801</t>
  </si>
  <si>
    <t>Гнатишин Галина Іванівна</t>
  </si>
  <si>
    <t>FL_2025_0802</t>
  </si>
  <si>
    <t>Пиріг Світлана Олександрівна</t>
  </si>
  <si>
    <t>FL_2025_0803</t>
  </si>
  <si>
    <t>Ревуцька Ольга Станіславівна</t>
  </si>
  <si>
    <t>FL_2025_0804</t>
  </si>
  <si>
    <t>Собко Наталія Анатоліївна</t>
  </si>
  <si>
    <t>FL_2025_0805</t>
  </si>
  <si>
    <t>Гончаренко Світлана Олександрівна</t>
  </si>
  <si>
    <t>FL_2025_0806</t>
  </si>
  <si>
    <t>Акатріні Володимир Михайлович</t>
  </si>
  <si>
    <t>FL_2025_0807</t>
  </si>
  <si>
    <t>Мазуров Олександр Сергійович</t>
  </si>
  <si>
    <t>FL_2025_0808</t>
  </si>
  <si>
    <t>Спиридонова Жанна Сергіївна</t>
  </si>
  <si>
    <t>FL_2025_0809</t>
  </si>
  <si>
    <t>Леськів Оксана Володимирівна</t>
  </si>
  <si>
    <t>FL_2025_0810</t>
  </si>
  <si>
    <t>Пелехата Тетяна Володимирівна</t>
  </si>
  <si>
    <t>FL_2025_0811</t>
  </si>
  <si>
    <t>Шушвал Тетяна Василівна</t>
  </si>
  <si>
    <t>FL_2025_0812</t>
  </si>
  <si>
    <t>Бєлов Гордій Олександрович</t>
  </si>
  <si>
    <t>FL_2025_0813</t>
  </si>
  <si>
    <t>Судакова Інна Василівна</t>
  </si>
  <si>
    <t>FL_2025_0814</t>
  </si>
  <si>
    <t>Царапкіна Алла Федорівна</t>
  </si>
  <si>
    <t>FL_2025_0815</t>
  </si>
  <si>
    <t>Снитко Світлана Віталіївна</t>
  </si>
  <si>
    <t>FL_2025_0816</t>
  </si>
  <si>
    <t>Горошко Вікторія Леонідівна</t>
  </si>
  <si>
    <t>FL_2025_0817</t>
  </si>
  <si>
    <t>Кравчук Інна Василівна</t>
  </si>
  <si>
    <t>FL_2025_0818</t>
  </si>
  <si>
    <t>Стяглик Наталя Іванівна</t>
  </si>
  <si>
    <t>FL_2025_0819</t>
  </si>
  <si>
    <t>Кутова Марина Анатоліївна</t>
  </si>
  <si>
    <t>FL_2025_0820</t>
  </si>
  <si>
    <t>Дребот Людмила Степанівна</t>
  </si>
  <si>
    <t>FL_2025_0821</t>
  </si>
  <si>
    <t>Бондаренко Юлія В'ячеславівна</t>
  </si>
  <si>
    <t>FL_2025_0822</t>
  </si>
  <si>
    <t>Чумак Ірина Казимирівна</t>
  </si>
  <si>
    <t>FL_2025_0823</t>
  </si>
  <si>
    <t>Окомашенко Наталя Юріївна</t>
  </si>
  <si>
    <t>FL_2025_0824</t>
  </si>
  <si>
    <t>Брайловський Ілля Аркадійович</t>
  </si>
  <si>
    <t>FL_2025_0825</t>
  </si>
  <si>
    <t>Дяченко Ірина Валентинівна</t>
  </si>
  <si>
    <t>FL_2025_0826</t>
  </si>
  <si>
    <t>Токар Ірина Вікторівна</t>
  </si>
  <si>
    <t>FL_2025_0827</t>
  </si>
  <si>
    <t>Шевчук Альона Василівна</t>
  </si>
  <si>
    <t>FL_2025_0828</t>
  </si>
  <si>
    <t>Вербицька Тетяна Миколаївна</t>
  </si>
  <si>
    <t>FL_2025_0829</t>
  </si>
  <si>
    <t>Коннова Олена Георгіївна</t>
  </si>
  <si>
    <t>FL_2025_0830</t>
  </si>
  <si>
    <t>Горенко Людмила Петрівна</t>
  </si>
  <si>
    <t>FL_2025_0831</t>
  </si>
  <si>
    <t>Мішукова Ірина Олександрівна</t>
  </si>
  <si>
    <t>FL_2025_0832</t>
  </si>
  <si>
    <t>Матвієнко Світлана Володимирівна</t>
  </si>
  <si>
    <t>FL_2025_0833</t>
  </si>
  <si>
    <t>Миськів Любов Петрівна</t>
  </si>
  <si>
    <t>FL_2025_0834</t>
  </si>
  <si>
    <t>Заліпська Олена Іванівна</t>
  </si>
  <si>
    <t>FL_2025_0835</t>
  </si>
  <si>
    <t>Мамедова Анна Анатоліївна</t>
  </si>
  <si>
    <t>FL_2025_0836</t>
  </si>
  <si>
    <t>Марина ДІМОВА</t>
  </si>
  <si>
    <t>FL_2025_0837</t>
  </si>
  <si>
    <t>Аліксейчик Олена Іванівна</t>
  </si>
  <si>
    <t>FL_2025_0838</t>
  </si>
  <si>
    <t>Жиленко Олена Василівна</t>
  </si>
  <si>
    <t>FL_2025_0839</t>
  </si>
  <si>
    <t>Стеценко Олена Олексіївна</t>
  </si>
  <si>
    <t>FL_2025_0840</t>
  </si>
  <si>
    <t>Демчук Галина Михайлівна</t>
  </si>
  <si>
    <t>FL_2025_0841</t>
  </si>
  <si>
    <t>Барановська Людмила Леонідівна</t>
  </si>
  <si>
    <t>FL_2025_0842</t>
  </si>
  <si>
    <t>Шатохіна Віта Іванівна</t>
  </si>
  <si>
    <t>FL_2025_0843</t>
  </si>
  <si>
    <t>Палій Людмила Григорівна</t>
  </si>
  <si>
    <t>FL_2025_0844</t>
  </si>
  <si>
    <t>Висоцька Катерина Сергіївна</t>
  </si>
  <si>
    <t>FL_2025_0845</t>
  </si>
  <si>
    <t>Слабак Тетяна Іванівна</t>
  </si>
  <si>
    <t>FL_2025_0846</t>
  </si>
  <si>
    <t>Каменєва Наталія Іванівна</t>
  </si>
  <si>
    <t>FL_2025_0847</t>
  </si>
  <si>
    <t>Марценюк Тетяна Юріївна</t>
  </si>
  <si>
    <t>FL_2025_0848</t>
  </si>
  <si>
    <t>Бойко Інна Григорівна</t>
  </si>
  <si>
    <t>FL_2025_0849</t>
  </si>
  <si>
    <t>Чикивдя Ганна Михайлівна</t>
  </si>
  <si>
    <t>FL_2025_0850</t>
  </si>
  <si>
    <t>Пивовар Оксана Володимирівна</t>
  </si>
  <si>
    <t>FL_2025_0851</t>
  </si>
  <si>
    <t>Полевик Галина Олексіївна</t>
  </si>
  <si>
    <t>FL_2025_0852</t>
  </si>
  <si>
    <t>Рєзнікова Світлана Араратівна</t>
  </si>
  <si>
    <t>FL_2025_0853</t>
  </si>
  <si>
    <t>Ведмеденко Марина Володимирівна</t>
  </si>
  <si>
    <t>FL_2025_0854</t>
  </si>
  <si>
    <t>Бондаренко Світлана Миколаївна</t>
  </si>
  <si>
    <t>FL_2025_0855</t>
  </si>
  <si>
    <t>Кіфяк Галина Олександрівна</t>
  </si>
  <si>
    <t>FL_2025_0856</t>
  </si>
  <si>
    <t>Нефед Ірина Геннадіївна</t>
  </si>
  <si>
    <t>FL_2025_0857</t>
  </si>
  <si>
    <t>Похвала Ганна Ігорівна</t>
  </si>
  <si>
    <t>FL_2025_0858</t>
  </si>
  <si>
    <t>Попова Поліна Іванівна</t>
  </si>
  <si>
    <t>FL_2025_0859</t>
  </si>
  <si>
    <t>Боровик Людмила Іванівна</t>
  </si>
  <si>
    <t>FL_2025_0860</t>
  </si>
  <si>
    <t>Новицька Яна Володимирівна</t>
  </si>
  <si>
    <t>FL_2025_0861</t>
  </si>
  <si>
    <t>Проценко Інна Вікторівна</t>
  </si>
  <si>
    <t>FL_2025_0862</t>
  </si>
  <si>
    <t>Попова Лариса Іванівна</t>
  </si>
  <si>
    <t>FL_2025_0863</t>
  </si>
  <si>
    <t>Наконечна Галина Михайлівна</t>
  </si>
  <si>
    <t>FL_2025_0864</t>
  </si>
  <si>
    <t>Сафронова Наталія Миколаївна</t>
  </si>
  <si>
    <t>FL_2025_0865</t>
  </si>
  <si>
    <t>Каліш Наталія Миколаївна</t>
  </si>
  <si>
    <t>FL_2025_0866</t>
  </si>
  <si>
    <t>Останкова Лариса Анатоліївна</t>
  </si>
  <si>
    <t>FL_2025_0867</t>
  </si>
  <si>
    <t>Тістечок Оксана Іванівна</t>
  </si>
  <si>
    <t>FL_2025_0868</t>
  </si>
  <si>
    <t>Черкасова Олена Олександрівна</t>
  </si>
  <si>
    <t>FL_2025_0869</t>
  </si>
  <si>
    <t>Табунщик Наталя Анатоліївна</t>
  </si>
  <si>
    <t>FL_2025_0870</t>
  </si>
  <si>
    <t>Сухоцький Дмитро Олексійович</t>
  </si>
  <si>
    <t>FL_2025_0871</t>
  </si>
  <si>
    <t>Семенюк Юліанна Валеріївна</t>
  </si>
  <si>
    <t>FL_2025_0872</t>
  </si>
  <si>
    <t>Шевченко Таміла Віталіївна</t>
  </si>
  <si>
    <t>FL_2025_0873</t>
  </si>
  <si>
    <t>Дубровська Катерина Олександрівна</t>
  </si>
  <si>
    <t>FL_2025_0874</t>
  </si>
  <si>
    <t>Шпильова Людмила Петрівна</t>
  </si>
  <si>
    <t>FL_2025_0875</t>
  </si>
  <si>
    <t>Степанчук Світлана</t>
  </si>
  <si>
    <t>FL_2025_0876</t>
  </si>
  <si>
    <t>Коденець Олена Олександрівна</t>
  </si>
  <si>
    <t>FL_2025_0877</t>
  </si>
  <si>
    <t>Ляшук Ольга Олександрівна</t>
  </si>
  <si>
    <t>FL_2025_0878</t>
  </si>
  <si>
    <t>Гиренко Наталія Сергіївна</t>
  </si>
  <si>
    <t>FL_2025_0879</t>
  </si>
  <si>
    <t>Високос Олександр Іванович</t>
  </si>
  <si>
    <t>FL_2025_0880</t>
  </si>
  <si>
    <t>Луценко Іван Валерійович</t>
  </si>
  <si>
    <t>FL_2025_0881</t>
  </si>
  <si>
    <t>Кара Ганна Іванівна</t>
  </si>
  <si>
    <t>FL_2025_0882</t>
  </si>
  <si>
    <t>Джумига Марина Петрівна</t>
  </si>
  <si>
    <t>FL_2025_0883</t>
  </si>
  <si>
    <t>Дубовик Лариса Ігорівна</t>
  </si>
  <si>
    <t>FL_2025_0884</t>
  </si>
  <si>
    <t>Смирнова Олена Олександрівна</t>
  </si>
  <si>
    <t>FL_2025_0885</t>
  </si>
  <si>
    <t>Єгорова Юлія Олександрівна</t>
  </si>
  <si>
    <t>FL_2025_0886</t>
  </si>
  <si>
    <t>Голубка Ольга Андріївна</t>
  </si>
  <si>
    <t>FL_2025_0887</t>
  </si>
  <si>
    <t>Збиранник Оксана Миколаївна</t>
  </si>
  <si>
    <t>FL_2025_0888</t>
  </si>
  <si>
    <t>Юрченко Владислав Ігорович</t>
  </si>
  <si>
    <t>FL_2025_0889</t>
  </si>
  <si>
    <t>Рачицька Людмила Василівна</t>
  </si>
  <si>
    <t>FL_2025_0890</t>
  </si>
  <si>
    <t>Явтушенко Олексій Григорович</t>
  </si>
  <si>
    <t>FL_2025_0891</t>
  </si>
  <si>
    <t>Дромашко Ольга Артемівна</t>
  </si>
  <si>
    <t>FL_2025_0892</t>
  </si>
  <si>
    <t>Омельченко Євгенія Вікторівна</t>
  </si>
  <si>
    <t>FL_2025_0893</t>
  </si>
  <si>
    <t>Болдирєва Євгенія Василівна</t>
  </si>
  <si>
    <t>FL_2025_0894</t>
  </si>
  <si>
    <t>Ляшок Людмила Валеріївна</t>
  </si>
  <si>
    <t>FL_2025_0895</t>
  </si>
  <si>
    <t>Мазур Леся Григорівна</t>
  </si>
  <si>
    <t>FL_2025_0896</t>
  </si>
  <si>
    <t>Рачінська Катерина Вадимівна</t>
  </si>
  <si>
    <t>FL_2025_0897</t>
  </si>
  <si>
    <t>Леоненко Юлія Григорівна</t>
  </si>
  <si>
    <t>FL_2025_0898</t>
  </si>
  <si>
    <t>Горбенко Ольга Борисівна</t>
  </si>
  <si>
    <t>FL_2025_0899</t>
  </si>
  <si>
    <t>Басараб Наталія Василівна</t>
  </si>
  <si>
    <t>FL_2025_0900</t>
  </si>
  <si>
    <t>Жулавнік Наталія Михайлівна</t>
  </si>
  <si>
    <t>FL_2025_0901</t>
  </si>
  <si>
    <t>Лихач Ніна Павлівна</t>
  </si>
  <si>
    <t>FL_2025_0902</t>
  </si>
  <si>
    <t>Маковецький Віталій Володимирович</t>
  </si>
  <si>
    <t>FL_2025_0903</t>
  </si>
  <si>
    <t>Косинська Ксенія Сергіївна</t>
  </si>
  <si>
    <t>FL_2025_0904</t>
  </si>
  <si>
    <t>Краснобай Оксана Львівна</t>
  </si>
  <si>
    <t>FL_2025_0905</t>
  </si>
  <si>
    <t>Когут Михайло Ярославович</t>
  </si>
  <si>
    <t>FL_2025_0906</t>
  </si>
  <si>
    <t>Хоменко Тетяна Іванівна</t>
  </si>
  <si>
    <t>FL_2025_0907</t>
  </si>
  <si>
    <t>Мельник Олена Вікторівна</t>
  </si>
  <si>
    <t>FL_2025_0908</t>
  </si>
  <si>
    <t>Таточенко Вікторія Геннадіївна</t>
  </si>
  <si>
    <t>FL_2025_0909</t>
  </si>
  <si>
    <t>Ралик Оксана Іванівна</t>
  </si>
  <si>
    <t>FL_2025_0910</t>
  </si>
  <si>
    <t>Шахрай Тетяна Василівна</t>
  </si>
  <si>
    <t>FL_2025_0911</t>
  </si>
  <si>
    <t>Григоренко Маргарита Володимирівна</t>
  </si>
  <si>
    <t>FL_2025_0912</t>
  </si>
  <si>
    <t>Шкворець Людмила Дмитрівна</t>
  </si>
  <si>
    <t>FL_2025_0913</t>
  </si>
  <si>
    <t>Теллінгер Еліна Едуардівна</t>
  </si>
  <si>
    <t>FL_2025_0914</t>
  </si>
  <si>
    <t>Філончук Зоя Володимирівна</t>
  </si>
  <si>
    <t>FL_2025_0915</t>
  </si>
  <si>
    <t>Речич Тетяна Сергіївна</t>
  </si>
  <si>
    <t>FL_2025_0916</t>
  </si>
  <si>
    <t>Костренко Володимир Миколайович</t>
  </si>
  <si>
    <t>FL_2025_0917</t>
  </si>
  <si>
    <t>Шепель Світлана Анатоліївна</t>
  </si>
  <si>
    <t>FL_2025_0918</t>
  </si>
  <si>
    <t>Шевченко Андрій Михайлович</t>
  </si>
  <si>
    <t>FL_2025_0919</t>
  </si>
  <si>
    <t>Вайнерович Тетяна Михайлівна</t>
  </si>
  <si>
    <t>FL_2025_0920</t>
  </si>
  <si>
    <t>Загнибіда Наталія Михайлівна</t>
  </si>
  <si>
    <t>FL_2025_0921</t>
  </si>
  <si>
    <t>Левчук Ірина Володимирівна</t>
  </si>
  <si>
    <t>FL_2025_0922</t>
  </si>
  <si>
    <t>Курташ Іванна Дмитрівна</t>
  </si>
  <si>
    <t>FL_2025_0923</t>
  </si>
  <si>
    <t>Корнієнко Тетяна Анатоліївна</t>
  </si>
  <si>
    <t>FL_2025_0924</t>
  </si>
  <si>
    <t>Рагуліна Ірина Іванівна</t>
  </si>
  <si>
    <t>FL_2025_0925</t>
  </si>
  <si>
    <t>Щербина Аліна Іванівна</t>
  </si>
  <si>
    <t>FL_2025_0926</t>
  </si>
  <si>
    <t>Коваленко Валентина Володимирівна</t>
  </si>
  <si>
    <t>FL_2025_0927</t>
  </si>
  <si>
    <t>Ханченко Дар'я Олегівна</t>
  </si>
  <si>
    <t>FL_2025_0928</t>
  </si>
  <si>
    <t>Лавренко Людмила Григорівна</t>
  </si>
  <si>
    <t>FL_2025_0929</t>
  </si>
  <si>
    <t>Гринь Валерія Євгеніївна</t>
  </si>
  <si>
    <t>FL_2025_0930</t>
  </si>
  <si>
    <t>Бойко Світлана Миколаївна</t>
  </si>
  <si>
    <t>FL_2025_0931</t>
  </si>
  <si>
    <t>Тещинська Вікторія Миколаївна</t>
  </si>
  <si>
    <t>FL_2025_0932</t>
  </si>
  <si>
    <t>Зварич Тетяна Юріївна</t>
  </si>
  <si>
    <t>FL_2025_0933</t>
  </si>
  <si>
    <t>Перевертень Віра Іванівна</t>
  </si>
  <si>
    <t>FL_2025_0934</t>
  </si>
  <si>
    <t>Галина Корсун</t>
  </si>
  <si>
    <t>FL_2025_0935</t>
  </si>
  <si>
    <t>Шевченко Ольга Юріївна</t>
  </si>
  <si>
    <t>FL_2025_0936</t>
  </si>
  <si>
    <t>Рудоман Ольга Іванівна</t>
  </si>
  <si>
    <t>FL_2025_0937</t>
  </si>
  <si>
    <t>Волощенко Наталія Михайлівна</t>
  </si>
  <si>
    <t>FL_2025_0938</t>
  </si>
  <si>
    <t>Штиба Людмила Гнатівна</t>
  </si>
  <si>
    <t>FL_2025_0939</t>
  </si>
  <si>
    <t>Орєхова Вікторія Вікторівна</t>
  </si>
  <si>
    <t>FL_2025_0940</t>
  </si>
  <si>
    <t>Якименко Анастасія Сергіївна</t>
  </si>
  <si>
    <t>FL_2025_0941</t>
  </si>
  <si>
    <t>Локошко Людмила Анатоліївна</t>
  </si>
  <si>
    <t>FL_2025_0942</t>
  </si>
  <si>
    <t>Пиженко Тамара Миколаївна</t>
  </si>
  <si>
    <t>FL_2025_0943</t>
  </si>
  <si>
    <t>Деміденко Людмила Степанівна</t>
  </si>
  <si>
    <t>FL_2025_0944</t>
  </si>
  <si>
    <t>Ткачук Марія Миколаївна</t>
  </si>
  <si>
    <t>FL_2025_0945</t>
  </si>
  <si>
    <t>Гончаренко Валентина Олександрівна</t>
  </si>
  <si>
    <t>FL_2025_0946</t>
  </si>
  <si>
    <t>Малаховецька Віталіна Сергіївна</t>
  </si>
  <si>
    <t>FL_2025_0947</t>
  </si>
  <si>
    <t>Жулавнік Сергій Юрійович</t>
  </si>
  <si>
    <t>FL_2025_0948</t>
  </si>
  <si>
    <t>Кривицька Оксана Василівна</t>
  </si>
  <si>
    <t>FL_2025_0949</t>
  </si>
  <si>
    <t>Рущак Андрій Юрійович</t>
  </si>
  <si>
    <t>FL_2025_0950</t>
  </si>
  <si>
    <t>Черненко Світлана Михайлівна</t>
  </si>
  <si>
    <t>FL_2025_0951</t>
  </si>
  <si>
    <t>Барабалюк Руслана Степанівна</t>
  </si>
  <si>
    <t>FL_2025_0952</t>
  </si>
  <si>
    <t>Войтенко Наталія Григорівна</t>
  </si>
  <si>
    <t>FL_2025_0953</t>
  </si>
  <si>
    <t>Заїка Олена Михайлівна</t>
  </si>
  <si>
    <t>FL_2025_0954</t>
  </si>
  <si>
    <t>Чолпан Ірина Василівна</t>
  </si>
  <si>
    <t>FL_2025_0955</t>
  </si>
  <si>
    <t>Ткач Валентин Петрович</t>
  </si>
  <si>
    <t>FL_2025_0956</t>
  </si>
  <si>
    <t>Притула Людмила Миколаївна</t>
  </si>
  <si>
    <t>FL_2025_0957</t>
  </si>
  <si>
    <t>Кочан Василь Михайлович</t>
  </si>
  <si>
    <t>FL_2025_0958</t>
  </si>
  <si>
    <t>Булих Любов Вікторівна</t>
  </si>
  <si>
    <t>FL_2025_0959</t>
  </si>
  <si>
    <t>Стріженок Наталія Олександрівна</t>
  </si>
  <si>
    <t>FL_2025_0960</t>
  </si>
  <si>
    <t>Возносименко Дарія Анатоліївна</t>
  </si>
  <si>
    <t>FL_2025_0961</t>
  </si>
  <si>
    <t>Кулик Іринa Любомирівнa</t>
  </si>
  <si>
    <t>FL_2025_0962</t>
  </si>
  <si>
    <t>Длінна Світлана Іванівна</t>
  </si>
  <si>
    <t>FL_2025_0963</t>
  </si>
  <si>
    <t>Стафей Світлана Василівна</t>
  </si>
  <si>
    <t>FL_2025_0964</t>
  </si>
  <si>
    <t>Непомняща Іванна Олександрівна</t>
  </si>
  <si>
    <t>FL_2025_0965</t>
  </si>
  <si>
    <t>Микитин Олексій Валерійович</t>
  </si>
  <si>
    <t>FL_2025_0966</t>
  </si>
  <si>
    <t>Буйвал Олена Вячеславівна</t>
  </si>
  <si>
    <t>FL_2025_0967</t>
  </si>
  <si>
    <t>Савченко Людмила Василівна</t>
  </si>
  <si>
    <t>FL_2025_0968</t>
  </si>
  <si>
    <t>Бечкало Зоя Михайлівна</t>
  </si>
  <si>
    <t>FL_2025_0969</t>
  </si>
  <si>
    <t>Ганніч Алла Євгеніївна</t>
  </si>
  <si>
    <t>FL_2025_0970</t>
  </si>
  <si>
    <t>Андрейченко Аліна Юріївна</t>
  </si>
  <si>
    <t>FL_2025_0971</t>
  </si>
  <si>
    <t>Мишковець Олеся Олексіївна</t>
  </si>
  <si>
    <t>FL_2025_0972</t>
  </si>
  <si>
    <t>Однолько Наталя Віталіївна</t>
  </si>
  <si>
    <t>FL_2025_0973</t>
  </si>
  <si>
    <t>Калинич Людмила Андріївна</t>
  </si>
  <si>
    <t>FL_2025_0974</t>
  </si>
  <si>
    <t>Любар Наталія Анатоліївна</t>
  </si>
  <si>
    <t>FL_2025_0975</t>
  </si>
  <si>
    <t>Щенкова Юлія Геннадіївна</t>
  </si>
  <si>
    <t>FL_2025_0976</t>
  </si>
  <si>
    <t>Бабій Андріана Миколаївна</t>
  </si>
  <si>
    <t>FL_2025_0977</t>
  </si>
  <si>
    <t>Бугрова Оксана Григорівна</t>
  </si>
  <si>
    <t>FL_2025_0978</t>
  </si>
  <si>
    <t>Гомон Яна Степанівна</t>
  </si>
  <si>
    <t>FL_2025_0979</t>
  </si>
  <si>
    <t>Маковенко Людмила Олександрівна</t>
  </si>
  <si>
    <t>FL_2025_0980</t>
  </si>
  <si>
    <t>Кобилецька Лариса Валеріївна</t>
  </si>
  <si>
    <t>FL_2025_0981</t>
  </si>
  <si>
    <t>Скалій Оксана Анатоліївна</t>
  </si>
  <si>
    <t>FL_2025_0982</t>
  </si>
  <si>
    <t>Парубець Олена</t>
  </si>
  <si>
    <t>FL_2025_0983</t>
  </si>
  <si>
    <t>Гавриш Станіслав Костянтинович</t>
  </si>
  <si>
    <t>FL_2025_0984</t>
  </si>
  <si>
    <t>Кльоба Лев Гнатович</t>
  </si>
  <si>
    <t>FL_2025_0985</t>
  </si>
  <si>
    <t>Григорук Роман Степанович</t>
  </si>
  <si>
    <t>FL_2025_0986</t>
  </si>
  <si>
    <t>Цопа Дарина Костянтинівна</t>
  </si>
  <si>
    <t>FL_2025_0987</t>
  </si>
  <si>
    <t>Ветріщенко Людмила Анатоліївна</t>
  </si>
  <si>
    <t>FL_2025_0988</t>
  </si>
  <si>
    <t>Цюпа Марина Олександрівна</t>
  </si>
  <si>
    <t>FL_2025_0989</t>
  </si>
  <si>
    <t>Гнатовська Надія Петрівна</t>
  </si>
  <si>
    <t>FL_2025_0990</t>
  </si>
  <si>
    <t>Штиба Наталія Калениківна</t>
  </si>
  <si>
    <t>FL_2025_0991</t>
  </si>
  <si>
    <t>Вашай Юлія Володимирівна</t>
  </si>
  <si>
    <t>FL_2025_0992</t>
  </si>
  <si>
    <t>Ночвінова Наталія Володимирівна</t>
  </si>
  <si>
    <t>FL_2025_0993</t>
  </si>
  <si>
    <t>Брич Марія Степанівна</t>
  </si>
  <si>
    <t>FL_2025_0994</t>
  </si>
  <si>
    <t>Степанюк Лілія Сергіївна</t>
  </si>
  <si>
    <t>FL_2025_0995</t>
  </si>
  <si>
    <t>Бережний Олександр Васильович</t>
  </si>
  <si>
    <t>FL_2025_0996</t>
  </si>
  <si>
    <t>iraiadaklochko@gmail.com</t>
  </si>
  <si>
    <t>FL_2025_0997</t>
  </si>
  <si>
    <t>Карабін Оксана Михайлівна</t>
  </si>
  <si>
    <t>FL_2025_0998</t>
  </si>
  <si>
    <t>Титова Олена Сергіївна</t>
  </si>
  <si>
    <t>FL_2025_0999</t>
  </si>
  <si>
    <t>Зубенко Олена Юріївна</t>
  </si>
  <si>
    <t>FL_2025_1000</t>
  </si>
  <si>
    <t>Сафронова Антоніна Олегівна</t>
  </si>
  <si>
    <t>FL_2025_1001</t>
  </si>
  <si>
    <t>Лапшина Світлана Сергіївна</t>
  </si>
  <si>
    <t>FL_2025_1002</t>
  </si>
  <si>
    <t>Дмітрова Людмила Володимирівна</t>
  </si>
  <si>
    <t>FL_2025_1003</t>
  </si>
  <si>
    <t>Василенко Тетяна Миколаївна</t>
  </si>
  <si>
    <t>FL_2025_1004</t>
  </si>
  <si>
    <t>Фалейтор Людмила Григорівна</t>
  </si>
  <si>
    <t>FL_2025_1005</t>
  </si>
  <si>
    <t>Гуринчук Ангеліна Володимирівна</t>
  </si>
  <si>
    <t>FL_2025_1006</t>
  </si>
  <si>
    <t>СХІДНИЦЬКА Галина Володимирівна</t>
  </si>
  <si>
    <t>FL_2025_1007</t>
  </si>
  <si>
    <t>Котляренко Марина Сергіївна</t>
  </si>
  <si>
    <t>FL_2025_1008</t>
  </si>
  <si>
    <t>Пилінко Людмила Миколаївна</t>
  </si>
  <si>
    <t>FL_2025_1009</t>
  </si>
  <si>
    <t>Потапенко</t>
  </si>
  <si>
    <t>FL_2025_1010</t>
  </si>
  <si>
    <t>Кучеренко Владислав Леонідович</t>
  </si>
  <si>
    <t>FL_2025_1011</t>
  </si>
  <si>
    <t>Макарчук Ольга Василівна</t>
  </si>
  <si>
    <t>FL_2025_1012</t>
  </si>
  <si>
    <t>Максименко Люлмила Сергіївна</t>
  </si>
  <si>
    <t>FL_2025_1013</t>
  </si>
  <si>
    <t>Прищепа Анна Іванівна</t>
  </si>
  <si>
    <t>FL_2025_1014</t>
  </si>
  <si>
    <t>Булак Ганна Михайлівна</t>
  </si>
  <si>
    <t>FL_2025_1015</t>
  </si>
  <si>
    <t>Кривенко Наталія Олександрівна</t>
  </si>
  <si>
    <t>FL_2025_1016</t>
  </si>
  <si>
    <t>ГАМІВКА Людмила Вікторівна</t>
  </si>
  <si>
    <t>FL_2025_1017</t>
  </si>
  <si>
    <t>Брезіцька Олена Вікторівна</t>
  </si>
  <si>
    <t>FL_2025_1018</t>
  </si>
  <si>
    <t>Каспрішина Світлана Миколаївна</t>
  </si>
  <si>
    <t>FL_2025_1019</t>
  </si>
  <si>
    <t>Кондратьєва Людмила Іванівна</t>
  </si>
  <si>
    <t>FL_2025_1020</t>
  </si>
  <si>
    <t>Уніч Анастасія Віталіївна</t>
  </si>
  <si>
    <t>FL_2025_1021</t>
  </si>
  <si>
    <t>Гавліцька Тетяна Владиславівна</t>
  </si>
  <si>
    <t>FL_2025_1022</t>
  </si>
  <si>
    <t>Василик Ірина Петрівна</t>
  </si>
  <si>
    <t>FL_2025_1023</t>
  </si>
  <si>
    <t>Граматна Наталія Миколаївна</t>
  </si>
  <si>
    <t>FL_2025_1024</t>
  </si>
  <si>
    <t>Чернобай Надія Володимирівна</t>
  </si>
  <si>
    <t>FL_2025_1025</t>
  </si>
  <si>
    <t>Рилєєв Сергій Володимирович</t>
  </si>
  <si>
    <t>FL_2025_1026</t>
  </si>
  <si>
    <t>Зозуля Наталія Володимирівна</t>
  </si>
  <si>
    <t>FL_2025_1027</t>
  </si>
  <si>
    <t>Яблуненко Юлія Григорівна</t>
  </si>
  <si>
    <t>FL_2025_1028</t>
  </si>
  <si>
    <t>Торяник Жанна Іванівна</t>
  </si>
  <si>
    <t>FL_2025_1029</t>
  </si>
  <si>
    <t>Павлова Наталія Олександрівна</t>
  </si>
  <si>
    <t>FL_2025_1030</t>
  </si>
  <si>
    <t>Єрмолаєва Віра Василівна</t>
  </si>
  <si>
    <t>FL_2025_1031</t>
  </si>
  <si>
    <t>Мельцова Світлана Валеріївна</t>
  </si>
  <si>
    <t>FL_2025_1032</t>
  </si>
  <si>
    <t>Левченко Ірина Михайлівна</t>
  </si>
  <si>
    <t>FL_2025_1033</t>
  </si>
  <si>
    <t>Савурко Оксана Миколаївна</t>
  </si>
  <si>
    <t>FL_2025_1034</t>
  </si>
  <si>
    <t>Ліпінська Валентина Юріївна</t>
  </si>
  <si>
    <t>FL_2025_1035</t>
  </si>
  <si>
    <t>Куліш Оксана Юріївна</t>
  </si>
  <si>
    <t>FL_2025_1036</t>
  </si>
  <si>
    <t>Морозов Сергій Юрійович</t>
  </si>
  <si>
    <t>FL_2025_1037</t>
  </si>
  <si>
    <t>Ачкасова Вікторія Вікторівна</t>
  </si>
  <si>
    <t>FL_2025_1038</t>
  </si>
  <si>
    <t>Савчук Оксана Федорівна</t>
  </si>
  <si>
    <t>FL_2025_1039</t>
  </si>
  <si>
    <t>Іванченко Надія Петрівна</t>
  </si>
  <si>
    <t>FL_2025_1040</t>
  </si>
  <si>
    <t>Хожаєнко Юлія Василівна</t>
  </si>
  <si>
    <t>FL_2025_1041</t>
  </si>
  <si>
    <t>Аркатова Олена Сергіївна</t>
  </si>
  <si>
    <t>FL_2025_1042</t>
  </si>
  <si>
    <t>Коломієць Тетяна Миколаївна</t>
  </si>
  <si>
    <t>FL_2025_1043</t>
  </si>
  <si>
    <t>Ясногор Оксана Геннадіївна</t>
  </si>
  <si>
    <t>FL_2025_1044</t>
  </si>
  <si>
    <t>Неплях Віталіна Валеріївна</t>
  </si>
  <si>
    <t>FL_2025_1045</t>
  </si>
  <si>
    <t>Лук'яненко Божена Анатоліївна</t>
  </si>
  <si>
    <t>FL_2025_1046</t>
  </si>
  <si>
    <t>Димарчук Тетяна Вікторівна</t>
  </si>
  <si>
    <t>FL_2025_1047</t>
  </si>
  <si>
    <t>Димова Ірина Григорівна</t>
  </si>
  <si>
    <t>FL_2025_1048</t>
  </si>
  <si>
    <t>Кіча Раїса Іванівна</t>
  </si>
  <si>
    <t>FL_2025_1049</t>
  </si>
  <si>
    <t>Кравченко Надія Вікторівна</t>
  </si>
  <si>
    <t>FL_2025_1050</t>
  </si>
  <si>
    <t>Назарчук Олена Миколаївна</t>
  </si>
  <si>
    <t>FL_2025_1051</t>
  </si>
  <si>
    <t>Ткаченко Владислав Юрійович</t>
  </si>
  <si>
    <t>FL_2025_1052</t>
  </si>
  <si>
    <t>Гавриленко Марія Афанасіївна</t>
  </si>
  <si>
    <t>FL_2025_1053</t>
  </si>
  <si>
    <t>Клименко Ганна Василівна</t>
  </si>
  <si>
    <t>FL_2025_1054</t>
  </si>
  <si>
    <t>Ляпкало Євгенія Геннадіївна</t>
  </si>
  <si>
    <t>FL_2025_1055</t>
  </si>
  <si>
    <t>Семененко Людмила</t>
  </si>
  <si>
    <t>FL_2025_1056</t>
  </si>
  <si>
    <t>Константинова Марія Іванівна</t>
  </si>
  <si>
    <t>FL_2025_1057</t>
  </si>
  <si>
    <t>Кулик Юлія Едуардівна</t>
  </si>
  <si>
    <t>FL_2025_1058</t>
  </si>
  <si>
    <t>Іванова Леся Вікторівна</t>
  </si>
  <si>
    <t>FL_2025_1059</t>
  </si>
  <si>
    <t>Ференц Олена Валеріївна</t>
  </si>
  <si>
    <t>FL_2025_1060</t>
  </si>
  <si>
    <t>Гудима Вікторія Вікторівна</t>
  </si>
  <si>
    <t>FL_2025_1061</t>
  </si>
  <si>
    <t>Лебедєв Євгеній Васильович</t>
  </si>
  <si>
    <t>FL_2025_1062</t>
  </si>
  <si>
    <t>СЕМЕНІШИНА ОЛЕНА ПЕТРІВНА</t>
  </si>
  <si>
    <t>FL_2025_1063</t>
  </si>
  <si>
    <t>Москалець Людмила Василівна</t>
  </si>
  <si>
    <t>FL_2025_1064</t>
  </si>
  <si>
    <t>Молчанова Ольга Юріївна</t>
  </si>
  <si>
    <t>FL_2025_1065</t>
  </si>
  <si>
    <t>Грінченко Олександр Іванович</t>
  </si>
  <si>
    <t>FL_2025_1066</t>
  </si>
  <si>
    <t>Федоренко Олена Юріївна</t>
  </si>
  <si>
    <t>FL_2025_1067</t>
  </si>
  <si>
    <t>Христюк Інна Миколаївна</t>
  </si>
  <si>
    <t>FL_2025_1068</t>
  </si>
  <si>
    <t>Терещенко Юлія Анатоліївна</t>
  </si>
  <si>
    <t>FL_2025_1069</t>
  </si>
  <si>
    <t>Беляєва Тетяна Миколаївна</t>
  </si>
  <si>
    <t>FL_2025_1070</t>
  </si>
  <si>
    <t>Кожухар Надія Михайлівна</t>
  </si>
  <si>
    <t>FL_2025_1071</t>
  </si>
  <si>
    <t>Лепкалюк Галина Миколаївна</t>
  </si>
  <si>
    <t>FL_2025_1072</t>
  </si>
  <si>
    <t>Здоровцова Ольга Вячеславівна</t>
  </si>
  <si>
    <t>FL_2025_1073</t>
  </si>
  <si>
    <t>Тимошик Наталія Степанівна</t>
  </si>
  <si>
    <t>FL_2025_1074</t>
  </si>
  <si>
    <t>Диня Ольга Ігорівна</t>
  </si>
  <si>
    <t>FL_2025_1075</t>
  </si>
  <si>
    <t>Прокопенко Ірина Михайлівна</t>
  </si>
  <si>
    <t>FL_2025_1076</t>
  </si>
  <si>
    <t>Пономарьова Марина Миколаївна</t>
  </si>
  <si>
    <t>FL_2025_1077</t>
  </si>
  <si>
    <t>Голаєвич Ольга Валентинівна</t>
  </si>
  <si>
    <t>FL_2025_1078</t>
  </si>
  <si>
    <t>Іванова Алла Дмитрівна</t>
  </si>
  <si>
    <t>FL_2025_1079</t>
  </si>
  <si>
    <t>Шеремет Наталія Михайлівна</t>
  </si>
  <si>
    <t>FL_2025_1080</t>
  </si>
  <si>
    <t>Калушка Любов Володимирівна</t>
  </si>
  <si>
    <t>FL_2025_1081</t>
  </si>
  <si>
    <t>Авдіюк Василь Васильович</t>
  </si>
  <si>
    <t>FL_2025_1082</t>
  </si>
  <si>
    <t>Плахута Валентина Вікторівна</t>
  </si>
  <si>
    <t>FL_2025_1083</t>
  </si>
  <si>
    <t>Кабіщанова Ольга Володимирівна</t>
  </si>
  <si>
    <t>FL_2025_1084</t>
  </si>
  <si>
    <t>Мариняк Наталія Олексіївна</t>
  </si>
  <si>
    <t>FL_2025_1085</t>
  </si>
  <si>
    <t>Базеко Інна Мусіївна</t>
  </si>
  <si>
    <t>FL_2025_1086</t>
  </si>
  <si>
    <t>Корначевська Людмила Василівна</t>
  </si>
  <si>
    <t>FL_2025_1087</t>
  </si>
  <si>
    <t>ПАВЛУШЕНКО Катерина Валеріївна</t>
  </si>
  <si>
    <t>FL_2025_1088</t>
  </si>
  <si>
    <t>Мельник Оксана Анатоліївна</t>
  </si>
  <si>
    <t>FL_2025_1089</t>
  </si>
  <si>
    <t>Корж Галина Миколаївна</t>
  </si>
  <si>
    <t>FL_2025_1090</t>
  </si>
  <si>
    <t>Шендирук Наталія Мирославівна</t>
  </si>
  <si>
    <t>FL_2025_1091</t>
  </si>
  <si>
    <t>Лещик Ірина Богданівна</t>
  </si>
  <si>
    <t>FL_2025_1092</t>
  </si>
  <si>
    <t>Кірєєва Анна Віталіївна</t>
  </si>
  <si>
    <t>FL_2025_1093</t>
  </si>
  <si>
    <t>Курдіяшко Ольга Василівна</t>
  </si>
  <si>
    <t>FL_2025_1094</t>
  </si>
  <si>
    <t>Рудь Ольга Олександрівна</t>
  </si>
  <si>
    <t>FL_2025_1095</t>
  </si>
  <si>
    <t>Черкашина Віра Василівна</t>
  </si>
  <si>
    <t>FL_2025_1096</t>
  </si>
  <si>
    <t>Шаров Сергій Миколайович</t>
  </si>
  <si>
    <t>FL_2025_1097</t>
  </si>
  <si>
    <t>Білоус-Сергєєва Світлана Олександрівна</t>
  </si>
  <si>
    <t>FL_2025_1098</t>
  </si>
  <si>
    <t>Яриш Оксана Степанівна</t>
  </si>
  <si>
    <t>FL_2025_1099</t>
  </si>
  <si>
    <t>Пудло Діана Степанівна</t>
  </si>
  <si>
    <t>FL_2025_1100</t>
  </si>
  <si>
    <t>Андраш Ганна Ізидорівна</t>
  </si>
  <si>
    <t>FL_2025_1101</t>
  </si>
  <si>
    <t>Синовець Олег Олександрович</t>
  </si>
  <si>
    <t>FL_2025_1102</t>
  </si>
  <si>
    <t>Захарченко Лілія Миколаївна</t>
  </si>
  <si>
    <t>FL_2025_1103</t>
  </si>
  <si>
    <t>Пелецька Світлана Миколаївна</t>
  </si>
  <si>
    <t>FL_2025_1104</t>
  </si>
  <si>
    <t>Берест Тетяна Іванівна</t>
  </si>
  <si>
    <t>FL_2025_1105</t>
  </si>
  <si>
    <t>Карюк Євгенія Олегівна</t>
  </si>
  <si>
    <t>FL_2025_1106</t>
  </si>
  <si>
    <t>Синовець Римма Олегівна</t>
  </si>
  <si>
    <t>FL_2025_1107</t>
  </si>
  <si>
    <t>Безверхній Володимир Віталійович</t>
  </si>
  <si>
    <t>FL_2025_1108</t>
  </si>
  <si>
    <t>Єсипок Ганна Сергіївна</t>
  </si>
  <si>
    <t>FL_2025_1109</t>
  </si>
  <si>
    <t>Коваленко Оксана Олександрівна</t>
  </si>
  <si>
    <t>FL_2025_1110</t>
  </si>
  <si>
    <t>Цибулькіна Наталя Володимирівна</t>
  </si>
  <si>
    <t>FL_2025_1111</t>
  </si>
  <si>
    <t>Марценюк Леся Василівна</t>
  </si>
  <si>
    <t>FL_2025_1112</t>
  </si>
  <si>
    <t>Алієва Світлана Петрівна</t>
  </si>
  <si>
    <t>FL_2025_1113</t>
  </si>
  <si>
    <t>Шевченко Оксана Анатоліївна</t>
  </si>
  <si>
    <t>FL_2025_1114</t>
  </si>
  <si>
    <t>Власюк Марія Іванівна</t>
  </si>
  <si>
    <t>FL_2025_1115</t>
  </si>
  <si>
    <t>Цап Наталія Анатоліївна</t>
  </si>
  <si>
    <t>FL_2025_1116</t>
  </si>
  <si>
    <t>Богач Ольга Іванівна</t>
  </si>
  <si>
    <t>FL_2025_1117</t>
  </si>
  <si>
    <t>Мартинюк Людмила Іванівна</t>
  </si>
  <si>
    <t>FL_2025_1118</t>
  </si>
  <si>
    <t>Слуцька Ірина</t>
  </si>
  <si>
    <t>FL_2025_1119</t>
  </si>
  <si>
    <t>Миколенко Олена Михайлівна</t>
  </si>
  <si>
    <t>FL_2025_1120</t>
  </si>
  <si>
    <t>Калайтан Надія Михайлівна</t>
  </si>
  <si>
    <t>FL_2025_1121</t>
  </si>
  <si>
    <t>Мовчан Ольга Миколаївна</t>
  </si>
  <si>
    <t>FL_2025_1122</t>
  </si>
  <si>
    <t>Дворянова Світлана Петрівна</t>
  </si>
  <si>
    <t>FL_2025_1123</t>
  </si>
  <si>
    <t>Колос Олена Олександрівна</t>
  </si>
  <si>
    <t>FL_2025_1124</t>
  </si>
  <si>
    <t>Кривчук Ксенія Володимирівна</t>
  </si>
  <si>
    <t>FL_2025_1125</t>
  </si>
  <si>
    <t>Бааджи Борис Іванович</t>
  </si>
  <si>
    <t>FL_2025_1126</t>
  </si>
  <si>
    <t>Плішка Ярослава Ярославівна</t>
  </si>
  <si>
    <t>FL_2025_1127</t>
  </si>
  <si>
    <t>Ахтямовп Валерія Валеріївна</t>
  </si>
  <si>
    <t>FL_2025_1128</t>
  </si>
  <si>
    <t>Азаренкова Галина Михайлівна</t>
  </si>
  <si>
    <t>FL_2025_1129</t>
  </si>
  <si>
    <t>Дуброва Ірина Володимирівна</t>
  </si>
  <si>
    <t>FL_2025_1130</t>
  </si>
  <si>
    <t>Стецюк Наталія Григорівна</t>
  </si>
  <si>
    <t>FL_2025_1131</t>
  </si>
  <si>
    <t>Поводиренко Валентина Миколаївіна</t>
  </si>
  <si>
    <t>FL_2025_1132</t>
  </si>
  <si>
    <t>Ященко Тетяна Антонівна</t>
  </si>
  <si>
    <t>FL_2025_1133</t>
  </si>
  <si>
    <t>Овчаренко Юлія Валеріївна</t>
  </si>
  <si>
    <t>FL_2025_1134</t>
  </si>
  <si>
    <t>Сухіх Аліса Сергіївна</t>
  </si>
  <si>
    <t>FL_2025_1135</t>
  </si>
  <si>
    <t>Дрозд Олена Миколаївна</t>
  </si>
  <si>
    <t>FL_2025_1136</t>
  </si>
  <si>
    <t>Мартинюк Богдана Богданівна</t>
  </si>
  <si>
    <t>FL_2025_1137</t>
  </si>
  <si>
    <t>Оксенюк Сергій Андрійович</t>
  </si>
  <si>
    <t>FL_2025_1138</t>
  </si>
  <si>
    <t>Ініна Ольга Володимирівна</t>
  </si>
  <si>
    <t>FL_2025_1139</t>
  </si>
  <si>
    <t>Коптєва Катерина Миколаївна</t>
  </si>
  <si>
    <t>FL_2025_1140</t>
  </si>
  <si>
    <t>Шафорост Тетяна Миколаївна</t>
  </si>
  <si>
    <t>FL_2025_1141</t>
  </si>
  <si>
    <t>Вишневський Петро Іванович</t>
  </si>
  <si>
    <t>FL_2025_1142</t>
  </si>
  <si>
    <t>Школьна Вікторія Олександрівна</t>
  </si>
  <si>
    <t>FL_2025_1143</t>
  </si>
  <si>
    <t>Мельничук Наталія Анатоліївна</t>
  </si>
  <si>
    <t>FL_2025_1144</t>
  </si>
  <si>
    <t>Салєнко Тетяна Миколаївна</t>
  </si>
  <si>
    <t>FL_2025_1145</t>
  </si>
  <si>
    <t>Поліщук Оксана Пилипівна</t>
  </si>
  <si>
    <t>FL_2025_1146</t>
  </si>
  <si>
    <t>Долотова Ольга Михайлівна</t>
  </si>
  <si>
    <t>FL_2025_1147</t>
  </si>
  <si>
    <t>Хильчук Інна Ярославівна</t>
  </si>
  <si>
    <t>FL_2025_1148</t>
  </si>
  <si>
    <t>Іванова Світлана Ігорівна</t>
  </si>
  <si>
    <t>FL_2025_1149</t>
  </si>
  <si>
    <t>Петряк Лариса Миколаївна</t>
  </si>
  <si>
    <t>FL_2025_1150</t>
  </si>
  <si>
    <t>Коломієць Оксана Петрівна</t>
  </si>
  <si>
    <t>FL_2025_1151</t>
  </si>
  <si>
    <t>Суха Вікторія Володимирівна</t>
  </si>
  <si>
    <t>FL_2025_1152</t>
  </si>
  <si>
    <t>Сотникова Софія Анатоліївна</t>
  </si>
  <si>
    <t>FL_2025_1153</t>
  </si>
  <si>
    <t>Приходько Алла Борисівна</t>
  </si>
  <si>
    <t>FL_2025_1154</t>
  </si>
  <si>
    <t>Тараненко Оксана Валеріївна</t>
  </si>
  <si>
    <t>FL_2025_1155</t>
  </si>
  <si>
    <t>Поліщук Марія Анатоліївна</t>
  </si>
  <si>
    <t>FL_2025_1156</t>
  </si>
  <si>
    <t>Ситнікова Олена Володимирівна</t>
  </si>
  <si>
    <t>FL_2025_1157</t>
  </si>
  <si>
    <t>Стацура Лідія Олексіївна</t>
  </si>
  <si>
    <t>FL_2025_1158</t>
  </si>
  <si>
    <t>Жукова Ольга Андріївна</t>
  </si>
  <si>
    <t>FL_2025_1159</t>
  </si>
  <si>
    <t>Вʼязових Юлія Олександрівна</t>
  </si>
  <si>
    <t>FL_2025_1160</t>
  </si>
  <si>
    <t>Опанасенко Юлія Валеріївна</t>
  </si>
  <si>
    <t>FL_2025_1161</t>
  </si>
  <si>
    <t>Криховець-Хом'як Лілія Ярославівна</t>
  </si>
  <si>
    <t>FL_2025_1162</t>
  </si>
  <si>
    <t>Пінчук Світлана Олександрівна</t>
  </si>
  <si>
    <t>FL_2025_1163</t>
  </si>
  <si>
    <t>Рибак Валентина Іванівна</t>
  </si>
  <si>
    <t>FL_2025_1164</t>
  </si>
  <si>
    <t>Табак Катерина Русланівна</t>
  </si>
  <si>
    <t>FL_2025_1165</t>
  </si>
  <si>
    <t>Гайдукова Тетяна Вікторівна</t>
  </si>
  <si>
    <t>FL_2025_1166</t>
  </si>
  <si>
    <t>Віра Людмила Іванівна</t>
  </si>
  <si>
    <t>FL_2025_1167</t>
  </si>
  <si>
    <t>Шолота Надія Миколаївна</t>
  </si>
  <si>
    <t>FL_2025_1168</t>
  </si>
  <si>
    <t>Бондарь Аліна Олегівна</t>
  </si>
  <si>
    <t>FL_2025_1169</t>
  </si>
  <si>
    <t>Успенська Валентина Миколаївна</t>
  </si>
  <si>
    <t>FL_2025_1170</t>
  </si>
  <si>
    <t>Гринько Любов Миколаівна</t>
  </si>
  <si>
    <t>FL_2025_1171</t>
  </si>
  <si>
    <t>Костякова Анна Анатоліївна</t>
  </si>
  <si>
    <t>FL_2025_1172</t>
  </si>
  <si>
    <t>Федорчак Оксана Несторівна</t>
  </si>
  <si>
    <t>FL_2025_1173</t>
  </si>
  <si>
    <t>Губа Людмила Анатоліївна</t>
  </si>
  <si>
    <t>FL_2025_1174</t>
  </si>
  <si>
    <t>Кудін Андрій Васильович</t>
  </si>
  <si>
    <t>FL_2025_1175</t>
  </si>
  <si>
    <t>Гітальчук Валентина Євгенівна</t>
  </si>
  <si>
    <t>FL_2025_1176</t>
  </si>
  <si>
    <t>Богданова Світлана Іванівна</t>
  </si>
  <si>
    <t>FL_2025_1177</t>
  </si>
  <si>
    <t>Другова Віра Теодорівна</t>
  </si>
  <si>
    <t>FL_2025_1178</t>
  </si>
  <si>
    <t>Павкович Ірина Ігорівна</t>
  </si>
  <si>
    <t>FL_2025_1179</t>
  </si>
  <si>
    <t>Стасюк Світлана Романівна</t>
  </si>
  <si>
    <t>FL_2025_1180</t>
  </si>
  <si>
    <t>Матерацька Майя Олександрівна</t>
  </si>
  <si>
    <t>FL_2025_1181</t>
  </si>
  <si>
    <t>Зубкова Наталя Валерія</t>
  </si>
  <si>
    <t>FL_2025_1182</t>
  </si>
  <si>
    <t>Жирна Олександра Геннадіївна</t>
  </si>
  <si>
    <t>FL_2025_1183</t>
  </si>
  <si>
    <t>Бровко Лариса Василівна</t>
  </si>
  <si>
    <t>FL_2025_1184</t>
  </si>
  <si>
    <t>Семенчук Вікторія Михайлівна</t>
  </si>
  <si>
    <t>FL_2025_1185</t>
  </si>
  <si>
    <t>Гриценя Олена Василівна</t>
  </si>
  <si>
    <t>FL_2025_1186</t>
  </si>
  <si>
    <t>Бойчук Оксана Федорівна</t>
  </si>
  <si>
    <t>FL_2025_1187</t>
  </si>
  <si>
    <t>Мошул Микола Васильович</t>
  </si>
  <si>
    <t>FL_2025_1188</t>
  </si>
  <si>
    <t>Захарова Наталя Юріївна</t>
  </si>
  <si>
    <t>FL_2025_1189</t>
  </si>
  <si>
    <t>Парій Наталія Василівна</t>
  </si>
  <si>
    <t>FL_2025_1190</t>
  </si>
  <si>
    <t>Ткаченко Світлана Василівна</t>
  </si>
  <si>
    <t>FL_2025_1191</t>
  </si>
  <si>
    <t>Герецька Леся Віталіївна</t>
  </si>
  <si>
    <t>FL_2025_1192</t>
  </si>
  <si>
    <t>Єлькіна Світлана Володимирівна</t>
  </si>
  <si>
    <t>FL_2025_1193</t>
  </si>
  <si>
    <t>Дрюк Наталія Олексіївна</t>
  </si>
  <si>
    <t>FL_2025_1194</t>
  </si>
  <si>
    <t>Подворнюк Ольга Олександрівна</t>
  </si>
  <si>
    <t>FL_2025_1195</t>
  </si>
  <si>
    <t>Ціпан Ірина Миколаївна</t>
  </si>
  <si>
    <t>FL_2025_1196</t>
  </si>
  <si>
    <t>Глуховецька Оксана Вікторівна</t>
  </si>
  <si>
    <t>FL_2025_1197</t>
  </si>
  <si>
    <t>Кардінал Діна Тимофіївна</t>
  </si>
  <si>
    <t>FL_2025_1198</t>
  </si>
  <si>
    <t>Лукашук Владислав Вікторович</t>
  </si>
  <si>
    <t>FL_2025_1199</t>
  </si>
  <si>
    <t>Вербілова Алла Альфредівна</t>
  </si>
  <si>
    <t>FL_2025_1200</t>
  </si>
  <si>
    <t>Оленіч Мирослава Олександрівна</t>
  </si>
  <si>
    <t>FL_2025_1201</t>
  </si>
  <si>
    <t>Астахова Марія Сергіївна</t>
  </si>
  <si>
    <t>FL_2025_1202</t>
  </si>
  <si>
    <t>Кардінал Сергій Іванович</t>
  </si>
  <si>
    <t>FL_2025_1203</t>
  </si>
  <si>
    <t>Сільченко Наталія Вікторівна</t>
  </si>
  <si>
    <t>FL_2025_1204</t>
  </si>
  <si>
    <t>Мудрик Людмила Степанівна</t>
  </si>
  <si>
    <t>FL_2025_1205</t>
  </si>
  <si>
    <t>Ольга</t>
  </si>
  <si>
    <t>FL_2025_1206</t>
  </si>
  <si>
    <t>Савон Аліна Сергіївна</t>
  </si>
  <si>
    <t>FL_2025_1207</t>
  </si>
  <si>
    <t>Войчишин Олександра Дмитрівна</t>
  </si>
  <si>
    <t>FL_2025_1208</t>
  </si>
  <si>
    <t>Стодола Інна Вікторівна</t>
  </si>
  <si>
    <t>FL_2025_1209</t>
  </si>
  <si>
    <t>Коваленко Вікторія Григорівна</t>
  </si>
  <si>
    <t>FL_2025_1210</t>
  </si>
  <si>
    <t>Кравченко Анна Олексіївна</t>
  </si>
  <si>
    <t>FL_2025_1211</t>
  </si>
  <si>
    <t>Тищенко Інна Іванівна</t>
  </si>
  <si>
    <t>FL_2025_1212</t>
  </si>
  <si>
    <t>Єфремов Арсен Олександрович</t>
  </si>
  <si>
    <t>FL_2025_1213</t>
  </si>
  <si>
    <t>Ісаченко Наталія Дмитрівна</t>
  </si>
  <si>
    <t>FL_2025_1214</t>
  </si>
  <si>
    <t>Клименко Галина Володимирівна</t>
  </si>
  <si>
    <t>FL_2025_1215</t>
  </si>
  <si>
    <t>Бойко Ольга Миколаївна</t>
  </si>
  <si>
    <t>FL_2025_1216</t>
  </si>
  <si>
    <t>Гірчак Наталія Леонідівна</t>
  </si>
  <si>
    <t>FL_2025_1217</t>
  </si>
  <si>
    <t>Демидовська Наталія Василівна</t>
  </si>
  <si>
    <t>FL_2025_1218</t>
  </si>
  <si>
    <t>Філатова Світлана Юріївна</t>
  </si>
  <si>
    <t>FL_2025_1219</t>
  </si>
  <si>
    <t>Іващенко Інна Володимирівна</t>
  </si>
  <si>
    <t>FL_2025_1220</t>
  </si>
  <si>
    <t>Приймак Олена Миколаївна</t>
  </si>
  <si>
    <t>FL_2025_1221</t>
  </si>
  <si>
    <t>Супрун Тетяна Василівна</t>
  </si>
  <si>
    <t>FL_2025_1222</t>
  </si>
  <si>
    <t>Надобко Оксана Григорівна</t>
  </si>
  <si>
    <t>FL_2025_1223</t>
  </si>
  <si>
    <t>Панова Олена Володимирівна</t>
  </si>
  <si>
    <t>FL_2025_1224</t>
  </si>
  <si>
    <t>Термоса Лариса Миколаївна</t>
  </si>
  <si>
    <t>FL_2025_1225</t>
  </si>
  <si>
    <t>Фірчук-Лукашева Марія Сергіївна</t>
  </si>
  <si>
    <t>FL_2025_1226</t>
  </si>
  <si>
    <t>Василова Анжела Миколаївна</t>
  </si>
  <si>
    <t>FL_2025_1227</t>
  </si>
  <si>
    <t>Нікольчук Юлія Миколаївна</t>
  </si>
  <si>
    <t>FL_2025_1228</t>
  </si>
  <si>
    <t>Голуб Тетяна Анатоліївна</t>
  </si>
  <si>
    <t>FL_2025_1229</t>
  </si>
  <si>
    <t>Качуровська Наталія Іванівна</t>
  </si>
  <si>
    <t>FL_2025_1230</t>
  </si>
  <si>
    <t>Діденко Лариса Петрівна</t>
  </si>
  <si>
    <t>FL_2025_1231</t>
  </si>
  <si>
    <t>Петрушко Інна Володимирівна</t>
  </si>
  <si>
    <t>FL_2025_1232</t>
  </si>
  <si>
    <t>Лопатовська Оксана Олександрівна</t>
  </si>
  <si>
    <t>FL_2025_1233</t>
  </si>
  <si>
    <t>Сіромаха Олександр Юрійович</t>
  </si>
  <si>
    <t>FL_2025_1234</t>
  </si>
  <si>
    <t>Миколенко Олег Якович</t>
  </si>
  <si>
    <t>FL_2025_1235</t>
  </si>
  <si>
    <t>Грималюк Галина Яківна</t>
  </si>
  <si>
    <t>FL_2025_1236</t>
  </si>
  <si>
    <t>Колтачихіна Оксана Юріївна</t>
  </si>
  <si>
    <t>FL_2025_1237</t>
  </si>
  <si>
    <t>Зінченко Людмила Михайлівна</t>
  </si>
  <si>
    <t>FL_2025_1238</t>
  </si>
  <si>
    <t>Григоренко Людмила Василівна</t>
  </si>
  <si>
    <t>FL_2025_1239</t>
  </si>
  <si>
    <t>Тимощук Василь Іванович</t>
  </si>
  <si>
    <t>FL_2025_1240</t>
  </si>
  <si>
    <t>Свєтлова Юлія Дмитрівна</t>
  </si>
  <si>
    <t>FL_2025_1241</t>
  </si>
  <si>
    <t>Дичко Юлія Анатоліївна</t>
  </si>
  <si>
    <t>FL_2025_1242</t>
  </si>
  <si>
    <t>Курносова Віта Борисівна</t>
  </si>
  <si>
    <t>FL_2025_1243</t>
  </si>
  <si>
    <t>Єрохіна Надія Миколаївна</t>
  </si>
  <si>
    <t>FL_2025_1244</t>
  </si>
  <si>
    <t>Ярушина Тетяна Анатоліївна</t>
  </si>
  <si>
    <t>FL_2025_1245</t>
  </si>
  <si>
    <t>Калєтнік Анатолій Миколайович</t>
  </si>
  <si>
    <t>FL_2025_1246</t>
  </si>
  <si>
    <t>Орехова Ніна Василівна</t>
  </si>
  <si>
    <t>FL_2025_1247</t>
  </si>
  <si>
    <t>Бондар Вікторія Олександрівна</t>
  </si>
  <si>
    <t>FL_2025_1248</t>
  </si>
  <si>
    <t>Тарасенко Лілія Олександрівна</t>
  </si>
  <si>
    <t>FL_2025_1249</t>
  </si>
  <si>
    <t>Романенко Юліана Вікторівна</t>
  </si>
  <si>
    <t>FL_2025_1250</t>
  </si>
  <si>
    <t>Шишкіна Лідія Вікторівна</t>
  </si>
  <si>
    <t>FL_2025_1251</t>
  </si>
  <si>
    <t>Чегринець Марія Миколаївна</t>
  </si>
  <si>
    <t>FL_2025_1252</t>
  </si>
  <si>
    <t>Муль Лілія Василівна</t>
  </si>
  <si>
    <t>FL_2025_1253</t>
  </si>
  <si>
    <t>Мєдвєдєва Ольга Олександрівна</t>
  </si>
  <si>
    <t>FL_2025_1254</t>
  </si>
  <si>
    <t>Кравченко Сергій Ігорович</t>
  </si>
  <si>
    <t>FL_2025_1255</t>
  </si>
  <si>
    <t>Буханцова Софія Петрівна</t>
  </si>
  <si>
    <t>FL_2025_1256</t>
  </si>
  <si>
    <t>Піддубцева Наталія Миколаївна</t>
  </si>
  <si>
    <t>FL_2025_1257</t>
  </si>
  <si>
    <t>Гризун Артем Володимирович</t>
  </si>
  <si>
    <t>FL_2025_1258</t>
  </si>
  <si>
    <t>Шелепенко Олексій Ігорович</t>
  </si>
  <si>
    <t>FL_2025_1259</t>
  </si>
  <si>
    <t>Колодєєва Наталя Андріївна</t>
  </si>
  <si>
    <t>FL_2025_1260</t>
  </si>
  <si>
    <t>Поточняк Людмила Вікторівна</t>
  </si>
  <si>
    <t>FL_2025_1261</t>
  </si>
  <si>
    <t>Орленко Олена Степанівна</t>
  </si>
  <si>
    <t>FL_2025_1262</t>
  </si>
  <si>
    <t>Ніколаєнко Юлія Олександрівна</t>
  </si>
  <si>
    <t>FL_2025_1263</t>
  </si>
  <si>
    <t>Полудень Віолета Олегівна</t>
  </si>
  <si>
    <t>FL_2025_1264</t>
  </si>
  <si>
    <t>Любімова Людмила Олексіївна</t>
  </si>
  <si>
    <t>FL_2025_1265</t>
  </si>
  <si>
    <t>Кобзистий Геннадій Григорович</t>
  </si>
  <si>
    <t>FL_2025_1266</t>
  </si>
  <si>
    <t>Двигун Любов Павлівна</t>
  </si>
  <si>
    <t>FL_2025_1267</t>
  </si>
  <si>
    <t>Джевага Лілія Олександрівна</t>
  </si>
  <si>
    <t>FL_2025_1268</t>
  </si>
  <si>
    <t>Синишен Анна Юріївна</t>
  </si>
  <si>
    <t>FL_2025_1269</t>
  </si>
  <si>
    <t>Кроть Світлана Михайлівна</t>
  </si>
  <si>
    <t>FL_2025_1270</t>
  </si>
  <si>
    <t>Мошенська Наталія Валеріївна</t>
  </si>
  <si>
    <t>FL_2025_1271</t>
  </si>
  <si>
    <t>Сахно Ольга Петрівна</t>
  </si>
  <si>
    <t>FL_2025_1272</t>
  </si>
  <si>
    <t>Золоташко Яна Володимирівна</t>
  </si>
  <si>
    <t>FL_2025_1273</t>
  </si>
  <si>
    <t>Корнієнко Антоніна Петрівна</t>
  </si>
  <si>
    <t>FL_2025_1274</t>
  </si>
  <si>
    <t>Шимків Світлана Анатоліївна</t>
  </si>
  <si>
    <t>FL_2025_1275</t>
  </si>
  <si>
    <t>Марчук Світлана Іванівна</t>
  </si>
  <si>
    <t>FL_2025_1276</t>
  </si>
  <si>
    <t>Рябокінь Оксана Олександрівна</t>
  </si>
  <si>
    <t>FL_2025_1277</t>
  </si>
  <si>
    <t>Андрієвська Наталія Геннадіївна</t>
  </si>
  <si>
    <t>FL_2025_1278</t>
  </si>
  <si>
    <t>Грицько Вікторія Василівна</t>
  </si>
  <si>
    <t>FL_2025_1279</t>
  </si>
  <si>
    <t>Ящук Тетяна Олександрівна</t>
  </si>
  <si>
    <t>FL_2025_1280</t>
  </si>
  <si>
    <t>Кух Оксана Миколаївна</t>
  </si>
  <si>
    <t>FL_2025_1281</t>
  </si>
  <si>
    <t>Чернієнко Альона Валентинівна</t>
  </si>
  <si>
    <t>FL_2025_1282</t>
  </si>
  <si>
    <t>Притуп Яніна Валеріївна</t>
  </si>
  <si>
    <t>FL_2025_1283</t>
  </si>
  <si>
    <t>Головацька Уляна Іванівна</t>
  </si>
  <si>
    <t>FL_2025_1284</t>
  </si>
  <si>
    <t>Денисова Ірина Вікторівна</t>
  </si>
  <si>
    <t>FL_2025_1285</t>
  </si>
  <si>
    <t>Сергеєва Олександра Юріївна</t>
  </si>
  <si>
    <t>FL_2025_1286</t>
  </si>
  <si>
    <t>Балюк Даяна Степанівна</t>
  </si>
  <si>
    <t>FL_2025_1287</t>
  </si>
  <si>
    <t>Ткачук Наталія Миколаївна</t>
  </si>
  <si>
    <t>FL_2025_1288</t>
  </si>
  <si>
    <t>Максимова Ольга Григорівна</t>
  </si>
  <si>
    <t>FL_2025_1289</t>
  </si>
  <si>
    <t>Григоренко Марина Олександрівна</t>
  </si>
  <si>
    <t>FL_2025_1290</t>
  </si>
  <si>
    <t>Кузьо Ольга Богданівна</t>
  </si>
  <si>
    <t>FL_2025_1291</t>
  </si>
  <si>
    <t>Головченко Тетяна Вʼячеславівна</t>
  </si>
  <si>
    <t>FL_2025_1292</t>
  </si>
  <si>
    <t>Ясниська Соломія Орестівна</t>
  </si>
  <si>
    <t>FL_2025_1293</t>
  </si>
  <si>
    <t>Ладан Сергій Петрович</t>
  </si>
  <si>
    <t>FL_2025_1294</t>
  </si>
  <si>
    <t>Кодак Юлія Вікторівна</t>
  </si>
  <si>
    <t>FL_2025_1295</t>
  </si>
  <si>
    <t>Рудовол Василь Анатолійович</t>
  </si>
  <si>
    <t>FL_2025_1296</t>
  </si>
  <si>
    <t>Рассказова Ольга Ігорівна</t>
  </si>
  <si>
    <t>FL_2025_1297</t>
  </si>
  <si>
    <t>Король Оксана Володимирівна</t>
  </si>
  <si>
    <t>FL_2025_1298</t>
  </si>
  <si>
    <t>Шишка Оксана Миколаївна</t>
  </si>
  <si>
    <t>FL_2025_1299</t>
  </si>
  <si>
    <t>Коваль Олеся Дмитрівна</t>
  </si>
  <si>
    <t>FL_2025_1300</t>
  </si>
  <si>
    <t>Сербин Лілія Петрівна</t>
  </si>
  <si>
    <t>FL_2025_1301</t>
  </si>
  <si>
    <t>Комарова Віта Єгорівна</t>
  </si>
  <si>
    <t>FL_2025_1302</t>
  </si>
  <si>
    <t>Соколенко Олена Анатоліївна</t>
  </si>
  <si>
    <t>FL_2025_1303</t>
  </si>
  <si>
    <t>Сирку Наталія Василівна</t>
  </si>
  <si>
    <t>FL_2025_1304</t>
  </si>
  <si>
    <t>Опаріна Аліна Володимирівна</t>
  </si>
  <si>
    <t>FL_2025_1305</t>
  </si>
  <si>
    <t>Островська Вікторія Мирославівна</t>
  </si>
  <si>
    <t>FL_2025_1306</t>
  </si>
  <si>
    <t>Ковтун Валерій Петрович</t>
  </si>
  <si>
    <t>FL_2025_1307</t>
  </si>
  <si>
    <t>Кинчак Юлія Миколаївна</t>
  </si>
  <si>
    <t>FL_2025_1308</t>
  </si>
  <si>
    <t>Голубєва Любов Олександрівна</t>
  </si>
  <si>
    <t>FL_2025_1309</t>
  </si>
  <si>
    <t>Крикун Юлія Олександрівна</t>
  </si>
  <si>
    <t>FL_2025_1310</t>
  </si>
  <si>
    <t>Крамарева Ольга Вікторівна</t>
  </si>
  <si>
    <t>FL_2025_1311</t>
  </si>
  <si>
    <t>Гапоненко Оксана Миколаївна</t>
  </si>
  <si>
    <t>FL_2025_1312</t>
  </si>
  <si>
    <t>Соколова Сандра Олександрівна</t>
  </si>
  <si>
    <t>FL_2025_1313</t>
  </si>
  <si>
    <t>Жук Наталя Миколаївна</t>
  </si>
  <si>
    <t>FL_2025_1314</t>
  </si>
  <si>
    <t>Пичіненко Анжела Петрівна</t>
  </si>
  <si>
    <t>FL_2025_1315</t>
  </si>
  <si>
    <t>Гуменна Тетяна Володимирівна</t>
  </si>
  <si>
    <t>FL_2025_1316</t>
  </si>
  <si>
    <t>Зражва Тетяна Вікторівна</t>
  </si>
  <si>
    <t>FL_2025_1317</t>
  </si>
  <si>
    <t>Рассамакіна Анна Юріївна</t>
  </si>
  <si>
    <t>FL_2025_1318</t>
  </si>
  <si>
    <t>Тайлакова Олена Володимирівна</t>
  </si>
  <si>
    <t>FL_2025_1319</t>
  </si>
  <si>
    <t>Сіріньок Інна Миколаївна</t>
  </si>
  <si>
    <t>FL_2025_1320</t>
  </si>
  <si>
    <t>Узунова Оксана Василівна</t>
  </si>
  <si>
    <t>FL_2025_1321</t>
  </si>
  <si>
    <t>Дяченко Дмитро Олександрович</t>
  </si>
  <si>
    <t>FL_2025_1322</t>
  </si>
  <si>
    <t>Горпинко Олена Олександрівна</t>
  </si>
  <si>
    <t>FL_2025_1323</t>
  </si>
  <si>
    <t>Перебийнос Галина Петрівна</t>
  </si>
  <si>
    <t>FL_2025_1324</t>
  </si>
  <si>
    <t>Драган Тетяна Олександрівна</t>
  </si>
  <si>
    <t>FL_2025_1325</t>
  </si>
  <si>
    <t>Працьовита Наталія Петрівна</t>
  </si>
  <si>
    <t>FL_2025_1326</t>
  </si>
  <si>
    <t>Сєдих Марина Анатоліївна</t>
  </si>
  <si>
    <t>FL_2025_1327</t>
  </si>
  <si>
    <t>Ободовська Галина Степанівна</t>
  </si>
  <si>
    <t>FL_2025_1328</t>
  </si>
  <si>
    <t>Боровський Вадим Володимирович</t>
  </si>
  <si>
    <t>FL_2025_1329</t>
  </si>
  <si>
    <t>Чудновська Тетяна Олексіївна</t>
  </si>
  <si>
    <t>FL_2025_1330</t>
  </si>
  <si>
    <t>Колодка Світлана Вікторівна</t>
  </si>
  <si>
    <t>FL_2025_1331</t>
  </si>
  <si>
    <t>Авдосьєва-Куклінська Ірина Володимирівна</t>
  </si>
  <si>
    <t>FL_2025_1332</t>
  </si>
  <si>
    <t>Піцик Олена Ігорівна</t>
  </si>
  <si>
    <t>FL_2025_1333</t>
  </si>
  <si>
    <t>Гук Наталія Степанівна</t>
  </si>
  <si>
    <t>FL_2025_1334</t>
  </si>
  <si>
    <t>Шматок Людмила Олександрівна</t>
  </si>
  <si>
    <t>FL_2025_1335</t>
  </si>
  <si>
    <t>Яцухно Наталія Іванівна</t>
  </si>
  <si>
    <t>FL_2025_1336</t>
  </si>
  <si>
    <t>Шульгіна Наталія Валентинівна</t>
  </si>
  <si>
    <t>FL_2025_1337</t>
  </si>
  <si>
    <t>Паращенко Олександра Костянтинівна</t>
  </si>
  <si>
    <t>FL_2025_1338</t>
  </si>
  <si>
    <t>Білка Любов Михайлівна</t>
  </si>
  <si>
    <t>FL_2025_1339</t>
  </si>
  <si>
    <t>Попович Людмила Григорівна</t>
  </si>
  <si>
    <t>FL_2025_1340</t>
  </si>
  <si>
    <t>Бережна Леся Віталіївна</t>
  </si>
  <si>
    <t>FL_2025_1341</t>
  </si>
  <si>
    <t>Алінгорська Олена Андріївна</t>
  </si>
  <si>
    <t>FL_2025_1342</t>
  </si>
  <si>
    <t>Карпова Марина Володимирівна</t>
  </si>
  <si>
    <t>FL_2025_1343</t>
  </si>
  <si>
    <t>Гололобова Інна Іванівна</t>
  </si>
  <si>
    <t>FL_2025_1344</t>
  </si>
  <si>
    <t>Павленко Юлія Василівна</t>
  </si>
  <si>
    <t>FL_2025_1345</t>
  </si>
  <si>
    <t>Єгорова Олена Семенівна</t>
  </si>
  <si>
    <t>FL_2025_1346</t>
  </si>
  <si>
    <t>Довга Ірина Олексіївна</t>
  </si>
  <si>
    <t>FL_2025_1347</t>
  </si>
  <si>
    <t>Мордух Олена Василівна</t>
  </si>
  <si>
    <t>FL_2025_1348</t>
  </si>
  <si>
    <t>Андрейченко Дар'я Іллівна</t>
  </si>
  <si>
    <t>FL_2025_1349</t>
  </si>
  <si>
    <t>Олексюк Оксана Михайлівна</t>
  </si>
  <si>
    <t>FL_2025_1350</t>
  </si>
  <si>
    <t>Воробйова-Пономаренко Ніна Григорівна</t>
  </si>
  <si>
    <t>FL_2025_1351</t>
  </si>
  <si>
    <t>Осипенко Світлана</t>
  </si>
  <si>
    <t>FL_2025_1352</t>
  </si>
  <si>
    <t>Хлібець Олександра Іллівна</t>
  </si>
  <si>
    <t>FL_2025_1353</t>
  </si>
  <si>
    <t>Бежнар Людмила Андріївна</t>
  </si>
  <si>
    <t>FL_2025_1354</t>
  </si>
  <si>
    <t>Черкун Іван Олександрович</t>
  </si>
  <si>
    <t>FL_2025_1355</t>
  </si>
  <si>
    <t>Марченко Ларіса Віталіївна</t>
  </si>
  <si>
    <t>FL_2025_1356</t>
  </si>
  <si>
    <t>Тищенко Олена Аркадіївна</t>
  </si>
  <si>
    <t>FL_2025_1357</t>
  </si>
  <si>
    <t>Клименко Олена Вікторівна</t>
  </si>
  <si>
    <t>FL_2025_1358</t>
  </si>
  <si>
    <t>Максименко Наталія Олександрівна</t>
  </si>
  <si>
    <t>FL_2025_1359</t>
  </si>
  <si>
    <t>Осадчий Євгеній Вікторович</t>
  </si>
  <si>
    <t>FL_2025_1360</t>
  </si>
  <si>
    <t>Хамаза Світлана Дмитрівна</t>
  </si>
  <si>
    <t>FL_2025_1361</t>
  </si>
  <si>
    <t>Струс Людмила Анатоліївна</t>
  </si>
  <si>
    <t>FL_2025_1362</t>
  </si>
  <si>
    <t>Кусакова Юлія Олександрівна</t>
  </si>
  <si>
    <t>FL_2025_1363</t>
  </si>
  <si>
    <t>Волторніст Надія Миколаївна</t>
  </si>
  <si>
    <t>FL_2025_1364</t>
  </si>
  <si>
    <t>Бурба Наталія Андріївна</t>
  </si>
  <si>
    <t>FL_2025_1365</t>
  </si>
  <si>
    <t>Ложечка Ганна Ігорівна</t>
  </si>
  <si>
    <t>FL_2025_1366</t>
  </si>
  <si>
    <t>Хатунцева Марія Михайлівна</t>
  </si>
  <si>
    <t>FL_2025_1367</t>
  </si>
  <si>
    <t>Качура Костянтин Миколайович</t>
  </si>
  <si>
    <t>FL_2025_1368</t>
  </si>
  <si>
    <t>Смішко Ольга Іванівна</t>
  </si>
  <si>
    <t>FL_2025_1369</t>
  </si>
  <si>
    <t>Левшина Ольга Іванівна</t>
  </si>
  <si>
    <t>FL_2025_1370</t>
  </si>
  <si>
    <t>Чистенко Ірина Миколаївна</t>
  </si>
  <si>
    <t>FL_2025_1371</t>
  </si>
  <si>
    <t>Мартиненко Людмила Андріївна</t>
  </si>
  <si>
    <t>FL_2025_1372</t>
  </si>
  <si>
    <t>Двойнісюк Маріанна Іванівна</t>
  </si>
  <si>
    <t>FL_2025_1373</t>
  </si>
  <si>
    <t>Крижановська Світлана Анатоліївна</t>
  </si>
  <si>
    <t>FL_2025_1374</t>
  </si>
  <si>
    <t>Притула Світлана Олександрівна</t>
  </si>
  <si>
    <t>FL_2025_1375</t>
  </si>
  <si>
    <t>Шавранська Наталя Євгенівна</t>
  </si>
  <si>
    <t>FL_2025_1376</t>
  </si>
  <si>
    <t>Ничипоренко Світлана Миколаївна</t>
  </si>
  <si>
    <t>FL_2025_1377</t>
  </si>
  <si>
    <t>Аністратенко Олена Дмитрівна</t>
  </si>
  <si>
    <t>FL_2025_1378</t>
  </si>
  <si>
    <t>Карбань Ірина Петрівна</t>
  </si>
  <si>
    <t>FL_2025_1379</t>
  </si>
  <si>
    <t>Коханова Олена Федорівна</t>
  </si>
  <si>
    <t>FL_2025_1380</t>
  </si>
  <si>
    <t>Trukhan Lilia</t>
  </si>
  <si>
    <t>FL_2025_1381</t>
  </si>
  <si>
    <t>Степчук Таїса Ярославівна</t>
  </si>
  <si>
    <t>FL_2025_1382</t>
  </si>
  <si>
    <t>Хрунь Надія Петрівна</t>
  </si>
  <si>
    <t>FL_2025_1383</t>
  </si>
  <si>
    <t>Буряк Анна Олександрівна</t>
  </si>
  <si>
    <t>FL_2025_1384</t>
  </si>
  <si>
    <t>Шкода Ірина Василівна</t>
  </si>
  <si>
    <t>FL_2025_1385</t>
  </si>
  <si>
    <t>Якимчук Оксана Віталіївна</t>
  </si>
  <si>
    <t>FL_2025_1386</t>
  </si>
  <si>
    <t>Ярмолюк Іван Іванович</t>
  </si>
  <si>
    <t>FL_2025_1387</t>
  </si>
  <si>
    <t>Дивнич Людмила Анатоліївна</t>
  </si>
  <si>
    <t>FL_2025_1388</t>
  </si>
  <si>
    <t>Довгань Галина Дмитрівна</t>
  </si>
  <si>
    <t>FL_2025_1389</t>
  </si>
  <si>
    <t>Куруджан Лілія Анатоліївна</t>
  </si>
  <si>
    <t>FL_2025_1390</t>
  </si>
  <si>
    <t>Соколенко Анастасія Вікторівна</t>
  </si>
  <si>
    <t>FL_2025_1391</t>
  </si>
  <si>
    <t>Білас Світлана Романівна</t>
  </si>
  <si>
    <t>FL_2025_1392</t>
  </si>
  <si>
    <t>Швець Ганна Валеріївна</t>
  </si>
  <si>
    <t>FL_2025_1393</t>
  </si>
  <si>
    <t>Маринчук Світлана Володимирівна</t>
  </si>
  <si>
    <t>FL_2025_1394</t>
  </si>
  <si>
    <t>Головко Анастасія Олександрівна</t>
  </si>
  <si>
    <t>FL_2025_1395</t>
  </si>
  <si>
    <t>Туваєва Анна Юріївна</t>
  </si>
  <si>
    <t>FL_2025_1396</t>
  </si>
  <si>
    <t>Касеко Ірина Ігорівна</t>
  </si>
  <si>
    <t>FL_2025_1397</t>
  </si>
  <si>
    <t>Мусієнко Олена Вікторівна</t>
  </si>
  <si>
    <t>FL_2025_1398</t>
  </si>
  <si>
    <t>Кравченко Ганна Василівна</t>
  </si>
  <si>
    <t>FL_2025_1399</t>
  </si>
  <si>
    <t>Кравченко Інеса Вікторівна</t>
  </si>
  <si>
    <t>FL_2025_1400</t>
  </si>
  <si>
    <t>Мурашкіна Ірина Іванівна</t>
  </si>
  <si>
    <t>FL_2025_1401</t>
  </si>
  <si>
    <t>Долотцева Дарія Сергіївна</t>
  </si>
  <si>
    <t>FL_2025_1402</t>
  </si>
  <si>
    <t>Бондаренко Людмила Іллівна</t>
  </si>
  <si>
    <t>FL_2025_1403</t>
  </si>
  <si>
    <t>Коваленко Тетяна Олександрівна</t>
  </si>
  <si>
    <t>FL_2025_1404</t>
  </si>
  <si>
    <t>Верхогляд Катерина Сергіївна</t>
  </si>
  <si>
    <t>FL_2025_1405</t>
  </si>
  <si>
    <t>Мартинець Валентина Іванівна</t>
  </si>
  <si>
    <t>FL_2025_1406</t>
  </si>
  <si>
    <t>Олійник-Галенко Дарʼя Сергіївна</t>
  </si>
  <si>
    <t>FL_2025_1407</t>
  </si>
  <si>
    <t>Хатулева Вікторія Олександрівна</t>
  </si>
  <si>
    <t>FL_2025_1408</t>
  </si>
  <si>
    <t>Карпицька Олена Вікторівна</t>
  </si>
  <si>
    <t>FL_2025_1409</t>
  </si>
  <si>
    <t>Асташева Світлана Богданівна</t>
  </si>
  <si>
    <t>FL_2025_1410</t>
  </si>
  <si>
    <t>Василенко Катерина Василівна</t>
  </si>
  <si>
    <t>FL_2025_1411</t>
  </si>
  <si>
    <t>Коломієць Олена Вікторівна</t>
  </si>
  <si>
    <t>FL_2025_1412</t>
  </si>
  <si>
    <t>Нємченко Тетяна Олексіївна</t>
  </si>
  <si>
    <t>FL_2025_1413</t>
  </si>
  <si>
    <t>Чайка Ірина Іванівна</t>
  </si>
  <si>
    <t>FL_2025_1414</t>
  </si>
  <si>
    <t>Романенко Інна Сергіївна</t>
  </si>
  <si>
    <t>FL_2025_1415</t>
  </si>
  <si>
    <t>Конопацька Катерина Олегівна</t>
  </si>
  <si>
    <t>FL_2025_1416</t>
  </si>
  <si>
    <t>Тертишник Ірина Олександрівна</t>
  </si>
  <si>
    <t>FL_2025_1417</t>
  </si>
  <si>
    <t>Якимець Леся Василівна</t>
  </si>
  <si>
    <t>FL_2025_1418</t>
  </si>
  <si>
    <t>Пальоха Ольга Вадимівна</t>
  </si>
  <si>
    <t>FL_2025_1419</t>
  </si>
  <si>
    <t>Шум Аліна Олександрівна</t>
  </si>
  <si>
    <t>FL_2025_1420</t>
  </si>
  <si>
    <t>Титаренко Аліна Володимирівна</t>
  </si>
  <si>
    <t>FL_2025_1421</t>
  </si>
  <si>
    <t>Гладин Оксана Дмитрівна</t>
  </si>
  <si>
    <t>FL_2025_1422</t>
  </si>
  <si>
    <t>Дядченко Лариса Миколаївна</t>
  </si>
  <si>
    <t>FL_2025_1423</t>
  </si>
  <si>
    <t>Лебідь Ганна Аркадіївна</t>
  </si>
  <si>
    <t>FL_2025_1424</t>
  </si>
  <si>
    <t>Шекета Євгенія Юріївна</t>
  </si>
  <si>
    <t>FL_2025_1425</t>
  </si>
  <si>
    <t>Істоміна Світлана Миколаївна</t>
  </si>
  <si>
    <t>FL_2025_1426</t>
  </si>
  <si>
    <t>ГоловановаНаталія Ростиславівна</t>
  </si>
  <si>
    <t>FL_2025_1427</t>
  </si>
  <si>
    <t>Манько Оксана Віталіївна</t>
  </si>
  <si>
    <t>FL_2025_1428</t>
  </si>
  <si>
    <t>Діденко Світлана Миколаївна</t>
  </si>
  <si>
    <t>FL_2025_1429</t>
  </si>
  <si>
    <t>Коровіна Марина Олексіївна</t>
  </si>
  <si>
    <t>FL_2025_1430</t>
  </si>
  <si>
    <t>Івашків Ірина Іванівна</t>
  </si>
  <si>
    <t>FL_2025_1431</t>
  </si>
  <si>
    <t>Невмержицька Надія Андріївна</t>
  </si>
  <si>
    <t>FL_2025_1432</t>
  </si>
  <si>
    <t>Хомишина Ольга Василівна</t>
  </si>
  <si>
    <t>FL_2025_1433</t>
  </si>
  <si>
    <t>Вагнер Ганна Олексіївна</t>
  </si>
  <si>
    <t>FL_2025_1434</t>
  </si>
  <si>
    <t>Березіна Олена Юріївна</t>
  </si>
  <si>
    <t>FL_2025_1435</t>
  </si>
  <si>
    <t>Селіхова Наталія Євгенівна</t>
  </si>
  <si>
    <t>FL_2025_1436</t>
  </si>
  <si>
    <t>Гончаренко Ірина Георгіївна</t>
  </si>
  <si>
    <t>FL_2025_1437</t>
  </si>
  <si>
    <t>Крижанівський Микола Олександрович</t>
  </si>
  <si>
    <t>FL_2025_1438</t>
  </si>
  <si>
    <t>Натан Катерина Вікторівна</t>
  </si>
  <si>
    <t>FL_2025_1439</t>
  </si>
  <si>
    <t>Шмакова Людмила Олександрівна</t>
  </si>
  <si>
    <t>FL_2025_1440</t>
  </si>
  <si>
    <t>Білоус Вікторія Анатоліівна</t>
  </si>
  <si>
    <t>FL_2025_1441</t>
  </si>
  <si>
    <t>Сідорчук Наталія Сергіївна</t>
  </si>
  <si>
    <t>FL_2025_1442</t>
  </si>
  <si>
    <t>Кубецька Ольга Миколаївна</t>
  </si>
  <si>
    <t>FL_2025_1443</t>
  </si>
  <si>
    <t>Гризлова Катерина Анатоліївна</t>
  </si>
  <si>
    <t>FL_2025_1444</t>
  </si>
  <si>
    <t>Остапенко Тетяна Миколаївна</t>
  </si>
  <si>
    <t>FL_2025_1445</t>
  </si>
  <si>
    <t>Олішевська Наталія Миколаївна</t>
  </si>
  <si>
    <t>FL_2025_1446</t>
  </si>
  <si>
    <t>Ярушин Руслан Сергійович</t>
  </si>
  <si>
    <t>FL_2025_1447</t>
  </si>
  <si>
    <t>Кара Алла Панасівна</t>
  </si>
  <si>
    <t>FL_2025_1448</t>
  </si>
  <si>
    <t>Ковшик Ліана Григорівна</t>
  </si>
  <si>
    <t>FL_2025_1449</t>
  </si>
  <si>
    <t>Скорописова Людмила Іванівна</t>
  </si>
  <si>
    <t>FL_2025_1450</t>
  </si>
  <si>
    <t>Парфененко Людмила Вікторівна</t>
  </si>
  <si>
    <t>FL_2025_1451</t>
  </si>
  <si>
    <t>Іващенко Інна Віталіївна</t>
  </si>
  <si>
    <t>FL_2025_1452</t>
  </si>
  <si>
    <t>Ніколаєнко Вікторія Сергіївна</t>
  </si>
  <si>
    <t>FL_2025_1453</t>
  </si>
  <si>
    <t>Горай Людмила Володимирівна</t>
  </si>
  <si>
    <t>FL_2025_1454</t>
  </si>
  <si>
    <t>Каплун Тетяна Сергіївна</t>
  </si>
  <si>
    <t>FL_2025_1455</t>
  </si>
  <si>
    <t>Бабенко Марина Сергіївна</t>
  </si>
  <si>
    <t>FL_2025_1456</t>
  </si>
  <si>
    <t>Лозова Оксана Олександрівна</t>
  </si>
  <si>
    <t>FL_2025_1457</t>
  </si>
  <si>
    <t>Ясковець Наталія Пилипівна</t>
  </si>
  <si>
    <t>FL_2025_1458</t>
  </si>
  <si>
    <t>Глушков Денис Іванович</t>
  </si>
  <si>
    <t>FL_2025_1459</t>
  </si>
  <si>
    <t>Верховяд-Андрієвська Ірина Володимирівна</t>
  </si>
  <si>
    <t>FL_2025_1460</t>
  </si>
  <si>
    <t>Артеменко Ольга Андріївна</t>
  </si>
  <si>
    <t>FL_2025_1461</t>
  </si>
  <si>
    <t>Верховяд Ірина Володимирівна</t>
  </si>
  <si>
    <t>FL_2025_1462</t>
  </si>
  <si>
    <t>Дмитрохіна Марина Володимирівна</t>
  </si>
  <si>
    <t>FL_2025_1463</t>
  </si>
  <si>
    <t>Лукашина Юлія Валеріївна</t>
  </si>
  <si>
    <t>FL_2025_1464</t>
  </si>
  <si>
    <t>Гончар Вероніка Василівна</t>
  </si>
  <si>
    <t>FL_2025_1465</t>
  </si>
  <si>
    <t>Тарасенко Марина Петрівна</t>
  </si>
  <si>
    <t>FL_2025_1466</t>
  </si>
  <si>
    <t>Пістун Марія Степанівна</t>
  </si>
  <si>
    <t>FL_2025_1467</t>
  </si>
  <si>
    <t>Партем Катерина Михайлівнаучите</t>
  </si>
  <si>
    <t>FL_2025_1468</t>
  </si>
  <si>
    <t>Каплун Лілія Іванівна</t>
  </si>
  <si>
    <t>FL_2025_1469</t>
  </si>
  <si>
    <t>Романенко Раїса Олексіївна</t>
  </si>
  <si>
    <t>FL_2025_1470</t>
  </si>
  <si>
    <t>Свінціцька Алла Петрівна</t>
  </si>
  <si>
    <t>FL_2025_1471</t>
  </si>
  <si>
    <t>Сенчук Ірина Василівна</t>
  </si>
  <si>
    <t>FL_2025_1472</t>
  </si>
  <si>
    <t>Гвардіон Ірина Миколаївна</t>
  </si>
  <si>
    <t>FL_2025_1473</t>
  </si>
  <si>
    <t>Рзаєва Ірина Миколаївна</t>
  </si>
  <si>
    <t>FL_2025_1474</t>
  </si>
  <si>
    <t>Петрова ОЛьга Володимирівна</t>
  </si>
  <si>
    <t>FL_2025_1475</t>
  </si>
  <si>
    <t>Козека Ірина Іванівна</t>
  </si>
  <si>
    <t>FL_2025_1476</t>
  </si>
  <si>
    <t>Коваленко Ольга Юріївна</t>
  </si>
  <si>
    <t>FL_2025_1477</t>
  </si>
  <si>
    <t>Лозова Катерина Сергіївна</t>
  </si>
  <si>
    <t>FL_2025_1478</t>
  </si>
  <si>
    <t>Краснокутська Олена Миколаївна</t>
  </si>
  <si>
    <t>FL_2025_1479</t>
  </si>
  <si>
    <t>Сидоренко Тетяна Миколаївна</t>
  </si>
  <si>
    <t>FL_2025_1480</t>
  </si>
  <si>
    <t>Кожукало Надія Станіславівна</t>
  </si>
  <si>
    <t>FL_2025_1481</t>
  </si>
  <si>
    <t>Пустоутова Ганна Юріївна</t>
  </si>
  <si>
    <t>FL_2025_1482</t>
  </si>
  <si>
    <t>Михайленко Олена Вікторівна</t>
  </si>
  <si>
    <t>FL_2025_1483</t>
  </si>
  <si>
    <t>Кушнір Світлана Олексіївна</t>
  </si>
  <si>
    <t>FL_2025_1484</t>
  </si>
  <si>
    <t>Самохотов Анатолій Олександрович</t>
  </si>
  <si>
    <t>FL_2025_1485</t>
  </si>
  <si>
    <t>Кнуренко Наталія Сергіївна</t>
  </si>
  <si>
    <t>FL_2025_1486</t>
  </si>
  <si>
    <t>Казюка Наталія Петрівна</t>
  </si>
  <si>
    <t>FL_2025_1487</t>
  </si>
  <si>
    <t>Юрченко Юлія Миколаївна</t>
  </si>
  <si>
    <t>FL_2025_1488</t>
  </si>
  <si>
    <t>Матюха Альона Андріївна</t>
  </si>
  <si>
    <t>FL_2025_1489</t>
  </si>
  <si>
    <t>Челомбітько Зінаїда Василівна</t>
  </si>
  <si>
    <t>FL_2025_1490</t>
  </si>
  <si>
    <t>Суханова Ірина Вячеславівна</t>
  </si>
  <si>
    <t>FL_2025_1491</t>
  </si>
  <si>
    <t>Кадькало Людмила Володимирівна</t>
  </si>
  <si>
    <t>FL_2025_1492</t>
  </si>
  <si>
    <t>Воронцова Тетяна Юріївна</t>
  </si>
  <si>
    <t>FL_2025_1493</t>
  </si>
  <si>
    <t>Галалюк Наталія Анатоліївна</t>
  </si>
  <si>
    <t>FL_2025_1494</t>
  </si>
  <si>
    <t>Гуменюк Роксолана Володимирівна</t>
  </si>
  <si>
    <t>FL_2025_1495</t>
  </si>
  <si>
    <t>Лимаренко Наталія Володимирівна</t>
  </si>
  <si>
    <t>FL_2025_1496</t>
  </si>
  <si>
    <t>Таранова Альона Миколаївна</t>
  </si>
  <si>
    <t>FL_2025_1497</t>
  </si>
  <si>
    <t>Шеверя Іван Іванович</t>
  </si>
  <si>
    <t>FL_2025_1498</t>
  </si>
  <si>
    <t>Семенюк Марія Вікторівна</t>
  </si>
  <si>
    <t>FL_2025_1499</t>
  </si>
  <si>
    <t>Грушко Діна Василівна</t>
  </si>
  <si>
    <t>FL_2025_1500</t>
  </si>
  <si>
    <t>Калініна Світлана Борисівна</t>
  </si>
  <si>
    <t>FL_2025_1501</t>
  </si>
  <si>
    <t>Цапенко Олена Іванівна</t>
  </si>
  <si>
    <t>FL_2025_1502</t>
  </si>
  <si>
    <t>Taranets' Maria Vasylivna</t>
  </si>
  <si>
    <t>FL_2025_1503</t>
  </si>
  <si>
    <t>Жуковська Олена Миколаївна</t>
  </si>
  <si>
    <t>FL_2025_1504</t>
  </si>
  <si>
    <t>Тубольцева Тетяна Олександрівна</t>
  </si>
  <si>
    <t>FL_2025_1505</t>
  </si>
  <si>
    <t>Леус Людмила Володимирівна</t>
  </si>
  <si>
    <t>FL_2025_1506</t>
  </si>
  <si>
    <t>Ревть Юлія Іванівна</t>
  </si>
  <si>
    <t>FL_2025_1507</t>
  </si>
  <si>
    <t>Стромбек Оксана Георгіївна</t>
  </si>
  <si>
    <t>FL_2025_1508</t>
  </si>
  <si>
    <t>Дейкун Інна Олексіївна</t>
  </si>
  <si>
    <t>FL_2025_1509</t>
  </si>
  <si>
    <t>Легошина Олена Леонідівна</t>
  </si>
  <si>
    <t>FL_2025_1510</t>
  </si>
  <si>
    <t>Гаврилюк Василь Григорович</t>
  </si>
  <si>
    <t>FL_2025_1511</t>
  </si>
  <si>
    <t>Скляр Ірина Віталіївна</t>
  </si>
  <si>
    <t>FL_2025_1512</t>
  </si>
  <si>
    <t>Коваль Людмила Петрівна</t>
  </si>
  <si>
    <t>FL_2025_1513</t>
  </si>
  <si>
    <t>Kocheshkov Anatoliy</t>
  </si>
  <si>
    <t>FL_2025_1514</t>
  </si>
  <si>
    <t>Танькова Ірина Іванівна</t>
  </si>
  <si>
    <t>FL_2025_1515</t>
  </si>
  <si>
    <t>Кісельова Іринка Іванівна</t>
  </si>
  <si>
    <t>FL_2025_1516</t>
  </si>
  <si>
    <t>Маркушин Вʼячеслав Вікторович</t>
  </si>
  <si>
    <t>FL_2025_1517</t>
  </si>
  <si>
    <t>Мороко Інна Леонідівна</t>
  </si>
  <si>
    <t>FL_2025_1518</t>
  </si>
  <si>
    <t>Рудницька Алла Сергіївна</t>
  </si>
  <si>
    <t>FL_2025_1519</t>
  </si>
  <si>
    <t>Сухаревський Віталій Олександрович</t>
  </si>
  <si>
    <t>FL_2025_1520</t>
  </si>
  <si>
    <t>Куковинець Тетяна Миколаївна</t>
  </si>
  <si>
    <t>FL_2025_1521</t>
  </si>
  <si>
    <t>Акастьолова Оксана Володимирівна</t>
  </si>
  <si>
    <t>FL_2025_1522</t>
  </si>
  <si>
    <t>Ніколаєнко Михайло Сергійович</t>
  </si>
  <si>
    <t>FL_2025_1523</t>
  </si>
  <si>
    <t>Подкопаєва Оксана Володимирівна</t>
  </si>
  <si>
    <t>FL_2025_1524</t>
  </si>
  <si>
    <t>Парфенюк Ірина Григорівна</t>
  </si>
  <si>
    <t>FL_2025_1525</t>
  </si>
  <si>
    <t>Ніколаєнко Павло Михайлович</t>
  </si>
  <si>
    <t>FL_2025_1526</t>
  </si>
  <si>
    <t>Тонка Марія Гуріївна</t>
  </si>
  <si>
    <t>FL_2025_1527</t>
  </si>
  <si>
    <t>Ніколаєнко Наталія Анатоліївна</t>
  </si>
  <si>
    <t>FL_2025_1528</t>
  </si>
  <si>
    <t>Валлє Тетяна Володимирівна</t>
  </si>
  <si>
    <t>FL_2025_1529</t>
  </si>
  <si>
    <t>Борисевич Світлана Гнатівна</t>
  </si>
  <si>
    <t>FL_2025_1530</t>
  </si>
  <si>
    <t>Гусєва Тетяна Миколаївна</t>
  </si>
  <si>
    <t>FL_2025_1531</t>
  </si>
  <si>
    <t>Бондаренко Наталія Григорівна</t>
  </si>
  <si>
    <t>FL_2025_1532</t>
  </si>
  <si>
    <t>Петрищук Володимир Васильович</t>
  </si>
  <si>
    <t>FL_2025_1533</t>
  </si>
  <si>
    <t>Андріюк Неля Петрівна</t>
  </si>
  <si>
    <t>FL_2025_1534</t>
  </si>
  <si>
    <t>Гавриш Наталія Леонідівна</t>
  </si>
  <si>
    <t>FL_2025_1535</t>
  </si>
  <si>
    <t>Тимоць Мирослава Василівна</t>
  </si>
  <si>
    <t>FL_2025_1536</t>
  </si>
  <si>
    <t>Рудська Ірина Василівна</t>
  </si>
  <si>
    <t>FL_2025_1537</t>
  </si>
  <si>
    <t>Безносенко Людмила Миколаївна</t>
  </si>
  <si>
    <t>FL_2025_1538</t>
  </si>
  <si>
    <t>Приходько Володимир Всеволодович</t>
  </si>
  <si>
    <t>FL_2025_1539</t>
  </si>
  <si>
    <t>Новікова Тетяна Євгенівна</t>
  </si>
  <si>
    <t>FL_2025_1540</t>
  </si>
  <si>
    <t>Власюк Сергій Миколайович</t>
  </si>
  <si>
    <t>FL_2025_1541</t>
  </si>
  <si>
    <t>Осіпова Юлія Володимирівна</t>
  </si>
  <si>
    <t>FL_2025_1542</t>
  </si>
  <si>
    <t>Редько Наталія Сергіївна</t>
  </si>
  <si>
    <t>FL_2025_1543</t>
  </si>
  <si>
    <t>Коваленко Ірина Володимирівна</t>
  </si>
  <si>
    <t>FL_2025_1544</t>
  </si>
  <si>
    <t>Понайда Роман Миколайович</t>
  </si>
  <si>
    <t>FL_2025_1545</t>
  </si>
  <si>
    <t>Волкова Валерія Валеріївна</t>
  </si>
  <si>
    <t>FL_2025_1546</t>
  </si>
  <si>
    <t>Ткачук Данило Леонідович</t>
  </si>
  <si>
    <t>FL_2025_1547</t>
  </si>
  <si>
    <t>Пооянська Юлія Василівна</t>
  </si>
  <si>
    <t>FL_2025_1548</t>
  </si>
  <si>
    <t>Кушнір Людмила Миколаївна</t>
  </si>
  <si>
    <t>FL_2025_1549</t>
  </si>
  <si>
    <t>Булай Марина Олександрівна</t>
  </si>
  <si>
    <t>FL_2025_1550</t>
  </si>
  <si>
    <t>Волкова Неля Іванівна</t>
  </si>
  <si>
    <t>FL_2025_1551</t>
  </si>
  <si>
    <t>Даценко Олександр Васильович</t>
  </si>
  <si>
    <t>FL_2025_1552</t>
  </si>
  <si>
    <t>Дульська Валентина Василівна</t>
  </si>
  <si>
    <t>FL_2025_1553</t>
  </si>
  <si>
    <t>Прохоренко Лариса Василівна</t>
  </si>
  <si>
    <t>FL_2025_1554</t>
  </si>
  <si>
    <t>Борщишин Ірина Дмитрівна</t>
  </si>
  <si>
    <t>FL_2025_1555</t>
  </si>
  <si>
    <t>Лучко Карина Едуардівна</t>
  </si>
  <si>
    <t>FL_2025_1556</t>
  </si>
  <si>
    <t>Щербій Галина Омелянівна</t>
  </si>
  <si>
    <t>FL_2025_1557</t>
  </si>
  <si>
    <t>Безощук Сергій Володимирович</t>
  </si>
  <si>
    <t>FL_2025_1558</t>
  </si>
  <si>
    <t>Дідик Ірина Павлівна</t>
  </si>
  <si>
    <t>FL_2025_1559</t>
  </si>
  <si>
    <t>Тадевосян Людмила Дмитрівна</t>
  </si>
  <si>
    <t>FL_2025_1560</t>
  </si>
  <si>
    <t>Федорченко Вікторія Іванівна</t>
  </si>
  <si>
    <t>FL_2025_1561</t>
  </si>
  <si>
    <t>Упир Лариса Михайлівна</t>
  </si>
  <si>
    <t>FL_2025_1562</t>
  </si>
  <si>
    <t>Погребняк Людмила Павлівна</t>
  </si>
  <si>
    <t>FL_2025_1563</t>
  </si>
  <si>
    <t>Бондарь Лариса Іванівна</t>
  </si>
  <si>
    <t>FL_2025_1564</t>
  </si>
  <si>
    <t>Воронецька Ірина Яківна</t>
  </si>
  <si>
    <t>FL_2025_1565</t>
  </si>
  <si>
    <t>Хома Світлана Василівна</t>
  </si>
  <si>
    <t>FL_2025_1566</t>
  </si>
  <si>
    <t>Середа Світлана Леонідівна</t>
  </si>
  <si>
    <t>FL_2025_1567</t>
  </si>
  <si>
    <t>Кравченко Ліна Миколаївна</t>
  </si>
  <si>
    <t>FL_2025_1568</t>
  </si>
  <si>
    <t>Усатова Ірина Олегівна</t>
  </si>
  <si>
    <t>FL_2025_1569</t>
  </si>
  <si>
    <t>Долішня Тетяна Іванівна</t>
  </si>
  <si>
    <t>FL_2025_1570</t>
  </si>
  <si>
    <t>Степанюк Ольга Сергіївна</t>
  </si>
  <si>
    <t>FL_2025_1571</t>
  </si>
  <si>
    <t>Чекіна Олена Юріївна</t>
  </si>
  <si>
    <t>FL_2025_1572</t>
  </si>
  <si>
    <t>Захарова Тетяна Василівна</t>
  </si>
  <si>
    <t>FL_2025_1573</t>
  </si>
  <si>
    <t>Миронець Марія Миколаївна</t>
  </si>
  <si>
    <t>FL_2025_1574</t>
  </si>
  <si>
    <t>Дубковецька Тетяна Юріївна</t>
  </si>
  <si>
    <t>FL_2025_1575</t>
  </si>
  <si>
    <t>Титаренко Наталія Анатоліївна</t>
  </si>
  <si>
    <t>FL_2025_1576</t>
  </si>
  <si>
    <t>Орищенко Віра Павлівна</t>
  </si>
  <si>
    <t>FL_2025_1577</t>
  </si>
  <si>
    <t>Чичкань Марина Василівна</t>
  </si>
  <si>
    <t>FL_2025_1578</t>
  </si>
  <si>
    <t>Горда Альбіна Іллівна</t>
  </si>
  <si>
    <t>FL_2025_1579</t>
  </si>
  <si>
    <t>Єлькіна Оксана Ярославівна</t>
  </si>
  <si>
    <t>FL_2025_1580</t>
  </si>
  <si>
    <t>Марієнко Людмила Миколаївна</t>
  </si>
  <si>
    <t>FL_2025_1581</t>
  </si>
  <si>
    <t>Король Світлана Василівна</t>
  </si>
  <si>
    <t>FL_2025_1582</t>
  </si>
  <si>
    <t>Чорна Анастасія Андріївна</t>
  </si>
  <si>
    <t>FL_2025_1583</t>
  </si>
  <si>
    <t>Бурковська Наталія Володимирівна</t>
  </si>
  <si>
    <t>FL_2025_1584</t>
  </si>
  <si>
    <t>Овчаренко Катерина Вадимівна</t>
  </si>
  <si>
    <t>FL_2025_1585</t>
  </si>
  <si>
    <t>Кусик Віта Василівна</t>
  </si>
  <si>
    <t>FL_2025_1586</t>
  </si>
  <si>
    <t>Гончаренко Олена Михайлівна</t>
  </si>
  <si>
    <t>FL_2025_1587</t>
  </si>
  <si>
    <t>Еш Світлана Миколаївна</t>
  </si>
  <si>
    <t>FL_2025_1588</t>
  </si>
  <si>
    <t>Смаль Аліна Валеріївна</t>
  </si>
  <si>
    <t>FL_2025_1589</t>
  </si>
  <si>
    <t>Кириченко Світлана Григорівна</t>
  </si>
  <si>
    <t>FL_2025_1590</t>
  </si>
  <si>
    <t>Парна Оксана Миколаївна</t>
  </si>
  <si>
    <t>FL_2025_1591</t>
  </si>
  <si>
    <t>Острога Наталія Василівна</t>
  </si>
  <si>
    <t>FL_2025_1592</t>
  </si>
  <si>
    <t>Тягловська Анастасія Андріївна</t>
  </si>
  <si>
    <t>FL_2025_1593</t>
  </si>
  <si>
    <t>Красенко Ігор Володимирович</t>
  </si>
  <si>
    <t>FL_2025_1594</t>
  </si>
  <si>
    <t>Семків Ірина Василівна</t>
  </si>
  <si>
    <t>FL_2025_1595</t>
  </si>
  <si>
    <t>Даценко Галина Анатоліївна</t>
  </si>
  <si>
    <t>FL_2025_1596</t>
  </si>
  <si>
    <t>Бажура Галина Дмитрівна</t>
  </si>
  <si>
    <t>FL_2025_1597</t>
  </si>
  <si>
    <t>Коротич Катерина Василівна</t>
  </si>
  <si>
    <t>FL_2025_1598</t>
  </si>
  <si>
    <t>Процик Марія Миколаївна</t>
  </si>
  <si>
    <t>FL_2025_1599</t>
  </si>
  <si>
    <t>Неділь Тетяна Анатоліївна</t>
  </si>
  <si>
    <t>FL_2025_1600</t>
  </si>
  <si>
    <t>Карпенко Зоя Миколаївна</t>
  </si>
  <si>
    <t>FL_2025_1601</t>
  </si>
  <si>
    <t>Гученко Ірина Василівна</t>
  </si>
  <si>
    <t>FL_2025_1602</t>
  </si>
  <si>
    <t>Лілія Маринчак</t>
  </si>
  <si>
    <t>FL_2025_1603</t>
  </si>
  <si>
    <t>Андрійченко Дмитро Володимирович</t>
  </si>
  <si>
    <t>FL_2025_1604</t>
  </si>
  <si>
    <t>Філіпова Світлана Миколаївна</t>
  </si>
  <si>
    <t>FL_2025_1605</t>
  </si>
  <si>
    <t>Маменко Ірина Василівна</t>
  </si>
  <si>
    <t>FL_2025_1606</t>
  </si>
  <si>
    <t>Левичкіна Олена Валентинівна</t>
  </si>
  <si>
    <t>FL_2025_1607</t>
  </si>
  <si>
    <t>Ковальський Тарас Анатолійович</t>
  </si>
  <si>
    <t>FL_2025_1608</t>
  </si>
  <si>
    <t>Грищук Надія Вікторівна</t>
  </si>
  <si>
    <t>FL_2025_1609</t>
  </si>
  <si>
    <t>Кучеренко Віра Миколаївна</t>
  </si>
  <si>
    <t>FL_2025_1610</t>
  </si>
  <si>
    <t>Ястребова Наталя Віталіївна</t>
  </si>
  <si>
    <t>FL_2025_1611</t>
  </si>
  <si>
    <t>Дербак Олена Вікторівна</t>
  </si>
  <si>
    <t>FL_2025_1612</t>
  </si>
  <si>
    <t>Тарасова Ірина Петрівна</t>
  </si>
  <si>
    <t>FL_2025_1613</t>
  </si>
  <si>
    <t>Битько Юлія Вікторівна</t>
  </si>
  <si>
    <t>FL_2025_1614</t>
  </si>
  <si>
    <t>Мельничук Анна Анатоліївна</t>
  </si>
  <si>
    <t>FL_2025_1615</t>
  </si>
  <si>
    <t>ДЯЧЕНКО ЛІДІЯ АНТОНІВНА</t>
  </si>
  <si>
    <t>FL_2025_1616</t>
  </si>
  <si>
    <t>Коваленко Оксана Романівна</t>
  </si>
  <si>
    <t>FL_2025_1617</t>
  </si>
  <si>
    <t>Козачок Алла Василівна</t>
  </si>
  <si>
    <t>FL_2025_1618</t>
  </si>
  <si>
    <t>Пономаренко Наталія Віталіївна</t>
  </si>
  <si>
    <t>FL_2025_1619</t>
  </si>
  <si>
    <t>Запорожан Рита Олександрівна</t>
  </si>
  <si>
    <t>FL_2025_1620</t>
  </si>
  <si>
    <t>Хівренко Любов Володимирівна</t>
  </si>
  <si>
    <t>FL_2025_1621</t>
  </si>
  <si>
    <t>Павлова Олена Анатоліївна</t>
  </si>
  <si>
    <t>FL_2025_1622</t>
  </si>
  <si>
    <t>Козак Ганна Олександрівна</t>
  </si>
  <si>
    <t>FL_2025_1623</t>
  </si>
  <si>
    <t>Камшилова Олена Сергіївна</t>
  </si>
  <si>
    <t>FL_2025_1624</t>
  </si>
  <si>
    <t>Мірошниченко Зоя Михайлівна</t>
  </si>
  <si>
    <t>FL_2025_1625</t>
  </si>
  <si>
    <t>Іваненко Валентина Василівна</t>
  </si>
  <si>
    <t>FL_2025_1626</t>
  </si>
  <si>
    <t>Дудка Володимир Зіновійович</t>
  </si>
  <si>
    <t>FL_2025_1627</t>
  </si>
  <si>
    <t>Соляр Наталія Вікторівна</t>
  </si>
  <si>
    <t>FL_2025_1628</t>
  </si>
  <si>
    <t>Тарасенко Ілона Михайлівна</t>
  </si>
  <si>
    <t>FL_2025_1629</t>
  </si>
  <si>
    <t>Четверікова Світлана Вікторівна</t>
  </si>
  <si>
    <t>FL_2025_1630</t>
  </si>
  <si>
    <t>Мищенко Катерина Миколаївна</t>
  </si>
  <si>
    <t>FL_2025_1631</t>
  </si>
  <si>
    <t>Ертман Катерина Григорівна</t>
  </si>
  <si>
    <t>FL_2025_1632</t>
  </si>
  <si>
    <t>Богданова Оксана Леонідівна</t>
  </si>
  <si>
    <t>FL_2025_1633</t>
  </si>
  <si>
    <t>Коваленко Тетяна Василівна</t>
  </si>
  <si>
    <t>FL_2025_1634</t>
  </si>
  <si>
    <t>Васільєва Ірина Володимирівна</t>
  </si>
  <si>
    <t>FL_2025_1635</t>
  </si>
  <si>
    <t>Бондарєва Тетяна Олександрівна</t>
  </si>
  <si>
    <t>FL_2025_1636</t>
  </si>
  <si>
    <t>Іван Швед</t>
  </si>
  <si>
    <t>FL_2025_1637</t>
  </si>
  <si>
    <t>Кокоша Вікторія Миколаївна</t>
  </si>
  <si>
    <t>FL_2025_1638</t>
  </si>
  <si>
    <t>Гашенко Андрій Павлович</t>
  </si>
  <si>
    <t>FL_2025_1639</t>
  </si>
  <si>
    <t>Сажнєва Юлія Миколаївна</t>
  </si>
  <si>
    <t>FL_2025_1640</t>
  </si>
  <si>
    <t>Припотень Олена Володимирівна</t>
  </si>
  <si>
    <t>FL_2025_1641</t>
  </si>
  <si>
    <t>Радевич Наталія Богданівна</t>
  </si>
  <si>
    <t>FL_2025_1642</t>
  </si>
  <si>
    <t>Дебіляк Кристина Юріївна</t>
  </si>
  <si>
    <t>FL_2025_1643</t>
  </si>
  <si>
    <t>Семенова Ірина Василівна</t>
  </si>
  <si>
    <t>FL_2025_1644</t>
  </si>
  <si>
    <t>Сєдакова Олена Володимирівна</t>
  </si>
  <si>
    <t>FL_2025_1645</t>
  </si>
  <si>
    <t>Шелест Анастасія Андріївна</t>
  </si>
  <si>
    <t>FL_2025_1646</t>
  </si>
  <si>
    <t>Мозган Світлана Миколаївна</t>
  </si>
  <si>
    <t>FL_2025_1647</t>
  </si>
  <si>
    <t>Жовтанецький Олег Мстиславович</t>
  </si>
  <si>
    <t>FL_2025_1648</t>
  </si>
  <si>
    <t>Кондратюк Наталія Вікторівна</t>
  </si>
  <si>
    <t>FL_2025_1649</t>
  </si>
  <si>
    <t>Байло Віта Василівна</t>
  </si>
  <si>
    <t>FL_2025_1650</t>
  </si>
  <si>
    <t>Кльофас Ганна Вікторівна</t>
  </si>
  <si>
    <t>FL_2025_1651</t>
  </si>
  <si>
    <t>Овдій Денис Вікторович</t>
  </si>
  <si>
    <t>FL_2025_1652</t>
  </si>
  <si>
    <t>Таранова Вікторія Анатоліївна</t>
  </si>
  <si>
    <t>FL_2025_1653</t>
  </si>
  <si>
    <t>Пєнушкіна Алла Степанівна</t>
  </si>
  <si>
    <t>FL_2025_1654</t>
  </si>
  <si>
    <t>Охременко Наталія Олексіївна</t>
  </si>
  <si>
    <t>FL_2025_1655</t>
  </si>
  <si>
    <t>Макаревич Наталя Миколаівна</t>
  </si>
  <si>
    <t>FL_2025_1656</t>
  </si>
  <si>
    <t>Дубина Оксана Миколаївна</t>
  </si>
  <si>
    <t>FL_2025_1657</t>
  </si>
  <si>
    <t>Іванова Тетяна Миколаївна</t>
  </si>
  <si>
    <t>FL_2025_1658</t>
  </si>
  <si>
    <t>Кудлай Олена Валеріївна</t>
  </si>
  <si>
    <t>FL_2025_1659</t>
  </si>
  <si>
    <t>Курицина Людмила Миколаївна</t>
  </si>
  <si>
    <t>FL_2025_1660</t>
  </si>
  <si>
    <t>Ткаченко Наталія Григорівна</t>
  </si>
  <si>
    <t>FL_2025_1661</t>
  </si>
  <si>
    <t>Петришенець Інна Іванівна</t>
  </si>
  <si>
    <t>FL_2025_1662</t>
  </si>
  <si>
    <t>Прихожа Вікторія Петрівна</t>
  </si>
  <si>
    <t>FL_2025_1663</t>
  </si>
  <si>
    <t>Абакуменко Марія Геннадіївна</t>
  </si>
  <si>
    <t>FL_2025_1664</t>
  </si>
  <si>
    <t>Гоцуляк Андрій Васильович</t>
  </si>
  <si>
    <t>FL_2025_1665</t>
  </si>
  <si>
    <t>Ліпатова Анастасія Олександрівна</t>
  </si>
  <si>
    <t>FL_2025_1666</t>
  </si>
  <si>
    <t>Жукова Анна Михайлівна</t>
  </si>
  <si>
    <t>FL_2025_1667</t>
  </si>
  <si>
    <t>Леоненко Людмила Андріївна</t>
  </si>
  <si>
    <t>FL_2025_1668</t>
  </si>
  <si>
    <t>Рудь Олена Володимирівна</t>
  </si>
  <si>
    <t>FL_2025_1669</t>
  </si>
  <si>
    <t>Балута Світлана Володимирівна</t>
  </si>
  <si>
    <t>FL_2025_1670</t>
  </si>
  <si>
    <t>Южека Роман Сергійович</t>
  </si>
  <si>
    <t>FL_2025_1671</t>
  </si>
  <si>
    <t>Єрмоленко Наталія Анатоліївна</t>
  </si>
  <si>
    <t>FL_2025_1672</t>
  </si>
  <si>
    <t>Москаль Марія Вікторівна</t>
  </si>
  <si>
    <t>FL_2025_1673</t>
  </si>
  <si>
    <t>Солодуха Ярослав Трохимович</t>
  </si>
  <si>
    <t>FL_2025_1674</t>
  </si>
  <si>
    <t>Каперко Олена Володимирівна</t>
  </si>
  <si>
    <t>FL_2025_1675</t>
  </si>
  <si>
    <t>Волощук Тетяна Георгіївна</t>
  </si>
  <si>
    <t>FL_2025_1676</t>
  </si>
  <si>
    <t>Дяченко Людмила Петрівна</t>
  </si>
  <si>
    <t>FL_2025_1677</t>
  </si>
  <si>
    <t>Кутня Олена Володимирівна</t>
  </si>
  <si>
    <t>FL_2025_1678</t>
  </si>
  <si>
    <t>Гусак Наталія Іванівна</t>
  </si>
  <si>
    <t>FL_2025_1679</t>
  </si>
  <si>
    <t>Іванова Наталія Сергіївна</t>
  </si>
  <si>
    <t>FL_2025_1680</t>
  </si>
  <si>
    <t>Лозинська Галина Романівна</t>
  </si>
  <si>
    <t>FL_2025_1681</t>
  </si>
  <si>
    <t>Лютова Ірина Василівна</t>
  </si>
  <si>
    <t>FL_2025_1682</t>
  </si>
  <si>
    <t>Дяченко Сергій Олександрович</t>
  </si>
  <si>
    <t>FL_2025_1683</t>
  </si>
  <si>
    <t>Хорольська Любов Володимирівна</t>
  </si>
  <si>
    <t>FL_2025_1684</t>
  </si>
  <si>
    <t>Кононенко Ірина Олексіївна</t>
  </si>
  <si>
    <t>FL_2025_1685</t>
  </si>
  <si>
    <t>Веремко Володимир Іванович</t>
  </si>
  <si>
    <t>FL_2025_1686</t>
  </si>
  <si>
    <t>Ампілогова Тетяна Миколаївна</t>
  </si>
  <si>
    <t>FL_2025_1687</t>
  </si>
  <si>
    <t>Пльохова Катерина Юріївна</t>
  </si>
  <si>
    <t>FL_2025_1688</t>
  </si>
  <si>
    <t>Куриш Наталія Костянтинівна</t>
  </si>
  <si>
    <t>FL_2025_1689</t>
  </si>
  <si>
    <t>Богатирьова Ірина Миколаївна</t>
  </si>
  <si>
    <t>FL_2025_1690</t>
  </si>
  <si>
    <t>Горелова Людмила Григорівна</t>
  </si>
  <si>
    <t>FL_2025_1691</t>
  </si>
  <si>
    <t>Сизоненко Валентин Аркадійович</t>
  </si>
  <si>
    <t>FL_2025_1692</t>
  </si>
  <si>
    <t>Руденко Тетяна Василівна</t>
  </si>
  <si>
    <t>FL_2025_1693</t>
  </si>
  <si>
    <t>Савельєва Аліна Євгенівна</t>
  </si>
  <si>
    <t>FL_2025_1694</t>
  </si>
  <si>
    <t>Негуляєва Марина Анатоліївна</t>
  </si>
  <si>
    <t>FL_2025_1695</t>
  </si>
  <si>
    <t>Білецька Наталія Орестівна</t>
  </si>
  <si>
    <t>FL_2025_1696</t>
  </si>
  <si>
    <t>Троян Ольга Василівна</t>
  </si>
  <si>
    <t>FL_2025_1697</t>
  </si>
  <si>
    <t>Савчук Вікторія Миколаївна</t>
  </si>
  <si>
    <t>FL_2025_1698</t>
  </si>
  <si>
    <t>Загика Тетяна Григорівна</t>
  </si>
  <si>
    <t>FL_2025_1699</t>
  </si>
  <si>
    <t>Бартельова Алла Анатоліївна</t>
  </si>
  <si>
    <t>FL_2025_1700</t>
  </si>
  <si>
    <t>Гринишин Роман Романович</t>
  </si>
  <si>
    <t>FL_2025_1701</t>
  </si>
  <si>
    <t>Хоменко Оксана Володимирівна</t>
  </si>
  <si>
    <t>FL_2025_1702</t>
  </si>
  <si>
    <t>Горобець Вадим Петрович</t>
  </si>
  <si>
    <t>FL_2025_1703</t>
  </si>
  <si>
    <t>Пелих Олена Леонідівна</t>
  </si>
  <si>
    <t>FL_2025_1704</t>
  </si>
  <si>
    <t>Підвисоцька Людмила Ярославівна</t>
  </si>
  <si>
    <t>FL_2025_1705</t>
  </si>
  <si>
    <t>Шнит Оксана Михайлівна</t>
  </si>
  <si>
    <t>FL_2025_1706</t>
  </si>
  <si>
    <t>Терещук Раїса Олександрівна</t>
  </si>
  <si>
    <t>FL_2025_1707</t>
  </si>
  <si>
    <t>Бондаренко Світлана Іванівна</t>
  </si>
  <si>
    <t>FL_2025_1708</t>
  </si>
  <si>
    <t>Шевченко Оксана Григорівна</t>
  </si>
  <si>
    <t>FL_2025_1709</t>
  </si>
  <si>
    <t>Гамазіна Надія Андріївна</t>
  </si>
  <si>
    <t>FL_2025_1710</t>
  </si>
  <si>
    <t>Гусєва Наталія Василівна</t>
  </si>
  <si>
    <t>FL_2025_1711</t>
  </si>
  <si>
    <t>Чорна Мірослава Сергіївна</t>
  </si>
  <si>
    <t>FL_2025_1712</t>
  </si>
  <si>
    <t>Кладченко Ірина Миколаївна</t>
  </si>
  <si>
    <t>FL_2025_1713</t>
  </si>
  <si>
    <t>Єгорова Марина Олександрівна</t>
  </si>
  <si>
    <t>FL_2025_1714</t>
  </si>
  <si>
    <t>Шеїн Юлія Леонідівна</t>
  </si>
  <si>
    <t>FL_2025_1715</t>
  </si>
  <si>
    <t>Шапірко Ольга Василівна</t>
  </si>
  <si>
    <t>FL_2025_1716</t>
  </si>
  <si>
    <t>Бондаренко-Кононенко Татьяна Вікторівна</t>
  </si>
  <si>
    <t>FL_2025_1717</t>
  </si>
  <si>
    <t>Рудницьких Анна Сергіївна</t>
  </si>
  <si>
    <t>FL_2025_1718</t>
  </si>
  <si>
    <t>Обоянова Наталія Тарасівна</t>
  </si>
  <si>
    <t>FL_2025_1719</t>
  </si>
  <si>
    <t>Мартинюк Оксана Володимирівна</t>
  </si>
  <si>
    <t>FL_2025_1720</t>
  </si>
  <si>
    <t>Коваленко Артем Володимирович</t>
  </si>
  <si>
    <t>FL_2025_1721</t>
  </si>
  <si>
    <t>Хрептик Тетяна Петрівна</t>
  </si>
  <si>
    <t>FL_2025_1722</t>
  </si>
  <si>
    <t>Щур Катерина Костянтинівна</t>
  </si>
  <si>
    <t>FL_2025_1723</t>
  </si>
  <si>
    <t>Туманов Денис Сергійович</t>
  </si>
  <si>
    <t>FL_2025_1724</t>
  </si>
  <si>
    <t>Семенюк Юлія Степанівна</t>
  </si>
  <si>
    <t>FL_2025_1725</t>
  </si>
  <si>
    <t>Лемешко Віра Петрівна</t>
  </si>
  <si>
    <t>FL_2025_1726</t>
  </si>
  <si>
    <t>Топичканова Ганна Іванівна</t>
  </si>
  <si>
    <t>FL_2025_1727</t>
  </si>
  <si>
    <t>Усатюк Олександра Ярославівна</t>
  </si>
  <si>
    <t>FL_2025_1728</t>
  </si>
  <si>
    <t>Фозикош Оксана Василівна</t>
  </si>
  <si>
    <t>FL_2025_1729</t>
  </si>
  <si>
    <t>Товкайло Світлана Леонідівна</t>
  </si>
  <si>
    <t>FL_2025_1730</t>
  </si>
  <si>
    <t>Подалянчук Тетяна Дмитрівна</t>
  </si>
  <si>
    <t>FL_2025_1731</t>
  </si>
  <si>
    <t>Нагорна Світлана Леонідівна</t>
  </si>
  <si>
    <t>FL_2025_1732</t>
  </si>
  <si>
    <t>Мокрушина Оксана Григорівна</t>
  </si>
  <si>
    <t>FL_2025_1733</t>
  </si>
  <si>
    <t>Микуляк Христина Степанівна</t>
  </si>
  <si>
    <t>FL_2025_1734</t>
  </si>
  <si>
    <t>Осипчук Юлія Ісаківна</t>
  </si>
  <si>
    <t>FL_2025_1735</t>
  </si>
  <si>
    <t>Кузнецов Олег Олександрович</t>
  </si>
  <si>
    <t>FL_2025_1736</t>
  </si>
  <si>
    <t>Євтушина Ольга Сергіївна</t>
  </si>
  <si>
    <t>FL_2025_1737</t>
  </si>
  <si>
    <t>Валантирець Наталія Василівна</t>
  </si>
  <si>
    <t>FL_2025_1738</t>
  </si>
  <si>
    <t>Будиліна Оксана Олександрівна</t>
  </si>
  <si>
    <t>FL_2025_1739</t>
  </si>
  <si>
    <t>Жук Олена Григорівна</t>
  </si>
  <si>
    <t>FL_2025_1740</t>
  </si>
  <si>
    <t>Профатилова Ірина Валеріївна</t>
  </si>
  <si>
    <t>FL_2025_1741</t>
  </si>
  <si>
    <t>Дюдя Олександр Сергійович</t>
  </si>
  <si>
    <t>FL_2025_1742</t>
  </si>
  <si>
    <t>Кость Мирослава Миколаївна</t>
  </si>
  <si>
    <t>FL_2025_1743</t>
  </si>
  <si>
    <t>Переходько Руслана Іванівна</t>
  </si>
  <si>
    <t>FL_2025_1744</t>
  </si>
  <si>
    <t>Пігулко Ірина Володимирівна</t>
  </si>
  <si>
    <t>FL_2025_1745</t>
  </si>
  <si>
    <t>Кулініч Вадим Анатолійович</t>
  </si>
  <si>
    <t>FL_2025_1746</t>
  </si>
  <si>
    <t>Ігнатенко Олена Сергіївна</t>
  </si>
  <si>
    <t>FL_2025_1747</t>
  </si>
  <si>
    <t>Красновська Лариса Олександрівна</t>
  </si>
  <si>
    <t>FL_2025_1748</t>
  </si>
  <si>
    <t>Ярошенко Марина Сергіївна</t>
  </si>
  <si>
    <t>FL_2025_1749</t>
  </si>
  <si>
    <t>Андрєєва Інна Валентинівна</t>
  </si>
  <si>
    <t>FL_2025_1750</t>
  </si>
  <si>
    <t>Чернега Сергій Миколайович</t>
  </si>
  <si>
    <t>FL_2025_1751</t>
  </si>
  <si>
    <t>Палига Оксана Володимирівна</t>
  </si>
  <si>
    <t>FL_2025_1752</t>
  </si>
  <si>
    <t>Дехтяренко Вероніка</t>
  </si>
  <si>
    <t>FL_2025_1753</t>
  </si>
  <si>
    <t>Телетьон Алла Миколаївна</t>
  </si>
  <si>
    <t>FL_2025_1754</t>
  </si>
  <si>
    <t>Жила Мар'яна Володимирівна</t>
  </si>
  <si>
    <t>FL_2025_1755</t>
  </si>
  <si>
    <t>Сидорчук Анна Миколаївна</t>
  </si>
  <si>
    <t>FL_2025_1756</t>
  </si>
  <si>
    <t>Бірченко Анна Сергіївна</t>
  </si>
  <si>
    <t>FL_2025_1757</t>
  </si>
  <si>
    <t>Гут Любов Василівна</t>
  </si>
  <si>
    <t>FL_2025_1758</t>
  </si>
  <si>
    <t>Лучанов Віталій Анатолійович</t>
  </si>
  <si>
    <t>FL_2025_1759</t>
  </si>
  <si>
    <t>Шолька Олена Вікторівна</t>
  </si>
  <si>
    <t>FL_2025_1760</t>
  </si>
  <si>
    <t>Шолька Сергій Миколайович</t>
  </si>
  <si>
    <t>FL_2025_1761</t>
  </si>
  <si>
    <t>Мороз Ольга</t>
  </si>
  <si>
    <t>FL_2025_1762</t>
  </si>
  <si>
    <t>Задорожна Оксана Павлівна</t>
  </si>
  <si>
    <t>FL_2025_1763</t>
  </si>
  <si>
    <t>Куца Інна Іванівна</t>
  </si>
  <si>
    <t>FL_2025_1764</t>
  </si>
  <si>
    <t>Фучеджи людмила Степанівна</t>
  </si>
  <si>
    <t>FL_2025_1765</t>
  </si>
  <si>
    <t>Здоровко Людмила Олександрівна</t>
  </si>
  <si>
    <t>FL_2025_1766</t>
  </si>
  <si>
    <t>Іванчук Леся Богданівна</t>
  </si>
  <si>
    <t>FL_2025_1767</t>
  </si>
  <si>
    <t>Радченко Тетяна Григорівна</t>
  </si>
  <si>
    <t>FL_2025_1768</t>
  </si>
  <si>
    <t>Ольферт Олена Григорівна</t>
  </si>
  <si>
    <t>FL_2025_1769</t>
  </si>
  <si>
    <t>Гребенюк Наталія Ігорівна</t>
  </si>
  <si>
    <t>FL_2025_1770</t>
  </si>
  <si>
    <t>Максимюк Віта Анатоліївна</t>
  </si>
  <si>
    <t>FL_2025_1771</t>
  </si>
  <si>
    <t>Чмут Людмила Петрівна</t>
  </si>
  <si>
    <t>FL_2025_1772</t>
  </si>
  <si>
    <t>Несміян Дмитро Михайлович</t>
  </si>
  <si>
    <t>FL_2025_1773</t>
  </si>
  <si>
    <t>Борова Марина Сергіївна</t>
  </si>
  <si>
    <t>FL_2025_1774</t>
  </si>
  <si>
    <t>Сулима Оксана Володимирівна</t>
  </si>
  <si>
    <t>FL_2025_1775</t>
  </si>
  <si>
    <t>Жуковська Ірина Миколаївна</t>
  </si>
  <si>
    <t>FL_2025_1776</t>
  </si>
  <si>
    <t>Гловацька Оксана Анатоліївна</t>
  </si>
  <si>
    <t>FL_2025_1777</t>
  </si>
  <si>
    <t>Марчишина Тетяна Михайлівна</t>
  </si>
  <si>
    <t>FL_2025_1778</t>
  </si>
  <si>
    <t>Гагауз Марія Михайлівна</t>
  </si>
  <si>
    <t>FL_2025_1779</t>
  </si>
  <si>
    <t>Сабодаш Вікторія Миколаївна</t>
  </si>
  <si>
    <t>FL_2025_1780</t>
  </si>
  <si>
    <t>Старожилова Ганна Віталіївна</t>
  </si>
  <si>
    <t>FL_2025_1781</t>
  </si>
  <si>
    <t>Андрусів Уляна Ярославівна</t>
  </si>
  <si>
    <t>FL_2025_1782</t>
  </si>
  <si>
    <t>Овсій Світлана Олександрівна</t>
  </si>
  <si>
    <t>FL_2025_1783</t>
  </si>
  <si>
    <t>Майорський Вячеслав Віталійович</t>
  </si>
  <si>
    <t>FL_2025_1784</t>
  </si>
  <si>
    <t>Борисова Марина Володимирівна</t>
  </si>
  <si>
    <t>FL_2025_1785</t>
  </si>
  <si>
    <t>Легенчук Оксана Анатоліївна</t>
  </si>
  <si>
    <t>FL_2025_1786</t>
  </si>
  <si>
    <t>Гаркуша Юлія Олександрівна</t>
  </si>
  <si>
    <t>FL_2025_1787</t>
  </si>
  <si>
    <t>Гопанчук Лариса Миколаївна</t>
  </si>
  <si>
    <t>FL_2025_1788</t>
  </si>
  <si>
    <t>Пасанецька Юлія Сергіївна</t>
  </si>
  <si>
    <t>FL_2025_1789</t>
  </si>
  <si>
    <t>Носацький Сергій Дмитрович</t>
  </si>
  <si>
    <t>FL_2025_1790</t>
  </si>
  <si>
    <t>Бердіна Інна Олексіївна</t>
  </si>
  <si>
    <t>FL_2025_1791</t>
  </si>
  <si>
    <t>Василашко Ірина Павлівна</t>
  </si>
  <si>
    <t>FL_2025_1792</t>
  </si>
  <si>
    <t>Прокопенко Оксана Андріївна</t>
  </si>
  <si>
    <t>FL_2025_1793</t>
  </si>
  <si>
    <t>Дзюба Надія Віталіївна</t>
  </si>
  <si>
    <t>FL_2025_1794</t>
  </si>
  <si>
    <t>Китчак Ірина Ігорівна</t>
  </si>
  <si>
    <t>FL_2025_1795</t>
  </si>
  <si>
    <t>logalex1969@gmail.com</t>
  </si>
  <si>
    <t>FL_2025_1796</t>
  </si>
  <si>
    <t>Маслєніков Роман Вікторович</t>
  </si>
  <si>
    <t>FL_2025_1797</t>
  </si>
  <si>
    <t>Ніконенко Світлана Едуардівна</t>
  </si>
  <si>
    <t>FL_2025_1798</t>
  </si>
  <si>
    <t>Ільїв Тетяна Андріївна</t>
  </si>
  <si>
    <t>FL_2025_1799</t>
  </si>
  <si>
    <t>Алєксєєнко Анастасія Володимирівна</t>
  </si>
  <si>
    <t>FL_2025_1800</t>
  </si>
  <si>
    <t>Залюовська Наталія Володимирівна</t>
  </si>
  <si>
    <t>FL_2025_1801</t>
  </si>
  <si>
    <t>Сорока Маргарита Анатоліївна</t>
  </si>
  <si>
    <t>FL_2025_1802</t>
  </si>
  <si>
    <t>Півторак Наталія Василівна</t>
  </si>
  <si>
    <t>FL_2025_1803</t>
  </si>
  <si>
    <t>Романюк Тарас Миколайович</t>
  </si>
  <si>
    <t>FL_2025_1804</t>
  </si>
  <si>
    <t>Грицяк Марта Євгенівна</t>
  </si>
  <si>
    <t>FL_2025_1805</t>
  </si>
  <si>
    <t>Комарницька Ірина Валеріївна</t>
  </si>
  <si>
    <t>FL_2025_1806</t>
  </si>
  <si>
    <t>Тітова Любов Олександрівна</t>
  </si>
  <si>
    <t>FL_2025_1807</t>
  </si>
  <si>
    <t>Гаврилюк Любов Вікторівна</t>
  </si>
  <si>
    <t>FL_2025_1808</t>
  </si>
  <si>
    <t>Шкарупа Марина Леонідівна</t>
  </si>
  <si>
    <t>FL_2025_1809</t>
  </si>
  <si>
    <t>Ваків Олександра Іванівна</t>
  </si>
  <si>
    <t>FL_2025_1810</t>
  </si>
  <si>
    <t>Марич Аліна Василівна</t>
  </si>
  <si>
    <t>FL_2025_1811</t>
  </si>
  <si>
    <t>Беденко Світлана Миколаївна</t>
  </si>
  <si>
    <t>FL_2025_1812</t>
  </si>
  <si>
    <t>Павленко Оксана Миколаївна</t>
  </si>
  <si>
    <t>FL_2025_1813</t>
  </si>
  <si>
    <t>Вронська Інна Миколаївна</t>
  </si>
  <si>
    <t>FL_2025_1814</t>
  </si>
  <si>
    <t>Дебеляк Ольга Михайлівна</t>
  </si>
  <si>
    <t>FL_2025_1815</t>
  </si>
  <si>
    <t>Заплатинський Василь Миронович</t>
  </si>
  <si>
    <t>FL_2025_1816</t>
  </si>
  <si>
    <t>Шевчук Тамара Анатоліївна</t>
  </si>
  <si>
    <t>FL_2025_1817</t>
  </si>
  <si>
    <t>Матійків Світлана Володимирівна</t>
  </si>
  <si>
    <t>FL_2025_1818</t>
  </si>
  <si>
    <t>Арсьонова Вікторія Олександрівна</t>
  </si>
  <si>
    <t>FL_2025_1819</t>
  </si>
  <si>
    <t>Слободян Тетяна Михайлівна</t>
  </si>
  <si>
    <t>FL_2025_1820</t>
  </si>
  <si>
    <t>Мурашкіна Маргарита Олександрівна</t>
  </si>
  <si>
    <t>FL_2025_1821</t>
  </si>
  <si>
    <t>Сидорук Валентина Андріївна</t>
  </si>
  <si>
    <t>FL_2025_1822</t>
  </si>
  <si>
    <t>Щипанова Ольга Валеріївна</t>
  </si>
  <si>
    <t>FL_2025_1823</t>
  </si>
  <si>
    <t>Таран Анна Андріївна</t>
  </si>
  <si>
    <t>FL_2025_1824</t>
  </si>
  <si>
    <t>Білокінь Вікторія Григорівна</t>
  </si>
  <si>
    <t>FL_2025_1825</t>
  </si>
  <si>
    <t>Венець Ольга Олексіївна</t>
  </si>
  <si>
    <t>FL_2025_1826</t>
  </si>
  <si>
    <t>Іванів Олена Ярославівна</t>
  </si>
  <si>
    <t>FL_2025_1827</t>
  </si>
  <si>
    <t>Шванюк Наталія Іванівна</t>
  </si>
  <si>
    <t>FL_2025_1828</t>
  </si>
  <si>
    <t>Сідєльнікова Олена Павлівна</t>
  </si>
  <si>
    <t>FL_2025_1829</t>
  </si>
  <si>
    <t>Шлєєва Ірина Іванівна</t>
  </si>
  <si>
    <t>FL_2025_1830</t>
  </si>
  <si>
    <t>Драган Оксана Олександрівна</t>
  </si>
  <si>
    <t>FL_2025_1831</t>
  </si>
  <si>
    <t>Білецька Інна Сергіївна</t>
  </si>
  <si>
    <t>FL_2025_1832</t>
  </si>
  <si>
    <t>Шацило Марія Василівна</t>
  </si>
  <si>
    <t>FL_2025_1833</t>
  </si>
  <si>
    <t>Ясагашвілі Людмила</t>
  </si>
  <si>
    <t>FL_2025_1834</t>
  </si>
  <si>
    <t>Луковець Наталія Василівна</t>
  </si>
  <si>
    <t>FL_2025_1835</t>
  </si>
  <si>
    <t>Кулеша Інна Володимирівна</t>
  </si>
  <si>
    <t>FL_2025_1836</t>
  </si>
  <si>
    <t>Кучер Оксана Василівна</t>
  </si>
  <si>
    <t>FL_2025_1837</t>
  </si>
  <si>
    <t>Попельнюх Руслана Юріївна</t>
  </si>
  <si>
    <t>FL_2025_1838</t>
  </si>
  <si>
    <t>Бааджи Наталя Федорівна</t>
  </si>
  <si>
    <t>FL_2025_1839</t>
  </si>
  <si>
    <t>Маковій Наталія Валентинівна</t>
  </si>
  <si>
    <t>FL_2025_1840</t>
  </si>
  <si>
    <t>Біла Ганна Федорівна</t>
  </si>
  <si>
    <t>FL_2025_1841</t>
  </si>
  <si>
    <t>Ільченко Галина Юріївна</t>
  </si>
  <si>
    <t>FL_2025_1842</t>
  </si>
  <si>
    <t>Нурхаметова Ірина Сагідулівна</t>
  </si>
  <si>
    <t>FL_2025_1843</t>
  </si>
  <si>
    <t>Лепеха Людмила Григорівна</t>
  </si>
  <si>
    <t>FL_2025_1844</t>
  </si>
  <si>
    <t>Троценко Дмитро Іванович</t>
  </si>
  <si>
    <t>FL_2025_1845</t>
  </si>
  <si>
    <t>Тесленко Людмила Віталіївна</t>
  </si>
  <si>
    <t>FL_2025_1846</t>
  </si>
  <si>
    <t>Баланович Оксана Дмитрівна</t>
  </si>
  <si>
    <t>FL_2025_1847</t>
  </si>
  <si>
    <t>Сачков Андрій Миколайович</t>
  </si>
  <si>
    <t>FL_2025_1848</t>
  </si>
  <si>
    <t>Сидорук Людмила Георгіївна</t>
  </si>
  <si>
    <t>FL_2025_1849</t>
  </si>
  <si>
    <t>Андрусенко Людмила Степанівна</t>
  </si>
  <si>
    <t>FL_2025_1850</t>
  </si>
  <si>
    <t>Білецька Людмила Вікторівна</t>
  </si>
  <si>
    <t>FL_2025_1851</t>
  </si>
  <si>
    <t>Соцький Ігор Миколайович</t>
  </si>
  <si>
    <t>FL_2025_1852</t>
  </si>
  <si>
    <t>Доскалюк Вікторія Фрізанівна</t>
  </si>
  <si>
    <t>FL_2025_1853</t>
  </si>
  <si>
    <t>Чугура Дарина Олександрівна</t>
  </si>
  <si>
    <t>FL_2025_1854</t>
  </si>
  <si>
    <t>Дяченко Світлана Василівна</t>
  </si>
  <si>
    <t>FL_2025_1855</t>
  </si>
  <si>
    <t>Приходько Мирослава Михайлівна</t>
  </si>
  <si>
    <t>FL_2025_1856</t>
  </si>
  <si>
    <t>Вушко Олександра Петрівна</t>
  </si>
  <si>
    <t>FL_2025_1857</t>
  </si>
  <si>
    <t>Пришлівська Анастасія Мар'янівна</t>
  </si>
  <si>
    <t>FL_2025_1858</t>
  </si>
  <si>
    <t>Прядка-Іщенко Анна Володимирівна</t>
  </si>
  <si>
    <t>FL_2025_1859</t>
  </si>
  <si>
    <t>Баришполь Марина Валеріївна</t>
  </si>
  <si>
    <t>FL_2025_1860</t>
  </si>
  <si>
    <t>П'ятигорець Ірина Володимирівна</t>
  </si>
  <si>
    <t>FL_2025_1861</t>
  </si>
  <si>
    <t>Шарко Валентина Миколаївна</t>
  </si>
  <si>
    <t>FL_2025_1862</t>
  </si>
  <si>
    <t>Дудик Людмила Миколаївна</t>
  </si>
  <si>
    <t>FL_2025_1863</t>
  </si>
  <si>
    <t>Лопушняк Надія Олександрівна</t>
  </si>
  <si>
    <t>FL_2025_1864</t>
  </si>
  <si>
    <t>Рихлицька Марія Іванівна</t>
  </si>
  <si>
    <t>FL_2025_1865</t>
  </si>
  <si>
    <t>Поліщук Світлана Анатоліївна</t>
  </si>
  <si>
    <t>FL_2025_1866</t>
  </si>
  <si>
    <t>Панько Іванна Богданівна</t>
  </si>
  <si>
    <t>FL_2025_1867</t>
  </si>
  <si>
    <t>Онбишенко Марина Іванівна</t>
  </si>
  <si>
    <t>FL_2025_1868</t>
  </si>
  <si>
    <t>Міленіна Людмила Вікторівна</t>
  </si>
  <si>
    <t>FL_2025_1869</t>
  </si>
  <si>
    <t>Усенко Ганна Миколаївна</t>
  </si>
  <si>
    <t>FL_2025_1870</t>
  </si>
  <si>
    <t>Самболя Наталія Володимирівна</t>
  </si>
  <si>
    <t>FL_2025_1871</t>
  </si>
  <si>
    <t>Кобеляцька Настасія Сергіївна</t>
  </si>
  <si>
    <t>FL_2025_1872</t>
  </si>
  <si>
    <t>Веприцька Ірина Василівна</t>
  </si>
  <si>
    <t>FL_2025_1873</t>
  </si>
  <si>
    <t>Непокрита Світлана Андріївна</t>
  </si>
  <si>
    <t>FL_2025_1874</t>
  </si>
  <si>
    <t>Хмура Віта Олександрівна</t>
  </si>
  <si>
    <t>FL_2025_1875</t>
  </si>
  <si>
    <t>Міщенко Тетяна Сергіївна</t>
  </si>
  <si>
    <t>FL_2025_1876</t>
  </si>
  <si>
    <t>Григор'єва Натаія Володимирівна</t>
  </si>
  <si>
    <t>FL_2025_1877</t>
  </si>
  <si>
    <t>Вагнер Олексій Володимирович</t>
  </si>
  <si>
    <t>FL_2025_1878</t>
  </si>
  <si>
    <t>Чорна Юлія Миколаївна</t>
  </si>
  <si>
    <t>FL_2025_1879</t>
  </si>
  <si>
    <t>Манько Інна Володимирівна</t>
  </si>
  <si>
    <t>FL_2025_1880</t>
  </si>
  <si>
    <t>Астапова Тетяна Миколаївна</t>
  </si>
  <si>
    <t>FL_2025_1881</t>
  </si>
  <si>
    <t>Грищенко Юлія Миколаївна</t>
  </si>
  <si>
    <t>FL_2025_1882</t>
  </si>
  <si>
    <t>Крушинська Алла Вікторівна</t>
  </si>
  <si>
    <t>FL_2025_1883</t>
  </si>
  <si>
    <t>ХОЗЕЄВА ІРИНА МИХАЙЛІВНА</t>
  </si>
  <si>
    <t>FL_2025_1884</t>
  </si>
  <si>
    <t>Яхвак Альона Анатоліївна</t>
  </si>
  <si>
    <t>FL_2025_1885</t>
  </si>
  <si>
    <t>Андросова Вікторія Олександрівна</t>
  </si>
  <si>
    <t>FL_2025_1886</t>
  </si>
  <si>
    <t>Китиченко Тетяна Сергіївна</t>
  </si>
  <si>
    <t>FL_2025_1887</t>
  </si>
  <si>
    <t>KARPENKO Zoia</t>
  </si>
  <si>
    <t>FL_2025_1888</t>
  </si>
  <si>
    <t>Ткаченко Ірина Сергіївна</t>
  </si>
  <si>
    <t>FL_2025_1889</t>
  </si>
  <si>
    <t>Крівенко Ірина Олександрівна</t>
  </si>
  <si>
    <t>FL_2025_1890</t>
  </si>
  <si>
    <t>Степуленко Дар'я Володимирівна</t>
  </si>
  <si>
    <t>FL_2025_1891</t>
  </si>
  <si>
    <t>Пендак Лариса Семенівна</t>
  </si>
  <si>
    <t>FL_2025_1892</t>
  </si>
  <si>
    <t>Резан Олена Михайлівна</t>
  </si>
  <si>
    <t>FL_2025_1893</t>
  </si>
  <si>
    <t>Яремчук Юрій Андрійович</t>
  </si>
  <si>
    <t>FL_2025_1894</t>
  </si>
  <si>
    <t>Демченко Світлана Олександрівна</t>
  </si>
  <si>
    <t>FL_2025_1895</t>
  </si>
  <si>
    <t>Олена Яцух</t>
  </si>
  <si>
    <t>FL_2025_1896</t>
  </si>
  <si>
    <t>Воронов Валерій Олексійович</t>
  </si>
  <si>
    <t>FL_2025_1897</t>
  </si>
  <si>
    <t>Ветріщенко Анатолій Миколайович</t>
  </si>
  <si>
    <t>FL_2025_1898</t>
  </si>
  <si>
    <t>Петрина Алла Олексіївна</t>
  </si>
  <si>
    <t>FL_2025_1899</t>
  </si>
  <si>
    <t>Хохлова Альона Єгорівна</t>
  </si>
  <si>
    <t>FL_2025_1900</t>
  </si>
  <si>
    <t>Мустеца Ірина Василівна</t>
  </si>
  <si>
    <t>FL_2025_1901</t>
  </si>
  <si>
    <t>Дворник Інна Володимирівна</t>
  </si>
  <si>
    <t>FL_2025_1902</t>
  </si>
  <si>
    <t>Білоус Олександр Анатолійович</t>
  </si>
  <si>
    <t>FL_2025_1903</t>
  </si>
  <si>
    <t>Лукіна Наталія Сергіївна</t>
  </si>
  <si>
    <t>FL_2025_1904</t>
  </si>
  <si>
    <t>Михайленко Валентина Миколаївна</t>
  </si>
  <si>
    <t>FL_2025_1905</t>
  </si>
  <si>
    <t>Гуркалюк Олена Вікторівна</t>
  </si>
  <si>
    <t>FL_2025_1906</t>
  </si>
  <si>
    <t>Чуб Наталія Анатоліївна</t>
  </si>
  <si>
    <t>FL_2025_1907</t>
  </si>
  <si>
    <t>Баранник Олександр Анатолійович</t>
  </si>
  <si>
    <t>FL_2025_1908</t>
  </si>
  <si>
    <t>Чумак Людмила Омелянівна</t>
  </si>
  <si>
    <t>FL_2025_1909</t>
  </si>
  <si>
    <t>Крячко Таїсія Михайлівна</t>
  </si>
  <si>
    <t>FL_2025_1910</t>
  </si>
  <si>
    <t>Васильченко Наталія Василівна</t>
  </si>
  <si>
    <t>FL_2025_1911</t>
  </si>
  <si>
    <t>Покуса Наталя Леонідівна</t>
  </si>
  <si>
    <t>FL_2025_1912</t>
  </si>
  <si>
    <t>Орлова Світлана Вікторівна</t>
  </si>
  <si>
    <t>FL_2025_1913</t>
  </si>
  <si>
    <t>Заїка Ніна Андріївна</t>
  </si>
  <si>
    <t>FL_2025_1914</t>
  </si>
  <si>
    <t>Печериця Оксана Юріївна</t>
  </si>
  <si>
    <t>FL_2025_1915</t>
  </si>
  <si>
    <t>Бованко Оксана Дмитрівна</t>
  </si>
  <si>
    <t>FL_2025_1916</t>
  </si>
  <si>
    <t>Бондар Людмила Василівна</t>
  </si>
  <si>
    <t>FL_2025_1917</t>
  </si>
  <si>
    <t>Дорогань Ірина Анатоліївна</t>
  </si>
  <si>
    <t>FL_2025_1918</t>
  </si>
  <si>
    <t>Райзер Анастасія Василівна</t>
  </si>
  <si>
    <t>FL_2025_1919</t>
  </si>
  <si>
    <t>Чолак Тетяна Дмитрівна</t>
  </si>
  <si>
    <t>FL_2025_1920</t>
  </si>
  <si>
    <t>Назаренко Оксана Петрівна</t>
  </si>
  <si>
    <t>FL_2025_1921</t>
  </si>
  <si>
    <t>Кулініч Сергій Володимирович</t>
  </si>
  <si>
    <t>FL_2025_1922</t>
  </si>
  <si>
    <t>Славко Ольга Олександрівна</t>
  </si>
  <si>
    <t>FL_2025_1923</t>
  </si>
  <si>
    <t>Олійник Яна Володимирівна</t>
  </si>
  <si>
    <t>FL_2025_1924</t>
  </si>
  <si>
    <t>Причина Вікторія Вікторівна</t>
  </si>
  <si>
    <t>FL_2025_1925</t>
  </si>
  <si>
    <t>Ніколова Олександра Іванівна</t>
  </si>
  <si>
    <t>FL_2025_1926</t>
  </si>
  <si>
    <t>Мальцева Алла Олексіївна</t>
  </si>
  <si>
    <t>FL_2025_1927</t>
  </si>
  <si>
    <t>Фоміна Оксана Миколаївна</t>
  </si>
  <si>
    <t>FL_2025_1928</t>
  </si>
  <si>
    <t>Сауляк Мирослава Ярославівна</t>
  </si>
  <si>
    <t>FL_2025_1929</t>
  </si>
  <si>
    <t>Щербакова Аліна Петрівна</t>
  </si>
  <si>
    <t>FL_2025_1930</t>
  </si>
  <si>
    <t>Урядник Катерина Василівна</t>
  </si>
  <si>
    <t>FL_2025_1931</t>
  </si>
  <si>
    <t>Попель Світлана Михайлівна</t>
  </si>
  <si>
    <t>FL_2025_1932</t>
  </si>
  <si>
    <t>Савченко Оксана Василівна</t>
  </si>
  <si>
    <t>FL_2025_1933</t>
  </si>
  <si>
    <t>Хмельницька Леся Володимирівна</t>
  </si>
  <si>
    <t>FL_2025_1934</t>
  </si>
  <si>
    <t>Голованчук Віталій Олександрович</t>
  </si>
  <si>
    <t>FL_2025_1935</t>
  </si>
  <si>
    <t>Скриннік Віра Василівна</t>
  </si>
  <si>
    <t>FL_2025_1936</t>
  </si>
  <si>
    <t>Гуренко Тамара Олексіївна</t>
  </si>
  <si>
    <t>FL_2025_1937</t>
  </si>
  <si>
    <t>Бас Тетяна Петрівна</t>
  </si>
  <si>
    <t>FL_2025_1938</t>
  </si>
  <si>
    <t>Кулікова Єлизавета Олександрівна</t>
  </si>
  <si>
    <t>FL_2025_1939</t>
  </si>
  <si>
    <t>Матіщук Анастасія Андріївна</t>
  </si>
  <si>
    <t>FL_2025_1940</t>
  </si>
  <si>
    <t>Михайлюк Валентина Володимирівна</t>
  </si>
  <si>
    <t>FL_2025_1941</t>
  </si>
  <si>
    <t>Суяніна Тетяна Павлівна</t>
  </si>
  <si>
    <t>FL_2025_1942</t>
  </si>
  <si>
    <t>Шимко Олена Володимирівна</t>
  </si>
  <si>
    <t>FL_2025_1943</t>
  </si>
  <si>
    <t>Кирилова Світлана Володимирівна</t>
  </si>
  <si>
    <t>FL_2025_1944</t>
  </si>
  <si>
    <t>Вовк Лариса Миколаївна</t>
  </si>
  <si>
    <t>FL_2025_1945</t>
  </si>
  <si>
    <t>Падалка Алла Анатоліївна</t>
  </si>
  <si>
    <t>FL_2025_1946</t>
  </si>
  <si>
    <t>Буркут Наталія Оександрівна</t>
  </si>
  <si>
    <t>FL_2025_1947</t>
  </si>
  <si>
    <t>Синеколодезська Наталія Олександрівна</t>
  </si>
  <si>
    <t>FL_2025_1948</t>
  </si>
  <si>
    <t>Брус Любов Петрівна</t>
  </si>
  <si>
    <t>FL_2025_1949</t>
  </si>
  <si>
    <t>Штибель Вікторія Вікторівна</t>
  </si>
  <si>
    <t>FL_2025_1950</t>
  </si>
  <si>
    <t>Кец Оксана Йосипівна</t>
  </si>
  <si>
    <t>FL_2025_1951</t>
  </si>
  <si>
    <t>Коваленко Наталя Сергіївна</t>
  </si>
  <si>
    <t>FL_2025_1952</t>
  </si>
  <si>
    <t>Біліченко Ніна Анатоліївна</t>
  </si>
  <si>
    <t>FL_2025_1953</t>
  </si>
  <si>
    <t>Медведєва Оксана Леонідівна</t>
  </si>
  <si>
    <t>FL_2025_1954</t>
  </si>
  <si>
    <t>Шенюк Наталія Василівна</t>
  </si>
  <si>
    <t>FL_2025_1955</t>
  </si>
  <si>
    <t>Кокош Віра Ігнатівна</t>
  </si>
  <si>
    <t>FL_2025_1956</t>
  </si>
  <si>
    <t>Боровець Надія Василівна</t>
  </si>
  <si>
    <t>FL_2025_1957</t>
  </si>
  <si>
    <t>Череушенко Надія Афанасіївна</t>
  </si>
  <si>
    <t>FL_2025_1958</t>
  </si>
  <si>
    <t>Таланчук Марія Михайлівна</t>
  </si>
  <si>
    <t>FL_2025_1959</t>
  </si>
  <si>
    <t>Студент Оксана Віталіївна</t>
  </si>
  <si>
    <t>FL_2025_1960</t>
  </si>
  <si>
    <t>Жлуховська Руслана Степанівна</t>
  </si>
  <si>
    <t>FL_2025_1961</t>
  </si>
  <si>
    <t>Безсмертна Світлана Володимирівна</t>
  </si>
  <si>
    <t>FL_2025_1962</t>
  </si>
  <si>
    <t>Потьомкіна Віта Василівна</t>
  </si>
  <si>
    <t>FL_2025_1963</t>
  </si>
  <si>
    <t>Барсукова Марина Володимирівна</t>
  </si>
  <si>
    <t>FL_2025_1964</t>
  </si>
  <si>
    <t>Пшеченко Володимир Миколайович</t>
  </si>
  <si>
    <t>FL_2025_1965</t>
  </si>
  <si>
    <t>Гранда Олена Валеріївна</t>
  </si>
  <si>
    <t>FL_2025_1966</t>
  </si>
  <si>
    <t>Онишко Ірина Михайлівна</t>
  </si>
  <si>
    <t>FL_2025_1967</t>
  </si>
  <si>
    <t>Кишкань Юлія Валеріївна</t>
  </si>
  <si>
    <t>FL_2025_1968</t>
  </si>
  <si>
    <t>ПІШКО ЛАРИСА АНАТОЛІЇВНА</t>
  </si>
  <si>
    <t>FL_2025_1969</t>
  </si>
  <si>
    <t>Ремізова Валентина Миколаївна</t>
  </si>
  <si>
    <t>FL_2025_1970</t>
  </si>
  <si>
    <t>Петрик Людмила Федорівна</t>
  </si>
  <si>
    <t>FL_2025_1971</t>
  </si>
  <si>
    <t>Дирконос Аліна Олександрівна</t>
  </si>
  <si>
    <t>FL_2025_1972</t>
  </si>
  <si>
    <t>Никитюк Тетяна Володимирівна</t>
  </si>
  <si>
    <t>FL_2025_1973</t>
  </si>
  <si>
    <t>Галкіна Олена Лаврентіїна</t>
  </si>
  <si>
    <t>FL_2025_1974</t>
  </si>
  <si>
    <t>Жученко Валентина Сергіївна</t>
  </si>
  <si>
    <t>FL_2025_1975</t>
  </si>
  <si>
    <t>Васильчук Юлія Василівна</t>
  </si>
  <si>
    <t>FL_2025_1976</t>
  </si>
  <si>
    <t>Кушнір Людмила Семенівна</t>
  </si>
  <si>
    <t>FL_2025_1977</t>
  </si>
  <si>
    <t>Мазур Тетяна Андріївна</t>
  </si>
  <si>
    <t>FL_2025_1978</t>
  </si>
  <si>
    <t>Александрова Єлизавета Едуардівна</t>
  </si>
  <si>
    <t>FL_2025_1979</t>
  </si>
  <si>
    <t>Терен Тетяна Василівна</t>
  </si>
  <si>
    <t>FL_2025_1980</t>
  </si>
  <si>
    <t>Зима Лариса Григорівна</t>
  </si>
  <si>
    <t>FL_2025_1981</t>
  </si>
  <si>
    <t>Правник Ганна Василівна</t>
  </si>
  <si>
    <t>FL_2025_1982</t>
  </si>
  <si>
    <t>Сіміненко Ірина Іванівна</t>
  </si>
  <si>
    <t>FL_2025_1983</t>
  </si>
  <si>
    <t>Побережець Сергій Іванович</t>
  </si>
  <si>
    <t>FL_2025_1984</t>
  </si>
  <si>
    <t>Бакаєва Галина Анатоліївна</t>
  </si>
  <si>
    <t>FL_2025_1985</t>
  </si>
  <si>
    <t>Щетиніна Ганна Андріївна</t>
  </si>
  <si>
    <t>FL_2025_1986</t>
  </si>
  <si>
    <t>Мацкуляк Юлія Вікторівна</t>
  </si>
  <si>
    <t>FL_2025_1987</t>
  </si>
  <si>
    <t>Глиняна Вікторія Олександрівна</t>
  </si>
  <si>
    <t>FL_2025_1988</t>
  </si>
  <si>
    <t>Сидоренко Світлана Анатоліївна</t>
  </si>
  <si>
    <t>FL_2025_1989</t>
  </si>
  <si>
    <t>Бондаренко Лариса Олександрівна</t>
  </si>
  <si>
    <t>FL_2025_1990</t>
  </si>
  <si>
    <t>Гончарук Олена Михайлівна</t>
  </si>
  <si>
    <t>FL_2025_1991</t>
  </si>
  <si>
    <t>Хоменко Валентина Сергївна</t>
  </si>
  <si>
    <t>FL_2025_1992</t>
  </si>
  <si>
    <t>Журавель Ганна Григорівна</t>
  </si>
  <si>
    <t>FL_2025_1993</t>
  </si>
  <si>
    <t>Наводич Ірина Костянтинівна</t>
  </si>
  <si>
    <t>FL_2025_1994</t>
  </si>
  <si>
    <t>Савосюк Альона Степанівна</t>
  </si>
  <si>
    <t>FL_2025_1995</t>
  </si>
  <si>
    <t>Храпов Володимир Анатолійович</t>
  </si>
  <si>
    <t>FL_2025_1996</t>
  </si>
  <si>
    <t>Новікова Ольга Степанівна</t>
  </si>
  <si>
    <t>FL_2025_1997</t>
  </si>
  <si>
    <t>Димитрова Людмила Сергіївна</t>
  </si>
  <si>
    <t>FL_2025_1998</t>
  </si>
  <si>
    <t>Піскун Ірина Петрівна</t>
  </si>
  <si>
    <t>FL_2025_1999</t>
  </si>
  <si>
    <t>Гудз Ірина Миколаївна</t>
  </si>
  <si>
    <t>FL_2025_2000</t>
  </si>
  <si>
    <t>Подолюк Світлана Миколаївна</t>
  </si>
  <si>
    <t>FL_2025_2001</t>
  </si>
  <si>
    <t>Орел Ольга Борисівна</t>
  </si>
  <si>
    <t>FL_2025_2002</t>
  </si>
  <si>
    <t>Скриль Віталія Вячеславівна</t>
  </si>
  <si>
    <t>FL_2025_2003</t>
  </si>
  <si>
    <t>Вареник Ольга Сергіївна</t>
  </si>
  <si>
    <t>FL_2025_2004</t>
  </si>
  <si>
    <t>Максимів Оксана Михайлівна</t>
  </si>
  <si>
    <t>FL_2025_2005</t>
  </si>
  <si>
    <t>Гриценюк Сніжанна Сергіївна</t>
  </si>
  <si>
    <t>FL_2025_2006</t>
  </si>
  <si>
    <t>Ковальчук Галина Миронівна</t>
  </si>
  <si>
    <t>FL_2025_2007</t>
  </si>
  <si>
    <t>Пшеченко Наталія Григорівна</t>
  </si>
  <si>
    <t>FL_2025_2008</t>
  </si>
  <si>
    <t>Бруцький Іван Юрійович</t>
  </si>
  <si>
    <t>FL_2025_2009</t>
  </si>
  <si>
    <t>Корнійчук Віталій Васильович</t>
  </si>
  <si>
    <t>FL_2025_2010</t>
  </si>
  <si>
    <t>Степаненко Наталія МИхайлівна</t>
  </si>
  <si>
    <t>FL_2025_2011</t>
  </si>
  <si>
    <t>Руденко Оксана Анатоліївна</t>
  </si>
  <si>
    <t>FL_2025_2012</t>
  </si>
  <si>
    <t>Логвиненко Максим Ігорович</t>
  </si>
  <si>
    <t>FL_2025_2013</t>
  </si>
  <si>
    <t>Кузьменко Оксана Вікторівна</t>
  </si>
  <si>
    <t>FL_2025_2014</t>
  </si>
  <si>
    <t>Степаненко Ірина Петрівна</t>
  </si>
  <si>
    <t>FL_2025_2015</t>
  </si>
  <si>
    <t>Лук'яненко Оксана Дмитрівна</t>
  </si>
  <si>
    <t>FL_2025_2016</t>
  </si>
  <si>
    <t>Якимчук Анна Валеріївна</t>
  </si>
  <si>
    <t>FL_2025_2017</t>
  </si>
  <si>
    <t>Климак Юлія Олександрівна</t>
  </si>
  <si>
    <t>FL_2025_2018</t>
  </si>
  <si>
    <t>Косяк Тетяна Анатоліївна</t>
  </si>
  <si>
    <t>FL_2025_2019</t>
  </si>
  <si>
    <t>Єрмакова Наталя Анатоліївна</t>
  </si>
  <si>
    <t>FL_2025_2020</t>
  </si>
  <si>
    <t>Кирильчук Світлана Іванівна</t>
  </si>
  <si>
    <t>FL_2025_2021</t>
  </si>
  <si>
    <t>Дакі Лілія Василівна</t>
  </si>
  <si>
    <t>FL_2025_2022</t>
  </si>
  <si>
    <t>Бондар Тетяна Олексіївна</t>
  </si>
  <si>
    <t>FL_2025_2023</t>
  </si>
  <si>
    <t>Левчунець Ольга Вікторівна</t>
  </si>
  <si>
    <t>FL_2025_2024</t>
  </si>
  <si>
    <t>Дутко Людмила Петрівна</t>
  </si>
  <si>
    <t>FL_2025_2025</t>
  </si>
  <si>
    <t>Шевченко Ірина Георгіївна</t>
  </si>
  <si>
    <t>FL_2025_2026</t>
  </si>
  <si>
    <t>Степаненко Руслан Миколайович</t>
  </si>
  <si>
    <t>FL_2025_2027</t>
  </si>
  <si>
    <t>Марчишина Тетяна Анатоліївна</t>
  </si>
  <si>
    <t>FL_2025_2028</t>
  </si>
  <si>
    <t>Климко Ярина Миронівна</t>
  </si>
  <si>
    <t>FL_2025_2029</t>
  </si>
  <si>
    <t>Семенець Петро Григорович</t>
  </si>
  <si>
    <t>FL_2025_2030</t>
  </si>
  <si>
    <t>Юр'як Роман Іванович</t>
  </si>
  <si>
    <t>FL_2025_2031</t>
  </si>
  <si>
    <t>Середюк Алла Анатоліївна</t>
  </si>
  <si>
    <t>FL_2025_2032</t>
  </si>
  <si>
    <t>Пасєка Наталія Іванівна</t>
  </si>
  <si>
    <t>FL_2025_2033</t>
  </si>
  <si>
    <t>Комарова Інна Анатоліївна</t>
  </si>
  <si>
    <t>FL_2025_2034</t>
  </si>
  <si>
    <t>Приходько Вероніка Олександрівна</t>
  </si>
  <si>
    <t>FL_2025_2035</t>
  </si>
  <si>
    <t>Мукоїд Наталія Іллівна</t>
  </si>
  <si>
    <t>FL_2025_2036</t>
  </si>
  <si>
    <t>Синя Ірина Ананіївна</t>
  </si>
  <si>
    <t>FL_2025_2037</t>
  </si>
  <si>
    <t>Шовкопляс Світлана Миколаївна</t>
  </si>
  <si>
    <t>FL_2025_2038</t>
  </si>
  <si>
    <t>Кривульська Валентина Валентинівна</t>
  </si>
  <si>
    <t>FL_2025_2039</t>
  </si>
  <si>
    <t>Басарабчук Богдан Степанович</t>
  </si>
  <si>
    <t>FL_2025_2040</t>
  </si>
  <si>
    <t>Березна Марина Олександрівна</t>
  </si>
  <si>
    <t>FL_2025_2041</t>
  </si>
  <si>
    <t>Присяжнюк Людмила Володимирівна</t>
  </si>
  <si>
    <t>FL_2025_2042</t>
  </si>
  <si>
    <t>Сташенко Людмила Олександрівна</t>
  </si>
  <si>
    <t>FL_2025_2043</t>
  </si>
  <si>
    <t>Кириленко Альона Олександрівна</t>
  </si>
  <si>
    <t>FL_2025_2044</t>
  </si>
  <si>
    <t>Головій Оксана Володимирівна</t>
  </si>
  <si>
    <t>FL_2025_2045</t>
  </si>
  <si>
    <t>Починкова Олена Василівна</t>
  </si>
  <si>
    <t>FL_2025_2046</t>
  </si>
  <si>
    <t>Лавірко Сергій Олексійович</t>
  </si>
  <si>
    <t>FL_2025_2047</t>
  </si>
  <si>
    <t>Нікітюк Наталія Олександрівна</t>
  </si>
  <si>
    <t>FL_2025_2048</t>
  </si>
  <si>
    <t>Соник Ольга Василівна</t>
  </si>
  <si>
    <t>FL_2025_2049</t>
  </si>
  <si>
    <t>Коваленко Марина Миколаївна</t>
  </si>
  <si>
    <t>FL_2025_2050</t>
  </si>
  <si>
    <t>Глюзіцька Валентина Миколаївна</t>
  </si>
  <si>
    <t>FL_2025_2051</t>
  </si>
  <si>
    <t>Явтушенко Юлія василівна</t>
  </si>
  <si>
    <t>FL_2025_2052</t>
  </si>
  <si>
    <t>Гапон Наталія Володимирівна</t>
  </si>
  <si>
    <t>FL_2025_2053</t>
  </si>
  <si>
    <t>Ямкова Тетяна Андріївна</t>
  </si>
  <si>
    <t>FL_2025_2054</t>
  </si>
  <si>
    <t>Суздаль Марина Миколаївна</t>
  </si>
  <si>
    <t>FL_2025_2055</t>
  </si>
  <si>
    <t>Гаркавенко Антоніна Іванівна</t>
  </si>
  <si>
    <t>FL_2025_2056</t>
  </si>
  <si>
    <t>Гаврутенко Леся Анатоліївна</t>
  </si>
  <si>
    <t>FL_2025_2057</t>
  </si>
  <si>
    <t>Горбонос Анжела</t>
  </si>
  <si>
    <t>FL_2025_2058</t>
  </si>
  <si>
    <t>Шпильова Вікторія Володимирівна</t>
  </si>
  <si>
    <t>FL_2025_2059</t>
  </si>
  <si>
    <t>Беліченко Олег Юрійович</t>
  </si>
  <si>
    <t>FL_2025_2060</t>
  </si>
  <si>
    <t>Пастушенко Наталія Петрівна</t>
  </si>
  <si>
    <t>FL_2025_2061</t>
  </si>
  <si>
    <t>Шулянська Тетяна Олександрівна</t>
  </si>
  <si>
    <t>FL_2025_2062</t>
  </si>
  <si>
    <t>Соколова Альона Миколаївна</t>
  </si>
  <si>
    <t>FL_2025_2063</t>
  </si>
  <si>
    <t>Сирота Ганна Василівна</t>
  </si>
  <si>
    <t>FL_2025_2064</t>
  </si>
  <si>
    <t>Іваненко Руслана Валеріївна</t>
  </si>
  <si>
    <t>FL_2025_2065</t>
  </si>
  <si>
    <t>Тихонова Наталія Василівна</t>
  </si>
  <si>
    <t>FL_2025_2066</t>
  </si>
  <si>
    <t>Цехмістер Ярослав Володимирович</t>
  </si>
  <si>
    <t>FL_2025_2067</t>
  </si>
  <si>
    <t>Матічина Ніна Андріївна</t>
  </si>
  <si>
    <t>FL_2025_2068</t>
  </si>
  <si>
    <t>Бакуменко Володимир Іванович</t>
  </si>
  <si>
    <t>FL_2025_2069</t>
  </si>
  <si>
    <t>Кучеревська Тетяна Анатоліївна</t>
  </si>
  <si>
    <t>FL_2025_2070</t>
  </si>
  <si>
    <t>Мазур Наталія Володимирівна</t>
  </si>
  <si>
    <t>FL_2025_2071</t>
  </si>
  <si>
    <t>Кравченко Віта Миколаївна</t>
  </si>
  <si>
    <t>FL_2025_2072</t>
  </si>
  <si>
    <t>Богдан Ольга Юріївна</t>
  </si>
  <si>
    <t>FL_2025_2073</t>
  </si>
  <si>
    <t>Грещук Тетяна Миколаївна</t>
  </si>
  <si>
    <t>FL_2025_2074</t>
  </si>
  <si>
    <t>Бойко Галина Олексіївна</t>
  </si>
  <si>
    <t>FL_2025_2075</t>
  </si>
  <si>
    <t>Слободянюк Ольга Олександрівна</t>
  </si>
  <si>
    <t>FL_2025_2076</t>
  </si>
  <si>
    <t>Шевченко Валентина Василівна</t>
  </si>
  <si>
    <t>FL_2025_2077</t>
  </si>
  <si>
    <t>Скібньовський Андрій Тарасович</t>
  </si>
  <si>
    <t>FL_2025_2078</t>
  </si>
  <si>
    <t>Палій Лілія Юріївна</t>
  </si>
  <si>
    <t>FL_2025_2079</t>
  </si>
  <si>
    <t>Баценко Сергій Вікторович</t>
  </si>
  <si>
    <t>FL_2025_2080</t>
  </si>
  <si>
    <t>Колеснік Оксана Іванівна</t>
  </si>
  <si>
    <t>FL_2025_2081</t>
  </si>
  <si>
    <t>Матвієнко Валентина Михайлівна</t>
  </si>
  <si>
    <t>FL_2025_2082</t>
  </si>
  <si>
    <t>Вовк Лариса Анатоліївна</t>
  </si>
  <si>
    <t>FL_2025_2083</t>
  </si>
  <si>
    <t>Панчук Вікторія Олександрівна</t>
  </si>
  <si>
    <t>FL_2025_2084</t>
  </si>
  <si>
    <t>Квашук Оксана Володимирівна</t>
  </si>
  <si>
    <t>FL_2025_2085</t>
  </si>
  <si>
    <t>Томас Ірина Георгіївна</t>
  </si>
  <si>
    <t>FL_2025_2086</t>
  </si>
  <si>
    <t>Корчагіна Оксана Валеріївна</t>
  </si>
  <si>
    <t>FL_2025_2087</t>
  </si>
  <si>
    <t>Клименко Ірина Анатоліївна</t>
  </si>
  <si>
    <t>FL_2025_2088</t>
  </si>
  <si>
    <t>Пірог Аліна Григорівна</t>
  </si>
  <si>
    <t>FL_2025_2089</t>
  </si>
  <si>
    <t>Турчиняк Катерина Степанівна</t>
  </si>
  <si>
    <t>FL_2025_2090</t>
  </si>
  <si>
    <t>Карпенко Ганна Леонідівна</t>
  </si>
  <si>
    <t>FL_2025_2091</t>
  </si>
  <si>
    <t>Попович Оксана Миколаївна</t>
  </si>
  <si>
    <t>FL_2025_2092</t>
  </si>
  <si>
    <t>Цибок Валентина Олександрівна</t>
  </si>
  <si>
    <t>FL_2025_2093</t>
  </si>
  <si>
    <t>Висоцька Любов Миколаївна</t>
  </si>
  <si>
    <t>FL_2025_2094</t>
  </si>
  <si>
    <t>Шворак Надія Василівна</t>
  </si>
  <si>
    <t>FL_2025_2095</t>
  </si>
  <si>
    <t>Вакаров Олена Степанівна</t>
  </si>
  <si>
    <t>FL_2025_2096</t>
  </si>
  <si>
    <t>Пригородова Лариса Володимирівна</t>
  </si>
  <si>
    <t>FL_2025_2097</t>
  </si>
  <si>
    <t>Ореховська Марія Олександрівна</t>
  </si>
  <si>
    <t>FL_2025_2098</t>
  </si>
  <si>
    <t>Глюдзик Галина Богданівна</t>
  </si>
  <si>
    <t>FL_2025_2099</t>
  </si>
  <si>
    <t>ЦИМБАЛЮК Світлана Вікторівна</t>
  </si>
  <si>
    <t>FL_2025_2100</t>
  </si>
  <si>
    <t>Рожко Ксенія Володимирівна</t>
  </si>
  <si>
    <t>FL_2025_2101</t>
  </si>
  <si>
    <t>Півторацький Олександр Юрійович</t>
  </si>
  <si>
    <t>FL_2025_2102</t>
  </si>
  <si>
    <t>Дорофєєва Олеся Олександрівна</t>
  </si>
  <si>
    <t>FL_2025_2103</t>
  </si>
  <si>
    <t>Солошенко Леся Іванівна</t>
  </si>
  <si>
    <t>FL_2025_2104</t>
  </si>
  <si>
    <t>Павлюк Ірина Ярославівна</t>
  </si>
  <si>
    <t>FL_2025_2105</t>
  </si>
  <si>
    <t>Гулій Олена Федорівна</t>
  </si>
  <si>
    <t>FL_2025_2106</t>
  </si>
  <si>
    <t>Полякова Віталія Іванівна</t>
  </si>
  <si>
    <t>FL_2025_2107</t>
  </si>
  <si>
    <t>Титух Анна Вікторівна</t>
  </si>
  <si>
    <t>FL_2025_2108</t>
  </si>
  <si>
    <t>Ілюхіна Василина Вікторіна</t>
  </si>
  <si>
    <t>FL_2025_2109</t>
  </si>
  <si>
    <t>Забайрачна Альона Анатоліївна</t>
  </si>
  <si>
    <t>FL_2025_2110</t>
  </si>
  <si>
    <t>Голійчук Галина Володимирівна</t>
  </si>
  <si>
    <t>FL_2025_2111</t>
  </si>
  <si>
    <t>Кульбач Людмила Вікторівна</t>
  </si>
  <si>
    <t>FL_2025_2112</t>
  </si>
  <si>
    <t>Карповець Людмила Миколаївна</t>
  </si>
  <si>
    <t>FL_2025_2113</t>
  </si>
  <si>
    <t>Томашевська Марина Ігорівна</t>
  </si>
  <si>
    <t>FL_2025_2114</t>
  </si>
  <si>
    <t>Глущенко Світлана Михайлівна</t>
  </si>
  <si>
    <t>FL_2025_2115</t>
  </si>
  <si>
    <t>Град Марія Володимирівна</t>
  </si>
  <si>
    <t>FL_2025_2116</t>
  </si>
  <si>
    <t>Солоха Тетяна Станіславівна</t>
  </si>
  <si>
    <t>FL_2025_2117</t>
  </si>
  <si>
    <t>Юр'як Уляна Омелянівна</t>
  </si>
  <si>
    <t>FL_2025_2118</t>
  </si>
  <si>
    <t>Басалаєва Олена Вікторівна</t>
  </si>
  <si>
    <t>FL_2025_2119</t>
  </si>
  <si>
    <t>Кобзар Любов Михайлівна</t>
  </si>
  <si>
    <t>FL_2025_2120</t>
  </si>
  <si>
    <t>Дмитрів Олена Веніамінівна</t>
  </si>
  <si>
    <t>FL_2025_2121</t>
  </si>
  <si>
    <t>Касьянова Світлана Вячеславівна</t>
  </si>
  <si>
    <t>FL_2025_2122</t>
  </si>
  <si>
    <t>Дмитрух Олександра Денисівна</t>
  </si>
  <si>
    <t>FL_2025_2123</t>
  </si>
  <si>
    <t>Рева Наталія Іванівна</t>
  </si>
  <si>
    <t>FL_2025_2124</t>
  </si>
  <si>
    <t>Луців Євген Михайлович</t>
  </si>
  <si>
    <t>FL_2025_2125</t>
  </si>
  <si>
    <t>Онищак Вікторія Семенівна</t>
  </si>
  <si>
    <t>FL_2025_2126</t>
  </si>
  <si>
    <t>Паламарчук Ганна Валентинівна</t>
  </si>
  <si>
    <t>FL_2025_2127</t>
  </si>
  <si>
    <t>Квашко Алла Анатоліївна</t>
  </si>
  <si>
    <t>FL_2025_2128</t>
  </si>
  <si>
    <t>Сполітак Наталія Сергіївна</t>
  </si>
  <si>
    <t>FL_2025_2129</t>
  </si>
  <si>
    <t>Тонкошкур Лариса Іванівна</t>
  </si>
  <si>
    <t>FL_2025_2130</t>
  </si>
  <si>
    <t>Семенюк Тетяна Вікторівна</t>
  </si>
  <si>
    <t>FL_2025_2131</t>
  </si>
  <si>
    <t>Мірошниченко Людмила Миколаївна</t>
  </si>
  <si>
    <t>FL_2025_2132</t>
  </si>
  <si>
    <t>Водоп'янов Роман Вікторович</t>
  </si>
  <si>
    <t>FL_2025_2133</t>
  </si>
  <si>
    <t>Грищенко Наталія Олександрівна</t>
  </si>
  <si>
    <t>FL_2025_2134</t>
  </si>
  <si>
    <t>Шепетюк Лариса Володимирівна</t>
  </si>
  <si>
    <t>FL_2025_2135</t>
  </si>
  <si>
    <t>Головатий Андрій Дмитрович</t>
  </si>
  <si>
    <t>FL_2025_2136</t>
  </si>
  <si>
    <t>Надич</t>
  </si>
  <si>
    <t>FL_2025_2137</t>
  </si>
  <si>
    <t>Драмарецька Валентина Володимирівна</t>
  </si>
  <si>
    <t>FL_2025_2138</t>
  </si>
  <si>
    <t>Водяник Тетяна Віталіївна</t>
  </si>
  <si>
    <t>FL_2025_2139</t>
  </si>
  <si>
    <t>Приходько Наталія Петрівна</t>
  </si>
  <si>
    <t>FL_2025_2140</t>
  </si>
  <si>
    <t>Розсохач Світлана Олександрівна</t>
  </si>
  <si>
    <t>FL_2025_2141</t>
  </si>
  <si>
    <t>Воб'яченко Тетяна Олексіївна</t>
  </si>
  <si>
    <t>FL_2025_2142</t>
  </si>
  <si>
    <t>Лисяк Людмила Анатоліївна</t>
  </si>
  <si>
    <t>FL_2025_2143</t>
  </si>
  <si>
    <t>Яцко Тетяна Володимирівна</t>
  </si>
  <si>
    <t>FL_2025_2144</t>
  </si>
  <si>
    <t>Мірошник Алла Сергіївна</t>
  </si>
  <si>
    <t>FL_2025_2145</t>
  </si>
  <si>
    <t>Видаш Галина Антонівна</t>
  </si>
  <si>
    <t>FL_2025_2146</t>
  </si>
  <si>
    <t>Шуліка Євгеній Олександрович</t>
  </si>
  <si>
    <t>FL_2025_2147</t>
  </si>
  <si>
    <t>Ганжа Наталія Леоонідівна</t>
  </si>
  <si>
    <t>FL_2025_2148</t>
  </si>
  <si>
    <t>Сторожук Наталія Ігорівна</t>
  </si>
  <si>
    <t>FL_2025_2149</t>
  </si>
  <si>
    <t>Колодій Андрій Володимирович</t>
  </si>
  <si>
    <t>FL_2025_2150</t>
  </si>
  <si>
    <t>Колодій Ірина Володимирівна</t>
  </si>
  <si>
    <t>FL_2025_2151</t>
  </si>
  <si>
    <t>Галіцька Катерина Юліївна</t>
  </si>
  <si>
    <t>FL_2025_2152</t>
  </si>
  <si>
    <t>Карась Алла Петрівна</t>
  </si>
  <si>
    <t>FL_2025_2153</t>
  </si>
  <si>
    <t>Дмитренко Євгеній Віталійович</t>
  </si>
  <si>
    <t>FL_2025_2154</t>
  </si>
  <si>
    <t>Кисорець Людмила Іванівна</t>
  </si>
  <si>
    <t>FL_2025_2155</t>
  </si>
  <si>
    <t>Бойко Тетяна Петрівна</t>
  </si>
  <si>
    <t>FL_2025_2156</t>
  </si>
  <si>
    <t>Гонтарь Ірина Петрівна</t>
  </si>
  <si>
    <t>FL_2025_2157</t>
  </si>
  <si>
    <t>Поляруш Світлана Володимирівна</t>
  </si>
  <si>
    <t>FL_2025_2158</t>
  </si>
  <si>
    <t>Панащук Іванна Юріївна</t>
  </si>
  <si>
    <t>FL_2025_2159</t>
  </si>
  <si>
    <t>Дворецька Тетяна Олександрівна</t>
  </si>
  <si>
    <t>FL_2025_2160</t>
  </si>
  <si>
    <t>Малинівська Юлія Зеновіївна</t>
  </si>
  <si>
    <t>FL_2025_2161</t>
  </si>
  <si>
    <t>Боброва Ярина Ярославівна</t>
  </si>
  <si>
    <t>FL_2025_2162</t>
  </si>
  <si>
    <t>Ковальова Оксана Василівна</t>
  </si>
  <si>
    <t>FL_2025_2163</t>
  </si>
  <si>
    <t>Скрипець Євгенія Олександрівна</t>
  </si>
  <si>
    <t>FL_2025_2164</t>
  </si>
  <si>
    <t>Лістрова Світлана Олександрівна</t>
  </si>
  <si>
    <t>FL_2025_2165</t>
  </si>
  <si>
    <t>Петровська Марина Вікторівна</t>
  </si>
  <si>
    <t>FL_2025_2166</t>
  </si>
  <si>
    <t>Довганюк Галина Мирославівна</t>
  </si>
  <si>
    <t>FL_2025_2167</t>
  </si>
  <si>
    <t>Акуленко Наталія Анатоліївна</t>
  </si>
  <si>
    <t>FL_2025_2168</t>
  </si>
  <si>
    <t>Яланжи Ольга Леонідівна</t>
  </si>
  <si>
    <t>FL_2025_2169</t>
  </si>
  <si>
    <t>Душенко Оксана Ярославівна</t>
  </si>
  <si>
    <t>FL_2025_2170</t>
  </si>
  <si>
    <t>Війтів Євгеній Павлович</t>
  </si>
  <si>
    <t>FL_2025_2171</t>
  </si>
  <si>
    <t>Бондар Тетяна Миколаївна</t>
  </si>
  <si>
    <t>FL_2025_2172</t>
  </si>
  <si>
    <t>Лалакулич Марина Михайлівна</t>
  </si>
  <si>
    <t>FL_2025_2173</t>
  </si>
  <si>
    <t>Коротинська Олена Петрівна</t>
  </si>
  <si>
    <t>FL_2025_2174</t>
  </si>
  <si>
    <t>Величко Ольга Федорівна</t>
  </si>
  <si>
    <t>FL_2025_2175</t>
  </si>
  <si>
    <t>Хворостенко Ольга Іванівна</t>
  </si>
  <si>
    <t>FL_2025_2176</t>
  </si>
  <si>
    <t>Літвін Катерина Юріївна</t>
  </si>
  <si>
    <t>FL_2025_2177</t>
  </si>
  <si>
    <t>Колісніченко Ольга Олександрівна</t>
  </si>
  <si>
    <t>FL_2025_2178</t>
  </si>
  <si>
    <t>Соронович Олена Юріївна</t>
  </si>
  <si>
    <t>FL_2025_2179</t>
  </si>
  <si>
    <t>Присяжнюк Таїсія Василівна</t>
  </si>
  <si>
    <t>FL_2025_2180</t>
  </si>
  <si>
    <t>Михалейко Ольга Степанівна</t>
  </si>
  <si>
    <t>FL_2025_2181</t>
  </si>
  <si>
    <t>Бурковська Оксана Володимирівна</t>
  </si>
  <si>
    <t>FL_2025_2182</t>
  </si>
  <si>
    <t>Мантуленко Світлана Вікторівна</t>
  </si>
  <si>
    <t>FL_2025_2183</t>
  </si>
  <si>
    <t>Козяр Ольга Миколаївна</t>
  </si>
  <si>
    <t>FL_2025_2184</t>
  </si>
  <si>
    <t>Захарук Ольга Едуардівна</t>
  </si>
  <si>
    <t>FL_2025_2185</t>
  </si>
  <si>
    <t>Шпанель-Юхта Олексій Ігорович</t>
  </si>
  <si>
    <t>FL_2025_2186</t>
  </si>
  <si>
    <t>Сєдік Олена Володимирівна</t>
  </si>
  <si>
    <t>FL_2025_2187</t>
  </si>
  <si>
    <t>Книш Людмила Анатоліївна</t>
  </si>
  <si>
    <t>FL_2025_2188</t>
  </si>
  <si>
    <t>Чернова Лариса Петрівна</t>
  </si>
  <si>
    <t>FL_2025_2189</t>
  </si>
  <si>
    <t>Halyna Kosovets</t>
  </si>
  <si>
    <t>FL_2025_2190</t>
  </si>
  <si>
    <t>Новак Ганна Іванівна</t>
  </si>
  <si>
    <t>FL_2025_2191</t>
  </si>
  <si>
    <t>Карп'як Галина Ігорівна</t>
  </si>
  <si>
    <t>FL_2025_2192</t>
  </si>
  <si>
    <t>Станкова Олена Костянтинівна</t>
  </si>
  <si>
    <t>FL_2025_2193</t>
  </si>
  <si>
    <t>Шклярук Віта Олександрівна</t>
  </si>
  <si>
    <t>FL_2025_2194</t>
  </si>
  <si>
    <t>Кузьміна Наталія Анатоліївна</t>
  </si>
  <si>
    <t>FL_2025_2195</t>
  </si>
  <si>
    <t>Антонюк Сергій Миколайович</t>
  </si>
  <si>
    <t>FL_2025_2196</t>
  </si>
  <si>
    <t>Ліхтей Тетяна</t>
  </si>
  <si>
    <t>FL_2025_2197</t>
  </si>
  <si>
    <t>Руденко Ганна Вікторівна</t>
  </si>
  <si>
    <t>FL_2025_2198</t>
  </si>
  <si>
    <t>Мордвінова Олеся Сергіївна</t>
  </si>
  <si>
    <t>FL_2025_2199</t>
  </si>
  <si>
    <t>Шайда Наталя Миколаївна</t>
  </si>
  <si>
    <t>FL_2025_2200</t>
  </si>
  <si>
    <t>Сибірцев Володимир Васильович</t>
  </si>
  <si>
    <t>FL_2025_2201</t>
  </si>
  <si>
    <t>Лінчик Тетяна Іванівна</t>
  </si>
  <si>
    <t>FL_2025_2202</t>
  </si>
  <si>
    <t>Кутинець Сергій Григорович</t>
  </si>
  <si>
    <t>FL_2025_2203</t>
  </si>
  <si>
    <t>Доскоч Катерина Анатоліївна</t>
  </si>
  <si>
    <t>FL_2025_2204</t>
  </si>
  <si>
    <t>Матвіюк Інна Анатоліївна</t>
  </si>
  <si>
    <t>FL_2025_2205</t>
  </si>
  <si>
    <t>Коваль Наталія Степанівна</t>
  </si>
  <si>
    <t>FL_2025_2206</t>
  </si>
  <si>
    <t>Сухенко Ольга Володимирівна</t>
  </si>
  <si>
    <t>FL_2025_2207</t>
  </si>
  <si>
    <t>Коваленко Віктор Вікторович</t>
  </si>
  <si>
    <t>FL_2025_2208</t>
  </si>
  <si>
    <t>Ющенко Оксана Василівна</t>
  </si>
  <si>
    <t>FL_2025_2209</t>
  </si>
  <si>
    <t>Соболяк Любов Євгенівна</t>
  </si>
  <si>
    <t>FL_2025_2210</t>
  </si>
  <si>
    <t>Гевич Катерина Миколаївна</t>
  </si>
  <si>
    <t>FL_2025_2211</t>
  </si>
  <si>
    <t>Цимбал Наталія Володимирівна</t>
  </si>
  <si>
    <t>FL_2025_2212</t>
  </si>
  <si>
    <t>Скіра Тетяна Миколаївна</t>
  </si>
  <si>
    <t>FL_2025_2213</t>
  </si>
  <si>
    <t>Клоченок Зоряна Павлівна</t>
  </si>
  <si>
    <t>FL_2025_2214</t>
  </si>
  <si>
    <t>Поліщук Наталія Вікторівна</t>
  </si>
  <si>
    <t>FL_2025_2215</t>
  </si>
  <si>
    <t>Крилов Павло Сергійович</t>
  </si>
  <si>
    <t>FL_2025_2216</t>
  </si>
  <si>
    <t>Заєць Людмила Павлівна</t>
  </si>
  <si>
    <t>FL_2025_2217</t>
  </si>
  <si>
    <t>Пономаренко Лідія Петрівна</t>
  </si>
  <si>
    <t>FL_2025_2218</t>
  </si>
  <si>
    <t>Деговцова Оксана Ігорівна</t>
  </si>
  <si>
    <t>FL_2025_2219</t>
  </si>
  <si>
    <t>Костюк Вікторія Анатоліївна</t>
  </si>
  <si>
    <t>FL_2025_2220</t>
  </si>
  <si>
    <t>Коломієць Олександр Васильович</t>
  </si>
  <si>
    <t>FL_2025_2221</t>
  </si>
  <si>
    <t>Борисенко Людмила Іванівна</t>
  </si>
  <si>
    <t>FL_2025_2222</t>
  </si>
  <si>
    <t>Сердюк Тетяна Сергіївна</t>
  </si>
  <si>
    <t>FL_2025_2223</t>
  </si>
  <si>
    <t>Настасяк Любов Василівна</t>
  </si>
  <si>
    <t>FL_2025_2224</t>
  </si>
  <si>
    <t>Нечипорик Ірина Іванівна</t>
  </si>
  <si>
    <t>FL_2025_2225</t>
  </si>
  <si>
    <t>Щерба Оксана Василівна</t>
  </si>
  <si>
    <t>FL_2025_2226</t>
  </si>
  <si>
    <t>Нушель Олена Сергіївна</t>
  </si>
  <si>
    <t>FL_2025_2227</t>
  </si>
  <si>
    <t>Дядченко Юлія Олександрівна</t>
  </si>
  <si>
    <t>FL_2025_2228</t>
  </si>
  <si>
    <t>Никончук Ганна Володимирівна</t>
  </si>
  <si>
    <t>FL_2025_2229</t>
  </si>
  <si>
    <t>Шишко Ірина Миколаївна</t>
  </si>
  <si>
    <t>FL_2025_2230</t>
  </si>
  <si>
    <t>Купченко Надія Анатоліївна</t>
  </si>
  <si>
    <t>FL_2025_2231</t>
  </si>
  <si>
    <t>Гайдаєнко Олена Анатоліївна</t>
  </si>
  <si>
    <t>FL_2025_2232</t>
  </si>
  <si>
    <t>Девенець Альона Володимирівна</t>
  </si>
  <si>
    <t>FL_2025_2233</t>
  </si>
  <si>
    <t>Логін Галина Володимирівна</t>
  </si>
  <si>
    <t>FL_2025_2234</t>
  </si>
  <si>
    <t>Шелег Тетяна Василівна</t>
  </si>
  <si>
    <t>FL_2025_2235</t>
  </si>
  <si>
    <t>Кирильчук Людмила Василівна</t>
  </si>
  <si>
    <t>FL_2025_2236</t>
  </si>
  <si>
    <t>Кулявець Ганна Ігорівна</t>
  </si>
  <si>
    <t>FL_2025_2237</t>
  </si>
  <si>
    <t>Польська Марина Вікторівна</t>
  </si>
  <si>
    <t>FL_2025_2238</t>
  </si>
  <si>
    <t>Губинська Наталія Володимирівна</t>
  </si>
  <si>
    <t>FL_2025_2239</t>
  </si>
  <si>
    <t>Троян Катерина Олександрівна</t>
  </si>
  <si>
    <t>FL_2025_2240</t>
  </si>
  <si>
    <t>Мачужак Альона Володимирівна</t>
  </si>
  <si>
    <t>FL_2025_2241</t>
  </si>
  <si>
    <t>Олянич Олена Миколаївна</t>
  </si>
  <si>
    <t>FL_2025_2242</t>
  </si>
  <si>
    <t>Виноградов Максим Олександрович</t>
  </si>
  <si>
    <t>FL_2025_2243</t>
  </si>
  <si>
    <t>Старцева Альона Вікторівна</t>
  </si>
  <si>
    <t>FL_2025_2244</t>
  </si>
  <si>
    <t>Дорога-Іванюк Олена Олександрівна</t>
  </si>
  <si>
    <t>FL_2025_2245</t>
  </si>
  <si>
    <t>Бублик Юлія Вікторівна</t>
  </si>
  <si>
    <t>FL_2025_2246</t>
  </si>
  <si>
    <t>Косих Аліна Павлівна</t>
  </si>
  <si>
    <t>FL_2025_2247</t>
  </si>
  <si>
    <t>Бєсєдіна Олександра Сергіївна</t>
  </si>
  <si>
    <t>FL_2025_2248</t>
  </si>
  <si>
    <t>Братковська Світлана Миколаївна</t>
  </si>
  <si>
    <t>FL_2025_2249</t>
  </si>
  <si>
    <t>Рудь Наталія Григорівна</t>
  </si>
  <si>
    <t>FL_2025_2250</t>
  </si>
  <si>
    <t>Лизанець Оксана Михайлівна</t>
  </si>
  <si>
    <t>FL_2025_2251</t>
  </si>
  <si>
    <t>Боклан Вікторія Олегівна</t>
  </si>
  <si>
    <t>FL_2025_2252</t>
  </si>
  <si>
    <t>Шапошник Ірина Анатоліївна</t>
  </si>
  <si>
    <t>FL_2025_2253</t>
  </si>
  <si>
    <t>Сидір Катерина Олександрівна</t>
  </si>
  <si>
    <t>FL_2025_2254</t>
  </si>
  <si>
    <t>Малоросіянова Лілія Сергіївна</t>
  </si>
  <si>
    <t>FL_2025_2255</t>
  </si>
  <si>
    <t>Шалівська Діана Олександрівна</t>
  </si>
  <si>
    <t>FL_2025_2256</t>
  </si>
  <si>
    <t>Партасюк Тетяна Борисівна</t>
  </si>
  <si>
    <t>FL_2025_2257</t>
  </si>
  <si>
    <t>Батова Олена Миколаївна</t>
  </si>
  <si>
    <t>FL_2025_2258</t>
  </si>
  <si>
    <t>Сембрат Оксана Дмитрівна</t>
  </si>
  <si>
    <t>FL_2025_2259</t>
  </si>
  <si>
    <t>Гуртова Юлія Дмитрівна</t>
  </si>
  <si>
    <t>FL_2025_2260</t>
  </si>
  <si>
    <t>Біда Катерина Ігорівна</t>
  </si>
  <si>
    <t>FL_2025_2261</t>
  </si>
  <si>
    <t>Гура Наталія Миколаївна</t>
  </si>
  <si>
    <t>FL_2025_2262</t>
  </si>
  <si>
    <t>Бородій Наталія Михайлівна</t>
  </si>
  <si>
    <t>FL_2025_2263</t>
  </si>
  <si>
    <t>Іванішів Уляна Степанівна</t>
  </si>
  <si>
    <t>FL_2025_2264</t>
  </si>
  <si>
    <t>Удовиченко Ірина Віталіївна</t>
  </si>
  <si>
    <t>FL_2025_2265</t>
  </si>
  <si>
    <t>STUS ANGELA /СТУС Анжела</t>
  </si>
  <si>
    <t>FL_2025_2266</t>
  </si>
  <si>
    <t>Мащуренко Світлана Леонідівна</t>
  </si>
  <si>
    <t>FL_2025_2267</t>
  </si>
  <si>
    <t>Колосова Марія</t>
  </si>
  <si>
    <t>FL_2025_2268</t>
  </si>
  <si>
    <t>Аксютіна Ганна Миколаївна</t>
  </si>
  <si>
    <t>FL_2025_2269</t>
  </si>
  <si>
    <t>Калінкіна Надія Петрівна</t>
  </si>
  <si>
    <t>FL_2025_2270</t>
  </si>
  <si>
    <t>Булах Ганна Володимирівна</t>
  </si>
  <si>
    <t>FL_2025_2271</t>
  </si>
  <si>
    <t>Іщукова Катерина Сергіївна</t>
  </si>
  <si>
    <t>FL_2025_2272</t>
  </si>
  <si>
    <t>Власова Наталія Сергіївна</t>
  </si>
  <si>
    <t>FL_2025_2273</t>
  </si>
  <si>
    <t>Дідур Ольга Сергіївна</t>
  </si>
  <si>
    <t>FL_2025_2274</t>
  </si>
  <si>
    <t>Блідна Лариса Миколаївна</t>
  </si>
  <si>
    <t>FL_2025_2275</t>
  </si>
  <si>
    <t>Лугова Світлана Олександрівна</t>
  </si>
  <si>
    <t>FL_2025_2276</t>
  </si>
  <si>
    <t>Плахотіна Юлія Сергіївна</t>
  </si>
  <si>
    <t>FL_2025_2277</t>
  </si>
  <si>
    <t>Обухова Наталя Олександрівна</t>
  </si>
  <si>
    <t>FL_2025_2278</t>
  </si>
  <si>
    <t>Михайлова Лариса Іванівна</t>
  </si>
  <si>
    <t>FL_2025_2279</t>
  </si>
  <si>
    <t>Роєнко Олена Сергіївна</t>
  </si>
  <si>
    <t>FL_2025_2280</t>
  </si>
  <si>
    <t>Духовникова Лариса Юріївна</t>
  </si>
  <si>
    <t>FL_2025_2281</t>
  </si>
  <si>
    <t>Владика Юлія Павлівна</t>
  </si>
  <si>
    <t>FL_2025_2282</t>
  </si>
  <si>
    <t>Панчук Тетяна Олександрівна</t>
  </si>
  <si>
    <t>FL_2025_2283</t>
  </si>
  <si>
    <t>Цебро Яна Ігорівна</t>
  </si>
  <si>
    <t>FL_2025_2284</t>
  </si>
  <si>
    <t>Голубка Михайо Михайлович</t>
  </si>
  <si>
    <t>FL_2025_2285</t>
  </si>
  <si>
    <t>Лукашева Олена Валеріївна</t>
  </si>
  <si>
    <t>FL_2025_2286</t>
  </si>
  <si>
    <t>Рудень Катерина Сергіївна</t>
  </si>
  <si>
    <t>FL_2025_2287</t>
  </si>
  <si>
    <t>Ковальчук Оксана Володимирівна</t>
  </si>
  <si>
    <t>FL_2025_2288</t>
  </si>
  <si>
    <t>Щербата Богдана Михайлівна</t>
  </si>
  <si>
    <t>FL_2025_2289</t>
  </si>
  <si>
    <t>Тєлєгіна Варвара Олександрівна</t>
  </si>
  <si>
    <t>FL_2025_2290</t>
  </si>
  <si>
    <t>Пилипенко Юлія Анатоліївна</t>
  </si>
  <si>
    <t>FL_2025_2291</t>
  </si>
  <si>
    <t>Філенко Людмила Іванівна</t>
  </si>
  <si>
    <t>FL_2025_2292</t>
  </si>
  <si>
    <t>Кісельова Ірина Іванівна</t>
  </si>
  <si>
    <t>FL_2025_2293</t>
  </si>
  <si>
    <t>Гай Ольга Ростиславівна</t>
  </si>
  <si>
    <t>FL_2025_2294</t>
  </si>
  <si>
    <t>Стефанович Людмила Олександрівна</t>
  </si>
  <si>
    <t>FL_2025_2295</t>
  </si>
  <si>
    <t>Лобуренко Людмила Василівна</t>
  </si>
  <si>
    <t>FL_2025_2296</t>
  </si>
  <si>
    <t>Щеснович Віра Володимирівна</t>
  </si>
  <si>
    <t>FL_2025_2297</t>
  </si>
  <si>
    <t>Охременко Наталіія Олексіївна</t>
  </si>
  <si>
    <t>FL_2025_2298</t>
  </si>
  <si>
    <t>Шинкаренко Тетяна Ярославівна</t>
  </si>
  <si>
    <t>FL_2025_2299</t>
  </si>
  <si>
    <t>Руснак Тетяна Ананіївна</t>
  </si>
  <si>
    <t>FL_2025_2300</t>
  </si>
  <si>
    <t>Бут Оксана Миколаївна</t>
  </si>
  <si>
    <t>FL_2025_2301</t>
  </si>
  <si>
    <t>Радченко Оксана Дмитрівна</t>
  </si>
  <si>
    <t>FL_2025_2302</t>
  </si>
  <si>
    <t>Байда Валентина Петрівна</t>
  </si>
  <si>
    <t>FL_2025_2303</t>
  </si>
  <si>
    <t>Тарасов Олександр Трохимович</t>
  </si>
  <si>
    <t>FL_2025_2304</t>
  </si>
  <si>
    <t>Шикула Наталя Григорівна</t>
  </si>
  <si>
    <t>FL_2025_2305</t>
  </si>
  <si>
    <t>Іванішів Петро Андрійович</t>
  </si>
  <si>
    <t>FL_2025_2306</t>
  </si>
  <si>
    <t>Назаренко Максим Вікторович</t>
  </si>
  <si>
    <t>FL_2025_2307</t>
  </si>
  <si>
    <t>Бурлака Олена Іванівна</t>
  </si>
  <si>
    <t>FL_2025_2308</t>
  </si>
  <si>
    <t>Ященко Олена Георгіївна</t>
  </si>
  <si>
    <t>FL_2025_2309</t>
  </si>
  <si>
    <t>Чебан Світлана Юріївна</t>
  </si>
  <si>
    <t>FL_2025_2310</t>
  </si>
  <si>
    <t>Вірко Віра Анатоліївна</t>
  </si>
  <si>
    <t>FL_2025_2311</t>
  </si>
  <si>
    <t>Архіпова Аліна Євгеніївна</t>
  </si>
  <si>
    <t>FL_2025_2312</t>
  </si>
  <si>
    <t>Почуєва Ольга Олексіївна</t>
  </si>
  <si>
    <t>FL_2025_2313</t>
  </si>
  <si>
    <t>Степанова Наталія Костянтинівна</t>
  </si>
  <si>
    <t>FL_2025_2314</t>
  </si>
  <si>
    <t>Горбач Тетяна Павлівна</t>
  </si>
  <si>
    <t>FL_2025_2315</t>
  </si>
  <si>
    <t>Слабакова Ольга Анатоліївна</t>
  </si>
  <si>
    <t>FL_2025_2316</t>
  </si>
  <si>
    <t>Щербак Маргарита Олексіївна</t>
  </si>
  <si>
    <t>FL_2025_2317</t>
  </si>
  <si>
    <t>Мельник Катерина Миколаївна</t>
  </si>
  <si>
    <t>FL_2025_2318</t>
  </si>
  <si>
    <t>Козачук Аліна Олександрівна</t>
  </si>
  <si>
    <t>FL_2025_2319</t>
  </si>
  <si>
    <t>Ралко Роман Сергійович</t>
  </si>
  <si>
    <t>FL_2025_2320</t>
  </si>
  <si>
    <t>Соловйов Ігор Олександрович</t>
  </si>
  <si>
    <t>FL_2025_2321</t>
  </si>
  <si>
    <t>Верланов Олександр Юрійович</t>
  </si>
  <si>
    <t>FL_2025_2322</t>
  </si>
  <si>
    <t>Власюк Оксана Анатоліівна</t>
  </si>
  <si>
    <t>FL_2025_2323</t>
  </si>
  <si>
    <t>Кралюк Оксана Петрівна</t>
  </si>
  <si>
    <t>FL_2025_2324</t>
  </si>
  <si>
    <t>Раца Олена Анатоліївна</t>
  </si>
  <si>
    <t>FL_2025_2325</t>
  </si>
  <si>
    <t>Кузьміна Ірина Святославівна</t>
  </si>
  <si>
    <t>FL_2025_2326</t>
  </si>
  <si>
    <t>Тарасюк Ірина Вікторівна</t>
  </si>
  <si>
    <t>FL_2025_2327</t>
  </si>
  <si>
    <t>Панова Наталія Миколаївна</t>
  </si>
  <si>
    <t>FL_2025_2328</t>
  </si>
  <si>
    <t>Кравчук Олеся Анатоліївна</t>
  </si>
  <si>
    <t>FL_2025_2329</t>
  </si>
  <si>
    <t>Метліна Оксана</t>
  </si>
  <si>
    <t>FL_2025_2330</t>
  </si>
  <si>
    <t>Тверітінова Тетяна Вікторівна</t>
  </si>
  <si>
    <t>FL_2025_2331</t>
  </si>
  <si>
    <t>Дереза Ірина Сергіївна</t>
  </si>
  <si>
    <t>FL_2025_2332</t>
  </si>
  <si>
    <t>Федчишина Тетяна Леонідівна</t>
  </si>
  <si>
    <t>FL_2025_2333</t>
  </si>
  <si>
    <t>Бевз Олена Анатоліївна</t>
  </si>
  <si>
    <t>FL_2025_2334</t>
  </si>
  <si>
    <t>Сафронова Наталiя Миколаiвна</t>
  </si>
  <si>
    <t>FL_2025_2335</t>
  </si>
  <si>
    <t>Кізілова Галина Олександрівна</t>
  </si>
  <si>
    <t>FL_2025_2336</t>
  </si>
  <si>
    <t>Поліщук Марина Леонтіївна</t>
  </si>
  <si>
    <t>FL_2025_2337</t>
  </si>
  <si>
    <t>Ясько Ганна Миколаївна</t>
  </si>
  <si>
    <t>FL_2025_2338</t>
  </si>
  <si>
    <t>Семенуха Тетяна Володимирівна</t>
  </si>
  <si>
    <t>FL_2025_2339</t>
  </si>
  <si>
    <t>Розгонюк Тетяна Володимирівна</t>
  </si>
  <si>
    <t>FL_2025_2340</t>
  </si>
  <si>
    <t>Акатріні Михайло</t>
  </si>
  <si>
    <t>FL_2025_2341</t>
  </si>
  <si>
    <t>Стрюкова Оксана Михайлівна</t>
  </si>
  <si>
    <t>FL_2025_2342</t>
  </si>
  <si>
    <t>Патлах Олег Олександрович</t>
  </si>
  <si>
    <t>FL_2025_2343</t>
  </si>
  <si>
    <t>Моспанова Олена Анатоліївна</t>
  </si>
  <si>
    <t>FL_2025_2344</t>
  </si>
  <si>
    <t>Бендзяк Христина Степанівна</t>
  </si>
  <si>
    <t>FL_2025_2345</t>
  </si>
  <si>
    <t>Cвітлична Світлана Станіславівна</t>
  </si>
  <si>
    <t>FL_2025_2346</t>
  </si>
  <si>
    <t>Мельнікова Марина Миколаївна</t>
  </si>
  <si>
    <t>FL_2025_2347</t>
  </si>
  <si>
    <t>Гуменюк Микола Михайлович</t>
  </si>
  <si>
    <t>FL_2025_2348</t>
  </si>
  <si>
    <t>Дем'янова Наталія Василівна</t>
  </si>
  <si>
    <t>FL_2025_2349</t>
  </si>
  <si>
    <t>Єдикіна Людмила Василівна</t>
  </si>
  <si>
    <t>FL_2025_2350</t>
  </si>
  <si>
    <t>Юхимович Оксана Антонівна</t>
  </si>
  <si>
    <t>FL_2025_2351</t>
  </si>
  <si>
    <t>Куць Тетяна Григорівна</t>
  </si>
  <si>
    <t>FL_2025_2352</t>
  </si>
  <si>
    <t>Степанова Леся Василівна</t>
  </si>
  <si>
    <t>FL_2025_2353</t>
  </si>
  <si>
    <t>Глушков Денис Іваннович</t>
  </si>
  <si>
    <t>FL_2025_2354</t>
  </si>
  <si>
    <t>Маначинська Юлія Анатоліївна</t>
  </si>
  <si>
    <t>FL_2025_2355</t>
  </si>
  <si>
    <t>Жилякова Олена Валеріївна</t>
  </si>
  <si>
    <t>FL_2025_2356</t>
  </si>
  <si>
    <t>Холявко Ольга Іванівна</t>
  </si>
  <si>
    <t>FL_2025_2357</t>
  </si>
  <si>
    <t>Гавриленко Любов Іванівна</t>
  </si>
  <si>
    <t>FL_2025_2358</t>
  </si>
  <si>
    <t>Пономаренко Наталія Іванівна</t>
  </si>
  <si>
    <t>FL_2025_2359</t>
  </si>
  <si>
    <t>Пух Ірина Михайлівна</t>
  </si>
  <si>
    <t>FL_2025_2360</t>
  </si>
  <si>
    <t>Дузь Ірина Сергіївна</t>
  </si>
  <si>
    <t>FL_2025_2361</t>
  </si>
  <si>
    <t>Маїла Любов Володимирівна</t>
  </si>
  <si>
    <t>FL_2025_2362</t>
  </si>
  <si>
    <t>Байдик Сергій Миколайович</t>
  </si>
  <si>
    <t>FL_2025_2363</t>
  </si>
  <si>
    <t>Максименко Людмила Сергіївна</t>
  </si>
  <si>
    <t>FL_2025_2364</t>
  </si>
  <si>
    <t>Охота ЮЮлія Валентинівна</t>
  </si>
  <si>
    <t>FL_2025_2365</t>
  </si>
  <si>
    <t>Барилко Тамара Петрівна</t>
  </si>
  <si>
    <t>FL_2025_2366</t>
  </si>
  <si>
    <t>Ємельянченко Владислав Васильович</t>
  </si>
  <si>
    <t>FL_2025_2367</t>
  </si>
  <si>
    <t>Гуцул Інна Анатоліївна</t>
  </si>
  <si>
    <t>FL_2025_2368</t>
  </si>
  <si>
    <t>Андрющенко Олена Василівна</t>
  </si>
  <si>
    <t>FL_2025_2369</t>
  </si>
  <si>
    <t>Житник Олександр Борисович</t>
  </si>
  <si>
    <t>FL_2025_2370</t>
  </si>
  <si>
    <t>Осміловська Надія</t>
  </si>
  <si>
    <t>FL_2025_2371</t>
  </si>
  <si>
    <t>Чернобров Ганна Аркадіївна</t>
  </si>
  <si>
    <t>FL_2025_2372</t>
  </si>
  <si>
    <t>Шатіло Оксана Вадимівна</t>
  </si>
  <si>
    <t>FL_2025_2373</t>
  </si>
  <si>
    <t>Штимпель Олександра Львівна</t>
  </si>
  <si>
    <t>FL_2025_2374</t>
  </si>
  <si>
    <t>Антонов Дмитро Андрійович</t>
  </si>
  <si>
    <t>FL_2025_2375</t>
  </si>
  <si>
    <t>Тхоровська Світлана Миколаївна</t>
  </si>
  <si>
    <t>FL_2025_2376</t>
  </si>
  <si>
    <t>Кравець Жанна Сергіївна</t>
  </si>
  <si>
    <t>FL_2025_2377</t>
  </si>
  <si>
    <t>Сушкова Анна Сергіївна</t>
  </si>
  <si>
    <t>FL_2025_2378</t>
  </si>
  <si>
    <t>Катеринюк Галина Дмитрівна</t>
  </si>
  <si>
    <t>FL_2025_2379</t>
  </si>
  <si>
    <t>Шеремет Інна Юріївна</t>
  </si>
  <si>
    <t>FL_2025_2380</t>
  </si>
  <si>
    <t>Плавшуда Лілія Михайлівна</t>
  </si>
  <si>
    <t>FL_2025_2381</t>
  </si>
  <si>
    <t>Кас'ян Наталія Іванівна</t>
  </si>
  <si>
    <t>FL_2025_2382</t>
  </si>
  <si>
    <t>Ілюхіна Світлана Вікторівна</t>
  </si>
  <si>
    <t>FL_2025_2383</t>
  </si>
  <si>
    <t>Козлюк Жанна Олександрівна</t>
  </si>
  <si>
    <t>FL_2025_2384</t>
  </si>
  <si>
    <t>Ларіонова Катерина Леонідівна</t>
  </si>
  <si>
    <t>FL_2025_2385</t>
  </si>
  <si>
    <t>Гудз Роман Іванович</t>
  </si>
  <si>
    <t>FL_2025_2386</t>
  </si>
  <si>
    <t>Світлик Марʼяна Юріївна</t>
  </si>
  <si>
    <t>FL_2025_2387</t>
  </si>
  <si>
    <t>Коваленко Тетяна Федорівна</t>
  </si>
  <si>
    <t>FL_2025_2388</t>
  </si>
  <si>
    <t>Мельник Людмила Миколаївна</t>
  </si>
  <si>
    <t>FL_2025_2389</t>
  </si>
  <si>
    <t>Петрікін Сергій Вікторович</t>
  </si>
  <si>
    <t>FL_2025_2390</t>
  </si>
  <si>
    <t>Липовенко Юлія Іванівна</t>
  </si>
  <si>
    <t>FL_2025_2391</t>
  </si>
  <si>
    <t>Таболіна Людмила Вікторівна</t>
  </si>
  <si>
    <t>FL_2025_2392</t>
  </si>
  <si>
    <t>Стеценко Юлія Володимирівна</t>
  </si>
  <si>
    <t>FL_2025_2393</t>
  </si>
  <si>
    <t>Гриньов Ярослав Володимирович</t>
  </si>
  <si>
    <t>FL_2025_2394</t>
  </si>
  <si>
    <t>Подобіна Леся Віталіївна</t>
  </si>
  <si>
    <t>FL_2025_2395</t>
  </si>
  <si>
    <t>Перебийніс Наталія Петрівна</t>
  </si>
  <si>
    <t>FL_2025_2396</t>
  </si>
  <si>
    <t>Павленко Оксана Миолаївна</t>
  </si>
  <si>
    <t>FL_2025_2397</t>
  </si>
  <si>
    <t>Гаврилюк Наталія Андріївна</t>
  </si>
  <si>
    <t>FL_2025_2398</t>
  </si>
  <si>
    <t>Брень Тетяна Миколаївна</t>
  </si>
  <si>
    <t>FL_2025_2399</t>
  </si>
  <si>
    <t>Петрушина Лідія Іванівна</t>
  </si>
  <si>
    <t>FL_2025_2400</t>
  </si>
  <si>
    <t>Кукурудзяк Леся Василівна</t>
  </si>
  <si>
    <t>FL_2025_2401</t>
  </si>
  <si>
    <t>Ходикіна Олена Федорівна</t>
  </si>
  <si>
    <t>FL_2025_2402</t>
  </si>
  <si>
    <t>Мар'єнко Людмила Іванівна</t>
  </si>
  <si>
    <t>FL_2025_2403</t>
  </si>
  <si>
    <t>Геращенко Максим Миколайович</t>
  </si>
  <si>
    <t>FL_2025_2404</t>
  </si>
  <si>
    <t>Малюк Олена Олександрівна</t>
  </si>
  <si>
    <t>FL_2025_2405</t>
  </si>
  <si>
    <t>Кудра Ірина Миколаївна</t>
  </si>
  <si>
    <t>FL_2025_2406</t>
  </si>
  <si>
    <t>Натальченко Лариса Петрівна</t>
  </si>
  <si>
    <t>FL_2025_2407</t>
  </si>
  <si>
    <t>Копаниця Оксана Вікторівна</t>
  </si>
  <si>
    <t>FL_2025_2408</t>
  </si>
  <si>
    <t>Чирко Тетяна Григорівна</t>
  </si>
  <si>
    <t>FL_2025_2409</t>
  </si>
  <si>
    <t>Донченко Валентина Петрівна</t>
  </si>
  <si>
    <t>FL_2025_2410</t>
  </si>
  <si>
    <t>Лобода Олена Михайлівна</t>
  </si>
  <si>
    <t>FL_2025_2411</t>
  </si>
  <si>
    <t>Курто Світлана Вікторівна</t>
  </si>
  <si>
    <t>FL_2025_2412</t>
  </si>
  <si>
    <t>Мороз Олег Васильович</t>
  </si>
  <si>
    <t>FL_2025_2413</t>
  </si>
  <si>
    <t>Новiкова Яна Володимирівна</t>
  </si>
  <si>
    <t>FL_2025_2414</t>
  </si>
  <si>
    <t>Чайка Леся Михайлівна</t>
  </si>
  <si>
    <t>FL_2025_2415</t>
  </si>
  <si>
    <t>Ковальова Олександра Миколаївна</t>
  </si>
  <si>
    <t>FL_2025_2416</t>
  </si>
  <si>
    <t>Мартинюк Наталія Йосипівна</t>
  </si>
  <si>
    <t>FL_2025_2417</t>
  </si>
  <si>
    <t>Сологуб Сергій Іванович</t>
  </si>
  <si>
    <t>FL_2025_2418</t>
  </si>
  <si>
    <t>Бутова Тетяна Юріївна</t>
  </si>
  <si>
    <t>FL_2025_2419</t>
  </si>
  <si>
    <t>Харитонова Бела Григорівна</t>
  </si>
  <si>
    <t>FL_2025_2420</t>
  </si>
  <si>
    <t>Єсіпова Ольга Сергіївна</t>
  </si>
  <si>
    <t>FL_2025_2421</t>
  </si>
  <si>
    <t>Кінзельська Наталія Володимирівна</t>
  </si>
  <si>
    <t>FL_2025_2422</t>
  </si>
  <si>
    <t>Руденко Анастасія Олександрівна</t>
  </si>
  <si>
    <t>FL_2025_2423</t>
  </si>
  <si>
    <t>Ширіна Ірина Миколаївна</t>
  </si>
  <si>
    <t>FL_2025_2424</t>
  </si>
  <si>
    <t>Легуцька Ганна Олександрівна</t>
  </si>
  <si>
    <t>FL_2025_2425</t>
  </si>
  <si>
    <t>Пухка Анжеліка Миколаївна</t>
  </si>
  <si>
    <t>FL_2025_2426</t>
  </si>
  <si>
    <t>sb_osvita2021@ukr.net</t>
  </si>
  <si>
    <t>FL_2025_2427</t>
  </si>
  <si>
    <t>Гришкова Тетяна Володимирівна</t>
  </si>
  <si>
    <t>FL_2025_2428</t>
  </si>
  <si>
    <t>Шабельська Тетяна Олександрівна</t>
  </si>
  <si>
    <t>FL_2025_2429</t>
  </si>
  <si>
    <t>Манько Наталія Олександрівна</t>
  </si>
  <si>
    <t>FL_2025_2430</t>
  </si>
  <si>
    <t>Баранівська Віта Валеріївна</t>
  </si>
  <si>
    <t>FL_2025_2431</t>
  </si>
  <si>
    <t>Малоок Єлізавета Володимирівна</t>
  </si>
  <si>
    <t>FL_2025_2432</t>
  </si>
  <si>
    <t>Бритвак Валентина Юріївна</t>
  </si>
  <si>
    <t>FL_2025_2433</t>
  </si>
  <si>
    <t>Корольова Людмила Михайлівна</t>
  </si>
  <si>
    <t>FL_2025_2434</t>
  </si>
  <si>
    <t>Шкапа Світлана Степанівна</t>
  </si>
  <si>
    <t>FL_2025_2435</t>
  </si>
  <si>
    <t>Якубович Сергій Петрович</t>
  </si>
  <si>
    <t>FL_2025_2436</t>
  </si>
  <si>
    <t>Митрошенко Інна Михайлівна</t>
  </si>
  <si>
    <t>FL_2025_2437</t>
  </si>
  <si>
    <t>Кузьменко Ірина Олександрівна</t>
  </si>
  <si>
    <t>FL_2025_2438</t>
  </si>
  <si>
    <t>Колодєєва Нататля Андріївна</t>
  </si>
  <si>
    <t>FL_2025_2439</t>
  </si>
  <si>
    <t>Фурса Микола Іванович</t>
  </si>
  <si>
    <t>FL_2025_2440</t>
  </si>
  <si>
    <t>Сербул Валентина Володимирівна</t>
  </si>
  <si>
    <t>FL_2025_2441</t>
  </si>
  <si>
    <t>Чорномурко Олена</t>
  </si>
  <si>
    <t>FL_2025_2442</t>
  </si>
  <si>
    <t>Бакун Людмтла Михайлівна</t>
  </si>
  <si>
    <t>FL_2025_2443</t>
  </si>
  <si>
    <t>Нестерчук Ольга Віталіївна</t>
  </si>
  <si>
    <t>FL_2025_2444</t>
  </si>
  <si>
    <t>Гнатюк Анна Сергіївна</t>
  </si>
  <si>
    <t>FL_2025_2445</t>
  </si>
  <si>
    <t>Яцух Олена</t>
  </si>
  <si>
    <t>FL_2025_2446</t>
  </si>
  <si>
    <t>Шеруда Вікторія Миколаївна</t>
  </si>
  <si>
    <t>FL_2025_2447</t>
  </si>
  <si>
    <t>Забайрачна Альона Анатліївна</t>
  </si>
  <si>
    <t>FL_2025_2448</t>
  </si>
  <si>
    <t>Ляшко Лариса Віталіївна</t>
  </si>
  <si>
    <t>FL_2025_2449</t>
  </si>
  <si>
    <t>Бондарчук Марина Петрівна</t>
  </si>
  <si>
    <t>FL_2025_2450</t>
  </si>
  <si>
    <t>Ільєнко Марина Віталіївна</t>
  </si>
  <si>
    <t>FL_2025_2451</t>
  </si>
  <si>
    <t>Лисогор Людмила Петрівна</t>
  </si>
  <si>
    <t>FL_2025_2452</t>
  </si>
  <si>
    <t>Санжакова Світлана Чеславівна</t>
  </si>
  <si>
    <t>FL_2025_2453</t>
  </si>
  <si>
    <t>Жук Любов Михайлівна</t>
  </si>
  <si>
    <t>FL_2025_2454</t>
  </si>
  <si>
    <t>Луцюк Наталя Вікторівна</t>
  </si>
  <si>
    <t>FL_2025_2455</t>
  </si>
  <si>
    <t>Хомич Оксана Олександрівна</t>
  </si>
  <si>
    <t>FL_2025_2456</t>
  </si>
  <si>
    <t>Пішко Лариса Анатоліівна</t>
  </si>
  <si>
    <t>FL_2025_2457</t>
  </si>
  <si>
    <t>Урдей Олена Іванівна</t>
  </si>
  <si>
    <t>FL_2025_2458</t>
  </si>
  <si>
    <t>Рошко Галина Василівна</t>
  </si>
  <si>
    <t>FL_2025_2459</t>
  </si>
  <si>
    <t>Ревич Мар'яна Миколаївна</t>
  </si>
  <si>
    <t>FL_2025_2460</t>
  </si>
  <si>
    <t>Ромко Діана Ігорівна</t>
  </si>
  <si>
    <t>FL_2025_2461</t>
  </si>
  <si>
    <t>Людмила Петрівна Дутко</t>
  </si>
  <si>
    <t>FL_2025_2462</t>
  </si>
  <si>
    <t>Наталія Онопрієнко</t>
  </si>
  <si>
    <t>FL_2025_2463</t>
  </si>
  <si>
    <t>Прокопчук Анжела Вільгельмівна</t>
  </si>
  <si>
    <t>FL_2025_2464</t>
  </si>
  <si>
    <t>Іванова Інна Богданівна</t>
  </si>
  <si>
    <t>FL_2025_2465</t>
  </si>
  <si>
    <t>Бистра Катерина Володимирівна</t>
  </si>
  <si>
    <t>FL_2025_2466</t>
  </si>
  <si>
    <t>Сотула Оксана Віталіївна</t>
  </si>
  <si>
    <t>FL_2025_2467</t>
  </si>
  <si>
    <t>Фоменко Катерина Вячеславівна</t>
  </si>
  <si>
    <t>FL_2025_2468</t>
  </si>
  <si>
    <t>Дворецька Юлія Сергіївна</t>
  </si>
  <si>
    <t>FL_2025_2469</t>
  </si>
  <si>
    <t>Скоробогатов Андрій Вікторович</t>
  </si>
  <si>
    <t>FL_2025_2470</t>
  </si>
  <si>
    <t>Кузнєцова Анжела Ярославівна</t>
  </si>
  <si>
    <t>FL_2025_2471</t>
  </si>
  <si>
    <t>Пампушко Наталія Петрівна</t>
  </si>
  <si>
    <t>FL_2025_2472</t>
  </si>
  <si>
    <t>Проценко Любов Іванівна</t>
  </si>
  <si>
    <t>FL_2025_2473</t>
  </si>
  <si>
    <t>Бородін Олексій Іванович</t>
  </si>
  <si>
    <t>FL_2025_2474</t>
  </si>
  <si>
    <t>Беспалко Інесса Василівна</t>
  </si>
  <si>
    <t>FL_2025_2475</t>
  </si>
  <si>
    <t>Голованова Наталія Ростиславівна</t>
  </si>
  <si>
    <t>FL_2025_2476</t>
  </si>
  <si>
    <t>Олена Зварич</t>
  </si>
  <si>
    <t>FL_2025_2477</t>
  </si>
  <si>
    <t>Вакуленко Світлана Андріївна</t>
  </si>
  <si>
    <t>FL_2025_2478</t>
  </si>
  <si>
    <t>Трухан Лілія Михайлівна</t>
  </si>
  <si>
    <t>FL_2025_2479</t>
  </si>
  <si>
    <t>Дрога Альона МИхайлівна</t>
  </si>
  <si>
    <t>FL_2025_2480</t>
  </si>
  <si>
    <t>Долгов Захар Дмитрович</t>
  </si>
  <si>
    <t>FL_2025_2481</t>
  </si>
  <si>
    <t>Петрук Тетяна Миколаївна</t>
  </si>
  <si>
    <t>FL_2025_2482</t>
  </si>
  <si>
    <t>Черес Катерина Петрівна</t>
  </si>
  <si>
    <t>FL_2025_2483</t>
  </si>
  <si>
    <t>Чернега Ліонела Георгіївна</t>
  </si>
  <si>
    <t>FL_2025_2484</t>
  </si>
  <si>
    <t>Мосьпан Світлана Миколаївна</t>
  </si>
  <si>
    <t>FL_2025_2485</t>
  </si>
  <si>
    <t>Оршанська Мар'яна Іваанівна</t>
  </si>
  <si>
    <t>FL_2025_2486</t>
  </si>
  <si>
    <t>Чепіль Віта Олександрівна</t>
  </si>
  <si>
    <t>FL_2025_2487</t>
  </si>
  <si>
    <t>Ліпінська Цвітана Геннадіївна</t>
  </si>
  <si>
    <t>FL_2025_2488</t>
  </si>
  <si>
    <t>Строїнова Ганна Володимирівна</t>
  </si>
  <si>
    <t>FL_2025_2489</t>
  </si>
  <si>
    <t>Джур Людмила Миколаївна</t>
  </si>
  <si>
    <t>FL_2025_2490</t>
  </si>
  <si>
    <t>Алексєєв Сергій Миколайович</t>
  </si>
  <si>
    <t>FL_2025_2491</t>
  </si>
  <si>
    <t>Кабалюк Оксана Іванівна</t>
  </si>
  <si>
    <t>FL_2025_2492</t>
  </si>
  <si>
    <t>Ганжа Наталія Леонідівна</t>
  </si>
  <si>
    <t>FL_2025_2493</t>
  </si>
  <si>
    <t>Казаннікова Олена Володимирівна</t>
  </si>
  <si>
    <t>FL_2025_2494</t>
  </si>
  <si>
    <t>Герасименко Ірина Анатоліївна</t>
  </si>
  <si>
    <t>FL_2025_2495</t>
  </si>
  <si>
    <t>Пасько Ольга Леонідівна</t>
  </si>
  <si>
    <t>FL_2025_2496</t>
  </si>
  <si>
    <t>Кундис Віталій Теодозійович</t>
  </si>
  <si>
    <t>FL_2025_2497</t>
  </si>
  <si>
    <t>Сауляк Віталій Ярославович</t>
  </si>
  <si>
    <t>FL_2025_2498</t>
  </si>
  <si>
    <t>Мяло Наталія Віталіївна</t>
  </si>
  <si>
    <t>FL_2025_2499</t>
  </si>
  <si>
    <t>Харкалюк Ірина Миколаївна</t>
  </si>
  <si>
    <t>FL_2025_2500</t>
  </si>
  <si>
    <t>Речич Тетяна</t>
  </si>
  <si>
    <t>FL_2025_2501</t>
  </si>
  <si>
    <t>Дубовицька Вікторія Олександрівна</t>
  </si>
  <si>
    <t>FL_2025_2502</t>
  </si>
  <si>
    <t>Пономаренко Сергій Іванович</t>
  </si>
  <si>
    <t>FL_2025_2503</t>
  </si>
  <si>
    <t>Шевченко Людмила Дмитрівна</t>
  </si>
  <si>
    <t>FL_2025_2504</t>
  </si>
  <si>
    <t>Швець Ольга Вікторівна</t>
  </si>
  <si>
    <t>FL_2025_2505</t>
  </si>
  <si>
    <t>Обод Маргарита Львівна</t>
  </si>
  <si>
    <t>FL_2025_2506</t>
  </si>
  <si>
    <t>Балакірєва Євгенія Олександрівна</t>
  </si>
  <si>
    <t>FL_2025_2507</t>
  </si>
  <si>
    <t>Штиба Олеся Валеріївна</t>
  </si>
  <si>
    <t>FL_2025_2508</t>
  </si>
  <si>
    <t>Король Аліна Миколаївна</t>
  </si>
  <si>
    <t>FL_2025_2509</t>
  </si>
  <si>
    <t>Ольга Бобкова</t>
  </si>
  <si>
    <t>FL_2025_2510</t>
  </si>
  <si>
    <t>Пильчук Мирослава Вікторівна</t>
  </si>
  <si>
    <t>FL_2025_2511</t>
  </si>
  <si>
    <t>Левчук Наталія Олександрівна</t>
  </si>
  <si>
    <t>FL_2025_2512</t>
  </si>
  <si>
    <t>Сизоненок Валентин Аркадійович</t>
  </si>
  <si>
    <t>FL_2025_2513</t>
  </si>
  <si>
    <t>Шматко Світлана Василівна</t>
  </si>
  <si>
    <t>FL_2025_2514</t>
  </si>
  <si>
    <t>Погоріла Зоя Миколаївна</t>
  </si>
  <si>
    <t>FL_2025_2515</t>
  </si>
  <si>
    <t>Скорик Лариса Василівна</t>
  </si>
  <si>
    <t>FL_2025_2516</t>
  </si>
  <si>
    <t>Іваночко Надія Василівна</t>
  </si>
  <si>
    <t>FL_2025_2517</t>
  </si>
  <si>
    <t>Будянська Вікторія Анатоліївна</t>
  </si>
  <si>
    <t>FL_2025_2518</t>
  </si>
  <si>
    <t>Ющенко Ірина Володимирівна</t>
  </si>
  <si>
    <t>FL_2025_2519</t>
  </si>
  <si>
    <t>Летюк Артем Валерійович</t>
  </si>
  <si>
    <t>FL_2025_2520</t>
  </si>
  <si>
    <t>Бойко Діна Володимирівна</t>
  </si>
  <si>
    <t>FL_2025_2521</t>
  </si>
  <si>
    <t>Гавриленко Катерина Олександрівна</t>
  </si>
  <si>
    <t>FL_2025_2522</t>
  </si>
  <si>
    <t>Біловоденко Тетяна Володимирівна</t>
  </si>
  <si>
    <t>FL_2025_2523</t>
  </si>
  <si>
    <t>Питомець Наталія Вікторівна</t>
  </si>
  <si>
    <t>FL_2025_2524</t>
  </si>
  <si>
    <t>Мягкоход Лариса Миколаївна</t>
  </si>
  <si>
    <t>FL_2025_2525</t>
  </si>
  <si>
    <t>Мащук Тетяна Василівна</t>
  </si>
  <si>
    <t>FL_2025_2526</t>
  </si>
  <si>
    <t>Гузь Валентина Олександрівна</t>
  </si>
  <si>
    <t>FL_2025_2527</t>
  </si>
  <si>
    <t>Заброварна Оксана Віталіївна</t>
  </si>
  <si>
    <t>FL_2025_2528</t>
  </si>
  <si>
    <t>Щокало Олена Мирославівна</t>
  </si>
  <si>
    <t>FL_2025_2529</t>
  </si>
  <si>
    <t>Шведчикова Тетяна Володимирівна</t>
  </si>
  <si>
    <t>FL_2025_2530</t>
  </si>
  <si>
    <t>Бойко Людмила Мартинівна</t>
  </si>
  <si>
    <t>FL_2025_2531</t>
  </si>
  <si>
    <t>Харченко Інеса Анатоліївна</t>
  </si>
  <si>
    <t>FL_2025_2532</t>
  </si>
  <si>
    <t>Тимченко Валерія Максимівна</t>
  </si>
  <si>
    <t>FL_2025_2533</t>
  </si>
  <si>
    <t>Федів Тетяна Василівна</t>
  </si>
  <si>
    <t>FL_2025_2534</t>
  </si>
  <si>
    <t>Климарчук Світлана Василівна</t>
  </si>
  <si>
    <t>FL_2025_2535</t>
  </si>
  <si>
    <t>Лебеденко Світлана Сергіївна</t>
  </si>
  <si>
    <t>FL_2025_2536</t>
  </si>
  <si>
    <t>Антоненко Ольга Володимирівна</t>
  </si>
  <si>
    <t>FL_2025_2537</t>
  </si>
  <si>
    <t>Андрійчук оксана Миколаївна</t>
  </si>
  <si>
    <t>FL_2025_2538</t>
  </si>
  <si>
    <t>Кашевко Ірина Вячеславівна</t>
  </si>
  <si>
    <t>FL_2025_2539</t>
  </si>
  <si>
    <t>Федчук Аліна Володимирівна</t>
  </si>
  <si>
    <t>FL_2025_2540</t>
  </si>
  <si>
    <t>Кара Світлана Семенівна</t>
  </si>
  <si>
    <t>FL_2025_2541</t>
  </si>
  <si>
    <t>Повар Світлана Вікторівна</t>
  </si>
  <si>
    <t>FL_2025_2542</t>
  </si>
  <si>
    <t>Буряк Наталя Григоріївна</t>
  </si>
  <si>
    <t>FL_2025_2543</t>
  </si>
  <si>
    <t>Ісаєва Ангеліна Олександрівна</t>
  </si>
  <si>
    <t>FL_2025_2544</t>
  </si>
  <si>
    <t>Олександр Тарасюк</t>
  </si>
  <si>
    <t>FL_2025_2545</t>
  </si>
  <si>
    <t>Цікава Наталія Анатоліївна</t>
  </si>
  <si>
    <t>FL_2025_2546</t>
  </si>
  <si>
    <t>Фененко Любов Миколаївна</t>
  </si>
  <si>
    <t>FL_2025_2547</t>
  </si>
  <si>
    <t>Черничка Тетяна Вікторівна</t>
  </si>
  <si>
    <t>FL_2025_2548</t>
  </si>
  <si>
    <t>Майовська Уляна Стефанівна</t>
  </si>
  <si>
    <t>FL_2025_2549</t>
  </si>
  <si>
    <t>Кучінік Наталка Іванівна</t>
  </si>
  <si>
    <t>FL_2025_2550</t>
  </si>
  <si>
    <t>Власюк Світлана Володимирівна</t>
  </si>
  <si>
    <t>FL_2025_2551</t>
  </si>
  <si>
    <t>Кочерга Тетяна Іванівна</t>
  </si>
  <si>
    <t>FL_2025_2552</t>
  </si>
  <si>
    <t>Комарин Вікторія Миколаївна</t>
  </si>
  <si>
    <t>FL_2025_2553</t>
  </si>
  <si>
    <t>Стасів Оксана Юріївна</t>
  </si>
  <si>
    <t>FL_2025_2554</t>
  </si>
  <si>
    <t>Ярошевська Валентина Михайлівна</t>
  </si>
  <si>
    <t>FL_2025_2555</t>
  </si>
  <si>
    <t>Коломієць Галина Олександрівна</t>
  </si>
  <si>
    <t>FL_2025_2556</t>
  </si>
  <si>
    <t>Калита Уляна Павлівна</t>
  </si>
  <si>
    <t>FL_2025_2557</t>
  </si>
  <si>
    <t>Нрвікова Ольга Степанівна</t>
  </si>
  <si>
    <t>FL_2025_2558</t>
  </si>
  <si>
    <t>Хроменко Зореслава вікторівна</t>
  </si>
  <si>
    <t>FL_2025_2559</t>
  </si>
  <si>
    <t>Ковальчук Вікторія Вікторівна</t>
  </si>
  <si>
    <t>FL_2025_2560</t>
  </si>
  <si>
    <t>Степанюк Наталія Тарасівна</t>
  </si>
  <si>
    <t>FL_2025_2561</t>
  </si>
  <si>
    <t>Полішко Любов Іванівна</t>
  </si>
  <si>
    <t>FL_2025_2562</t>
  </si>
  <si>
    <t>Білан Ірина Миколаївна</t>
  </si>
  <si>
    <t>FL_2025_2563</t>
  </si>
  <si>
    <t>Бартош Марія Євгеніївна</t>
  </si>
  <si>
    <t>FL_2025_2564</t>
  </si>
  <si>
    <t>Карабута Ірина Анатоліївна</t>
  </si>
  <si>
    <t>FL_2025_2565</t>
  </si>
  <si>
    <t>Калюжный Денис Викторович</t>
  </si>
  <si>
    <t>FL_2025_2566</t>
  </si>
  <si>
    <t>Дячок Віта Вікторівна</t>
  </si>
  <si>
    <t>FL_2025_2567</t>
  </si>
  <si>
    <t>Грибова Ірина Михайлівна</t>
  </si>
  <si>
    <t>FL_2025_2568</t>
  </si>
  <si>
    <t>oksana.a.melnik@gmail.com</t>
  </si>
  <si>
    <t>FL_2025_2569</t>
  </si>
  <si>
    <t>Колійчук Світлана Григорівна</t>
  </si>
  <si>
    <t>FL_2025_2570</t>
  </si>
  <si>
    <t>Єсипенко Людмила Олександрівна</t>
  </si>
  <si>
    <t>FL_2025_2571</t>
  </si>
  <si>
    <t>Бердник Наталія Олександрівна</t>
  </si>
  <si>
    <t>FL_2025_2572</t>
  </si>
  <si>
    <t>Покрищенко Галина Олександрівна</t>
  </si>
  <si>
    <t>FL_2025_2573</t>
  </si>
  <si>
    <t>Горовий Олег Володимирович</t>
  </si>
  <si>
    <t>FL_2025_2574</t>
  </si>
  <si>
    <t>Репецька Наталія Анатоліївна</t>
  </si>
  <si>
    <t>FL_2025_2575</t>
  </si>
  <si>
    <t>Гарасим Людмила Георгіївна</t>
  </si>
  <si>
    <t>FL_2025_2576</t>
  </si>
  <si>
    <t>Правдивцев Павло Анатолійович</t>
  </si>
  <si>
    <t>FL_2025_2577</t>
  </si>
  <si>
    <t>Захарова Людмила Олександрівна</t>
  </si>
  <si>
    <t>FL_2025_2578</t>
  </si>
  <si>
    <t>Петрак Віра Андріївна</t>
  </si>
  <si>
    <t>FL_2025_2579</t>
  </si>
  <si>
    <t>Забавська Алла Володимирівна</t>
  </si>
  <si>
    <t>FL_2025_2580</t>
  </si>
  <si>
    <t>Ковальчук Наталія Василівна</t>
  </si>
  <si>
    <t>FL_2025_2581</t>
  </si>
  <si>
    <t>Горжий Олена Вікторівна</t>
  </si>
  <si>
    <t>FL_2025_2582</t>
  </si>
  <si>
    <t>Стешенко Марина Анатоліївна</t>
  </si>
  <si>
    <t>FL_2025_2583</t>
  </si>
  <si>
    <t>Захарова Наталя</t>
  </si>
  <si>
    <t>FL_2025_2584</t>
  </si>
  <si>
    <t>Агафонова Галина Вікторівна</t>
  </si>
  <si>
    <t>FL_2025_2585</t>
  </si>
  <si>
    <t>Сирочук Наталія Анатоліївна</t>
  </si>
  <si>
    <t>FL_2025_2586</t>
  </si>
  <si>
    <t>Король Ірина Анатоліївна</t>
  </si>
  <si>
    <t>FL_2025_2587</t>
  </si>
  <si>
    <t>Тягловська Анастасія</t>
  </si>
  <si>
    <t>FL_2025_2588</t>
  </si>
  <si>
    <t>Гриценко Ольга Миколаївна</t>
  </si>
  <si>
    <t>FL_2025_2589</t>
  </si>
  <si>
    <t>Голоднюк Оксана Ігорівна</t>
  </si>
  <si>
    <t>FL_2025_2590</t>
  </si>
  <si>
    <t>Голик Людмила Олексіївна</t>
  </si>
  <si>
    <t>FL_2025_2591</t>
  </si>
  <si>
    <t>Ковальська Наталія Іванівна</t>
  </si>
  <si>
    <t>FL_2025_2592</t>
  </si>
  <si>
    <t>Федорова Оксана Василівна</t>
  </si>
  <si>
    <t>FL_2025_2593</t>
  </si>
  <si>
    <t>Семиколінова Анна Вікторівна</t>
  </si>
  <si>
    <t>FL_2025_2594</t>
  </si>
  <si>
    <t>Скороход Любов Володимирівна</t>
  </si>
  <si>
    <t>FL_2025_2595</t>
  </si>
  <si>
    <t>Семенюк Галина Миколаївна</t>
  </si>
  <si>
    <t>FL_2025_2596</t>
  </si>
  <si>
    <t>Сабадош Наталія Степанівна</t>
  </si>
  <si>
    <t>FL_2025_2597</t>
  </si>
  <si>
    <t>Чучаліна Юлія Миколаївна</t>
  </si>
  <si>
    <t>FL_2025_2598</t>
  </si>
  <si>
    <t>Ковальова Наталя Вікторівна</t>
  </si>
  <si>
    <t>FL_2025_2599</t>
  </si>
  <si>
    <t>Бондаренко Анна Петрівна</t>
  </si>
  <si>
    <t>FL_2025_2600</t>
  </si>
  <si>
    <t>Гетьман Марина Олександрівна</t>
  </si>
  <si>
    <t>FL_2025_2601</t>
  </si>
  <si>
    <t>Галтман Тетяна Василівна</t>
  </si>
  <si>
    <t>FL_2025_2602</t>
  </si>
  <si>
    <t>Хало Людмила Іванівна</t>
  </si>
  <si>
    <t>FL_2025_2603</t>
  </si>
  <si>
    <t>Шапарець Маргарита Андріївна</t>
  </si>
  <si>
    <t>FL_2025_2604</t>
  </si>
  <si>
    <t>Рибак Зоряна Андріївна</t>
  </si>
  <si>
    <t>FL_2025_2605</t>
  </si>
  <si>
    <t>Тепла Мирослава Миронівна</t>
  </si>
  <si>
    <t>FL_2025_2606</t>
  </si>
  <si>
    <t>Ванчицька Оксана Василівна</t>
  </si>
  <si>
    <t>FL_2025_2607</t>
  </si>
  <si>
    <t>Маталасов Андрій Миколайович</t>
  </si>
  <si>
    <t>FL_2025_2608</t>
  </si>
  <si>
    <t>Дрожакова Тетяна Володимирівна</t>
  </si>
  <si>
    <t>FL_2025_2609</t>
  </si>
  <si>
    <t>Бойко Ольга Василівна</t>
  </si>
  <si>
    <t>FL_2025_2610</t>
  </si>
  <si>
    <t>Семенюк Тетяна Миколаївна</t>
  </si>
  <si>
    <t>FL_2025_2611</t>
  </si>
  <si>
    <t>Романів Ярослав Євгенійович</t>
  </si>
  <si>
    <t>FL_2025_2612</t>
  </si>
  <si>
    <t>Дудник Олена Василівна</t>
  </si>
  <si>
    <t>FL_2025_2613</t>
  </si>
  <si>
    <t>Павлюк Андрій Андрійович</t>
  </si>
  <si>
    <t>FL_2025_2614</t>
  </si>
  <si>
    <t>Максимів Оксана Андріївна</t>
  </si>
  <si>
    <t>FL_2025_2615</t>
  </si>
  <si>
    <t>Верстюк Ірина Василівна</t>
  </si>
  <si>
    <t>FL_2025_2616</t>
  </si>
  <si>
    <t>Пузій Лілія Миколаївна</t>
  </si>
  <si>
    <t>FL_2025_2617</t>
  </si>
  <si>
    <t>Ткаленко Ольга Василівна</t>
  </si>
  <si>
    <t>FL_2025_2618</t>
  </si>
  <si>
    <t>Матерацька Майя Олександріна</t>
  </si>
  <si>
    <t>FL_2025_2619</t>
  </si>
  <si>
    <t>Кисличенко Юлія Олександрівна</t>
  </si>
  <si>
    <t>FL_2025_2620</t>
  </si>
  <si>
    <t>Бондар Сергій Сергійович</t>
  </si>
  <si>
    <t>FL_2025_2621</t>
  </si>
  <si>
    <t>Ворощак Ірина Василівна</t>
  </si>
  <si>
    <t>FL_2025_2622</t>
  </si>
  <si>
    <t>Матяш Тетяна Миколаївна</t>
  </si>
  <si>
    <t>FL_2025_2623</t>
  </si>
  <si>
    <t>ТАРТАЧНА МАРІАННА ГЕОРГІЇВНА</t>
  </si>
  <si>
    <t>FL_2025_2624</t>
  </si>
  <si>
    <t>Наливайко Олена В'ячеславівна</t>
  </si>
  <si>
    <t>FL_2025_2625</t>
  </si>
  <si>
    <t>Ліпінська Цвітана Генадіївна</t>
  </si>
  <si>
    <t>FL_2025_2626</t>
  </si>
  <si>
    <t>Пономаренко Оксана Миколаївна</t>
  </si>
  <si>
    <t>FL_2025_2627</t>
  </si>
  <si>
    <t>Без'язична Оксана Павлівна</t>
  </si>
  <si>
    <t>FL_2025_2628</t>
  </si>
  <si>
    <t>Черевко Руслана Леонідівна</t>
  </si>
  <si>
    <t>FL_2025_2629</t>
  </si>
  <si>
    <t>Лебединська Надія Миколаївна</t>
  </si>
  <si>
    <t>FL_2025_2630</t>
  </si>
  <si>
    <t>Бондарук Тетяна Олександрівна</t>
  </si>
  <si>
    <t>FL_2025_2631</t>
  </si>
  <si>
    <t>Євтушенко Наталія Миколаївна</t>
  </si>
  <si>
    <t>FL_2025_2632</t>
  </si>
  <si>
    <t>Гриценко Наталія Миколаївна</t>
  </si>
  <si>
    <t>FL_2025_2633</t>
  </si>
  <si>
    <t>Зимовець Лідія Віталіївна</t>
  </si>
  <si>
    <t>FL_2025_2634</t>
  </si>
  <si>
    <t>Куликова Ольга Іванівна</t>
  </si>
  <si>
    <t>FL_2025_2635</t>
  </si>
  <si>
    <t>Мотрончик Тетяна Геннадіївна</t>
  </si>
  <si>
    <t>FL_2025_2636</t>
  </si>
  <si>
    <t>Білак Георгій Георгійович</t>
  </si>
  <si>
    <t>FL_2025_2637</t>
  </si>
  <si>
    <t>Сокуренко Людмила Петрівна</t>
  </si>
  <si>
    <t>FL_2025_2638</t>
  </si>
  <si>
    <t>Біднюк Оксана Вікторівна</t>
  </si>
  <si>
    <t>FL_2025_2639</t>
  </si>
  <si>
    <t>Юрчук Тетяна Володимирівна</t>
  </si>
  <si>
    <t>FL_2025_2640</t>
  </si>
  <si>
    <t>Казінова Олександра Ярославівна</t>
  </si>
  <si>
    <t>FL_2025_2641</t>
  </si>
  <si>
    <t>Матвєєва Ганна Олександрівна</t>
  </si>
  <si>
    <t>FL_2025_2642</t>
  </si>
  <si>
    <t>Смітюх Жанна Вікторівна</t>
  </si>
  <si>
    <t>FL_2025_2643</t>
  </si>
  <si>
    <t>Феленюк Ірина Іванівна</t>
  </si>
  <si>
    <t>FL_2025_2644</t>
  </si>
  <si>
    <t>Білокінь Наталія Валентинівна</t>
  </si>
  <si>
    <t>FL_2025_2645</t>
  </si>
  <si>
    <t>Гавриш Тетяна Миколаївна</t>
  </si>
  <si>
    <t>FL_2025_2646</t>
  </si>
  <si>
    <t>Якутко Тетяна Сергіївна</t>
  </si>
  <si>
    <t>FL_2025_2647</t>
  </si>
  <si>
    <t>Оліфір Світлана</t>
  </si>
  <si>
    <t>FL_2025_2648</t>
  </si>
  <si>
    <t>Бабець Тетяна Василівна</t>
  </si>
  <si>
    <t>FL_2025_2649</t>
  </si>
  <si>
    <t>Оораратівська Наталія Іванівна</t>
  </si>
  <si>
    <t>FL_2025_2650</t>
  </si>
  <si>
    <t>ДЗЮБУК Віта Петрівна</t>
  </si>
  <si>
    <t>FL_2025_2651</t>
  </si>
  <si>
    <t>Рибка Катерина Миколаївна</t>
  </si>
  <si>
    <t>FL_2025_2652</t>
  </si>
  <si>
    <t>Іщак Олена Вікторівна</t>
  </si>
  <si>
    <t>FL_2025_2653</t>
  </si>
  <si>
    <t>Слинько Юлія Володимирівна</t>
  </si>
  <si>
    <t>FL_2025_2654</t>
  </si>
  <si>
    <t>Павленко Наталія Миколаївна</t>
  </si>
  <si>
    <t>FL_2025_2655</t>
  </si>
  <si>
    <t>Кобак Людмила Олексіївна</t>
  </si>
  <si>
    <t>FL_2025_2656</t>
  </si>
  <si>
    <t>Сольвар Олга Зіновіївна</t>
  </si>
  <si>
    <t>FL_2025_2657</t>
  </si>
  <si>
    <t>Деревцова Наталія Сергіївна</t>
  </si>
  <si>
    <t>FL_2025_2658</t>
  </si>
  <si>
    <t>Соколовська Олена Геннадіївна</t>
  </si>
  <si>
    <t>FL_2025_2659</t>
  </si>
  <si>
    <t>Бащук Лілія Володимирівна</t>
  </si>
  <si>
    <t>FL_2025_2660</t>
  </si>
  <si>
    <t>Мороз Ольга Василівна</t>
  </si>
  <si>
    <t>FL_2025_2661</t>
  </si>
  <si>
    <t>КАРПОВЕЦЬ Оксана Федорівна</t>
  </si>
  <si>
    <t>FL_2025_2662</t>
  </si>
  <si>
    <t>Калієвська Людмила Сергіївна</t>
  </si>
  <si>
    <t>FL_2025_2663</t>
  </si>
  <si>
    <t>Жуган Жанна Олексіївна</t>
  </si>
  <si>
    <t>FL_2025_2664</t>
  </si>
  <si>
    <t>Вельчева Маргарита Володимирівна</t>
  </si>
  <si>
    <t>FL_2025_2665</t>
  </si>
  <si>
    <t>Журавльова Олександра Миколаївна</t>
  </si>
  <si>
    <t>FL_2025_2666</t>
  </si>
  <si>
    <t>Петлиця Олеся Олександрівна</t>
  </si>
  <si>
    <t>FL_2025_2667</t>
  </si>
  <si>
    <t>Чорній Леся Володимирівна</t>
  </si>
  <si>
    <t>FL_2025_2668</t>
  </si>
  <si>
    <t>Шкільна Ганна Михайлівна</t>
  </si>
  <si>
    <t>FL_2025_2669</t>
  </si>
  <si>
    <t>Любарчук Олександр Сергійович</t>
  </si>
  <si>
    <t>FL_2025_2670</t>
  </si>
  <si>
    <t>Ткачук Роза Іванівна</t>
  </si>
  <si>
    <t>FL_2025_2671</t>
  </si>
  <si>
    <t>Рябчун Неля Миколаївна</t>
  </si>
  <si>
    <t>FL_2025_2672</t>
  </si>
  <si>
    <t>Малишева Тетяна Василівна</t>
  </si>
  <si>
    <t>FL_2025_2673</t>
  </si>
  <si>
    <t>Рибак Катерина Миколаївна</t>
  </si>
  <si>
    <t>FL_2025_2674</t>
  </si>
  <si>
    <t>Романів Ярослав яєвгенійович</t>
  </si>
  <si>
    <t>FL_2025_2675</t>
  </si>
  <si>
    <t>Полив'янюк Олена Володимирівна</t>
  </si>
  <si>
    <t>FL_2025_2676</t>
  </si>
  <si>
    <t>Гавронська Наталія Миколаївна</t>
  </si>
  <si>
    <t>FL_2025_2677</t>
  </si>
  <si>
    <t>Андреєв Дмитро Вячеславович</t>
  </si>
  <si>
    <t>FL_2025_2678</t>
  </si>
  <si>
    <t>Матвіїв Мартіна-Антонія Андріївна</t>
  </si>
  <si>
    <t>FL_2025_2679</t>
  </si>
  <si>
    <t>Черниш Ольга Григорівна</t>
  </si>
  <si>
    <t>FL_2025_2680</t>
  </si>
  <si>
    <t>Панченко Ганна Геннадіївна</t>
  </si>
  <si>
    <t>Меліховець Ганна Алімівна</t>
  </si>
  <si>
    <t>FL_2025_2681</t>
  </si>
  <si>
    <t xml:space="preserve">Кіськова Валентина Олександрівна </t>
  </si>
  <si>
    <t>FL_2025_2682</t>
  </si>
  <si>
    <t>Файчук Ольга Валеріївна</t>
  </si>
  <si>
    <t>FL_2025_2683</t>
  </si>
  <si>
    <t>Назарова Олена Сергіївна</t>
  </si>
  <si>
    <t>FL_2025_2684</t>
  </si>
  <si>
    <t xml:space="preserve">Титаренко Наталія Анатоліївна </t>
  </si>
  <si>
    <t>FL_2025_2685</t>
  </si>
  <si>
    <t>Лозинська Оксана Теодорівна</t>
  </si>
  <si>
    <t>FL_2025_2686</t>
  </si>
  <si>
    <t>Ярова Наталія Василівна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</si>
</sst>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talan.bank.gov.ua/get-user-certificate/Y_-bikUrwPBcfnAW8qEv" TargetMode="External"/><Relationship Id="rId170" Type="http://schemas.openxmlformats.org/officeDocument/2006/relationships/hyperlink" Target="https://talan.bank.gov.ua/get-user-certificate/Y_-biHPYn0HrcXv_NtUh" TargetMode="External"/><Relationship Id="rId987" Type="http://schemas.openxmlformats.org/officeDocument/2006/relationships/hyperlink" Target="https://talan.bank.gov.ua/get-user-certificate/Y_-bi7vqGlKJ60jnIHtX" TargetMode="External"/><Relationship Id="rId2668" Type="http://schemas.openxmlformats.org/officeDocument/2006/relationships/hyperlink" Target="https://talan.bank.gov.ua/get-user-certificate/Y_-biCIUw5I_1h8esowz" TargetMode="External"/><Relationship Id="rId847" Type="http://schemas.openxmlformats.org/officeDocument/2006/relationships/hyperlink" Target="https://talan.bank.gov.ua/get-user-certificate/Y_-biliYlFktVNkZHdjE" TargetMode="External"/><Relationship Id="rId1477" Type="http://schemas.openxmlformats.org/officeDocument/2006/relationships/hyperlink" Target="https://talan.bank.gov.ua/get-user-certificate/Y_-bik1snwKK9n2DzO37" TargetMode="External"/><Relationship Id="rId1684" Type="http://schemas.openxmlformats.org/officeDocument/2006/relationships/hyperlink" Target="https://talan.bank.gov.ua/get-user-certificate/Y_-bi-yePdhOgaTWns3n" TargetMode="External"/><Relationship Id="rId1891" Type="http://schemas.openxmlformats.org/officeDocument/2006/relationships/hyperlink" Target="https://talan.bank.gov.ua/get-user-certificate/Y_-biXrSmGiSN9jBZpm8" TargetMode="External"/><Relationship Id="rId2528" Type="http://schemas.openxmlformats.org/officeDocument/2006/relationships/hyperlink" Target="https://talan.bank.gov.ua/get-user-certificate/Y_-biiWXktZiGZrQDCbj" TargetMode="External"/><Relationship Id="rId707" Type="http://schemas.openxmlformats.org/officeDocument/2006/relationships/hyperlink" Target="https://talan.bank.gov.ua/get-user-certificate/Y_-bi5Yh3I0saItD00Gd" TargetMode="External"/><Relationship Id="rId914" Type="http://schemas.openxmlformats.org/officeDocument/2006/relationships/hyperlink" Target="https://talan.bank.gov.ua/get-user-certificate/Y_-bixIXnubTLyj8sbz0" TargetMode="External"/><Relationship Id="rId1337" Type="http://schemas.openxmlformats.org/officeDocument/2006/relationships/hyperlink" Target="https://talan.bank.gov.ua/get-user-certificate/Y_-bi0-Nujxrv9rNSOlK" TargetMode="External"/><Relationship Id="rId1544" Type="http://schemas.openxmlformats.org/officeDocument/2006/relationships/hyperlink" Target="https://talan.bank.gov.ua/get-user-certificate/Y_-biwrK9VW-T3T2GSFS" TargetMode="External"/><Relationship Id="rId1751" Type="http://schemas.openxmlformats.org/officeDocument/2006/relationships/hyperlink" Target="https://talan.bank.gov.ua/get-user-certificate/Y_-biddNglPF0GLloANP" TargetMode="External"/><Relationship Id="rId43" Type="http://schemas.openxmlformats.org/officeDocument/2006/relationships/hyperlink" Target="https://talan.bank.gov.ua/get-user-certificate/Y_-bilNNcXvJQzrOfoYx" TargetMode="External"/><Relationship Id="rId1404" Type="http://schemas.openxmlformats.org/officeDocument/2006/relationships/hyperlink" Target="https://talan.bank.gov.ua/get-user-certificate/Y_-biR14iZvavvAwd6ns" TargetMode="External"/><Relationship Id="rId1611" Type="http://schemas.openxmlformats.org/officeDocument/2006/relationships/hyperlink" Target="https://talan.bank.gov.ua/get-user-certificate/Y_-biRz-y0ZtR7q_AEsm" TargetMode="External"/><Relationship Id="rId497" Type="http://schemas.openxmlformats.org/officeDocument/2006/relationships/hyperlink" Target="https://talan.bank.gov.ua/get-user-certificate/Y_-bi3-UgGFAldA_jaW8" TargetMode="External"/><Relationship Id="rId2178" Type="http://schemas.openxmlformats.org/officeDocument/2006/relationships/hyperlink" Target="https://talan.bank.gov.ua/get-user-certificate/Y_-bikqtz1hMtuAGXc_b" TargetMode="External"/><Relationship Id="rId2385" Type="http://schemas.openxmlformats.org/officeDocument/2006/relationships/hyperlink" Target="https://talan.bank.gov.ua/get-user-certificate/Y_-biSEJ2m4mxbc4PcyU" TargetMode="External"/><Relationship Id="rId357" Type="http://schemas.openxmlformats.org/officeDocument/2006/relationships/hyperlink" Target="https://talan.bank.gov.ua/get-user-certificate/Y_-bih7JT7_otjUmzBWY" TargetMode="External"/><Relationship Id="rId1194" Type="http://schemas.openxmlformats.org/officeDocument/2006/relationships/hyperlink" Target="https://talan.bank.gov.ua/get-user-certificate/Y_-bijPoxnflyJJKuWk-" TargetMode="External"/><Relationship Id="rId2038" Type="http://schemas.openxmlformats.org/officeDocument/2006/relationships/hyperlink" Target="https://talan.bank.gov.ua/get-user-certificate/Y_-bioOkqARUX5yibrnE" TargetMode="External"/><Relationship Id="rId2592" Type="http://schemas.openxmlformats.org/officeDocument/2006/relationships/hyperlink" Target="https://talan.bank.gov.ua/get-user-certificate/Y_-bipQmq6mRBxAZOQ2Y" TargetMode="External"/><Relationship Id="rId217" Type="http://schemas.openxmlformats.org/officeDocument/2006/relationships/hyperlink" Target="https://talan.bank.gov.ua/get-user-certificate/Y_-birofaYrwyqTCOBSW" TargetMode="External"/><Relationship Id="rId564" Type="http://schemas.openxmlformats.org/officeDocument/2006/relationships/hyperlink" Target="https://talan.bank.gov.ua/get-user-certificate/Y_-bi-HyLw-yACLy25-t" TargetMode="External"/><Relationship Id="rId771" Type="http://schemas.openxmlformats.org/officeDocument/2006/relationships/hyperlink" Target="https://talan.bank.gov.ua/get-user-certificate/Y_-biW46xojWAoq-60se" TargetMode="External"/><Relationship Id="rId2245" Type="http://schemas.openxmlformats.org/officeDocument/2006/relationships/hyperlink" Target="https://talan.bank.gov.ua/get-user-certificate/Y_-bi3LbPh_Duw0GxS2m" TargetMode="External"/><Relationship Id="rId2452" Type="http://schemas.openxmlformats.org/officeDocument/2006/relationships/hyperlink" Target="https://talan.bank.gov.ua/get-user-certificate/Y_-bibhWLMady9lGtAXT" TargetMode="External"/><Relationship Id="rId424" Type="http://schemas.openxmlformats.org/officeDocument/2006/relationships/hyperlink" Target="https://talan.bank.gov.ua/get-user-certificate/Y_-biqulDwOaI9GvtuOn" TargetMode="External"/><Relationship Id="rId631" Type="http://schemas.openxmlformats.org/officeDocument/2006/relationships/hyperlink" Target="https://talan.bank.gov.ua/get-user-certificate/Y_-biivFvPVrO1fAvPN2" TargetMode="External"/><Relationship Id="rId1054" Type="http://schemas.openxmlformats.org/officeDocument/2006/relationships/hyperlink" Target="https://talan.bank.gov.ua/get-user-certificate/Y_-bibpwnhI81ciX1MYD" TargetMode="External"/><Relationship Id="rId1261" Type="http://schemas.openxmlformats.org/officeDocument/2006/relationships/hyperlink" Target="https://talan.bank.gov.ua/get-user-certificate/Y_-biBGeubavx2xhfodK" TargetMode="External"/><Relationship Id="rId2105" Type="http://schemas.openxmlformats.org/officeDocument/2006/relationships/hyperlink" Target="https://talan.bank.gov.ua/get-user-certificate/Y_-biBij1bfmNa0b_xSz" TargetMode="External"/><Relationship Id="rId2312" Type="http://schemas.openxmlformats.org/officeDocument/2006/relationships/hyperlink" Target="https://talan.bank.gov.ua/get-user-certificate/Y_-bi8A9VkZQx5qboS1E" TargetMode="External"/><Relationship Id="rId1121" Type="http://schemas.openxmlformats.org/officeDocument/2006/relationships/hyperlink" Target="https://talan.bank.gov.ua/get-user-certificate/Y_-biB7rfwiDr5M2nAsr" TargetMode="External"/><Relationship Id="rId1938" Type="http://schemas.openxmlformats.org/officeDocument/2006/relationships/hyperlink" Target="https://talan.bank.gov.ua/get-user-certificate/Y_-biiXoiD1nPnw44pAs" TargetMode="External"/><Relationship Id="rId281" Type="http://schemas.openxmlformats.org/officeDocument/2006/relationships/hyperlink" Target="https://talan.bank.gov.ua/get-user-certificate/Y_-bi20RxxCfiUaNRNGr" TargetMode="External"/><Relationship Id="rId141" Type="http://schemas.openxmlformats.org/officeDocument/2006/relationships/hyperlink" Target="https://talan.bank.gov.ua/get-user-certificate/Y_-biLt7fTLLUJWdc3f1" TargetMode="External"/><Relationship Id="rId7" Type="http://schemas.openxmlformats.org/officeDocument/2006/relationships/hyperlink" Target="https://talan.bank.gov.ua/get-user-certificate/Y_-bi5QufjwNHtbjt9KQ" TargetMode="External"/><Relationship Id="rId958" Type="http://schemas.openxmlformats.org/officeDocument/2006/relationships/hyperlink" Target="https://talan.bank.gov.ua/get-user-certificate/Y_-bigvTBmwYsvUhH0WM" TargetMode="External"/><Relationship Id="rId1588" Type="http://schemas.openxmlformats.org/officeDocument/2006/relationships/hyperlink" Target="https://talan.bank.gov.ua/get-user-certificate/Y_-biDEVfohjTvFA3OJJ" TargetMode="External"/><Relationship Id="rId1795" Type="http://schemas.openxmlformats.org/officeDocument/2006/relationships/hyperlink" Target="https://talan.bank.gov.ua/get-user-certificate/Y_-biKPpKLRKQcJfFSTD" TargetMode="External"/><Relationship Id="rId2639" Type="http://schemas.openxmlformats.org/officeDocument/2006/relationships/hyperlink" Target="https://talan.bank.gov.ua/get-user-certificate/Y_-biN3SvSCqPfPYFdZ8" TargetMode="External"/><Relationship Id="rId87" Type="http://schemas.openxmlformats.org/officeDocument/2006/relationships/hyperlink" Target="https://talan.bank.gov.ua/get-user-certificate/Y_-biyC-zw9JbYRgjnph" TargetMode="External"/><Relationship Id="rId818" Type="http://schemas.openxmlformats.org/officeDocument/2006/relationships/hyperlink" Target="https://talan.bank.gov.ua/get-user-certificate/Y_-birQmLT3bDVCy3Doz" TargetMode="External"/><Relationship Id="rId1448" Type="http://schemas.openxmlformats.org/officeDocument/2006/relationships/hyperlink" Target="https://talan.bank.gov.ua/get-user-certificate/Y_-bipJTZKXD5GfusPEx" TargetMode="External"/><Relationship Id="rId1655" Type="http://schemas.openxmlformats.org/officeDocument/2006/relationships/hyperlink" Target="https://talan.bank.gov.ua/get-user-certificate/Y_-bibQ8_mkM_BCBxWLg" TargetMode="External"/><Relationship Id="rId1308" Type="http://schemas.openxmlformats.org/officeDocument/2006/relationships/hyperlink" Target="https://talan.bank.gov.ua/get-user-certificate/Y_-bimLPTL4CQStK82Dd" TargetMode="External"/><Relationship Id="rId1862" Type="http://schemas.openxmlformats.org/officeDocument/2006/relationships/hyperlink" Target="https://talan.bank.gov.ua/get-user-certificate/Y_-biq70VTaEhJggOzmk" TargetMode="External"/><Relationship Id="rId1515" Type="http://schemas.openxmlformats.org/officeDocument/2006/relationships/hyperlink" Target="https://talan.bank.gov.ua/get-user-certificate/Y_-biGoQujEw0YiYj_Y5" TargetMode="External"/><Relationship Id="rId1722" Type="http://schemas.openxmlformats.org/officeDocument/2006/relationships/hyperlink" Target="https://talan.bank.gov.ua/get-user-certificate/Y_-bi1ovJ01C7LVuPE9W" TargetMode="External"/><Relationship Id="rId14" Type="http://schemas.openxmlformats.org/officeDocument/2006/relationships/hyperlink" Target="https://talan.bank.gov.ua/get-user-certificate/Y_-biAbQw41lxbUKNF5J" TargetMode="External"/><Relationship Id="rId2289" Type="http://schemas.openxmlformats.org/officeDocument/2006/relationships/hyperlink" Target="https://talan.bank.gov.ua/get-user-certificate/Y_-biWWAr1HeHx4WfR1g" TargetMode="External"/><Relationship Id="rId2496" Type="http://schemas.openxmlformats.org/officeDocument/2006/relationships/hyperlink" Target="https://talan.bank.gov.ua/get-user-certificate/Y_-biqB49E3tUQwJKEx9" TargetMode="External"/><Relationship Id="rId468" Type="http://schemas.openxmlformats.org/officeDocument/2006/relationships/hyperlink" Target="https://talan.bank.gov.ua/get-user-certificate/Y_-bij4TVmQh3N5g1GeR" TargetMode="External"/><Relationship Id="rId675" Type="http://schemas.openxmlformats.org/officeDocument/2006/relationships/hyperlink" Target="https://talan.bank.gov.ua/get-user-certificate/Y_-bihNJ0qUwrkbDEhIF" TargetMode="External"/><Relationship Id="rId882" Type="http://schemas.openxmlformats.org/officeDocument/2006/relationships/hyperlink" Target="https://talan.bank.gov.ua/get-user-certificate/Y_-bioSgnhZbood6Y7aF" TargetMode="External"/><Relationship Id="rId1098" Type="http://schemas.openxmlformats.org/officeDocument/2006/relationships/hyperlink" Target="https://talan.bank.gov.ua/get-user-certificate/Y_-biKPIe-Mu9y9-pEmj" TargetMode="External"/><Relationship Id="rId2149" Type="http://schemas.openxmlformats.org/officeDocument/2006/relationships/hyperlink" Target="https://talan.bank.gov.ua/get-user-certificate/Y_-biLYDX8TOg7iGSfZ9" TargetMode="External"/><Relationship Id="rId2356" Type="http://schemas.openxmlformats.org/officeDocument/2006/relationships/hyperlink" Target="https://talan.bank.gov.ua/get-user-certificate/Y_-biZBiXL5kJTRXW-5N" TargetMode="External"/><Relationship Id="rId2563" Type="http://schemas.openxmlformats.org/officeDocument/2006/relationships/hyperlink" Target="https://talan.bank.gov.ua/get-user-certificate/Y_-bifn5IYHL7c8MFPQy" TargetMode="External"/><Relationship Id="rId328" Type="http://schemas.openxmlformats.org/officeDocument/2006/relationships/hyperlink" Target="https://talan.bank.gov.ua/get-user-certificate/Y_-biRTgvjyL0zst_AUs" TargetMode="External"/><Relationship Id="rId535" Type="http://schemas.openxmlformats.org/officeDocument/2006/relationships/hyperlink" Target="https://talan.bank.gov.ua/get-user-certificate/Y_-bigj1Dy9OdL2Qkjbt" TargetMode="External"/><Relationship Id="rId742" Type="http://schemas.openxmlformats.org/officeDocument/2006/relationships/hyperlink" Target="https://talan.bank.gov.ua/get-user-certificate/Y_-bivKMUnUCXObRObk8" TargetMode="External"/><Relationship Id="rId1165" Type="http://schemas.openxmlformats.org/officeDocument/2006/relationships/hyperlink" Target="https://talan.bank.gov.ua/get-user-certificate/Y_-bisLVbQcW9C9UDkUa" TargetMode="External"/><Relationship Id="rId1372" Type="http://schemas.openxmlformats.org/officeDocument/2006/relationships/hyperlink" Target="https://talan.bank.gov.ua/get-user-certificate/Y_-bi2IuGrwaZMy1Q2k9" TargetMode="External"/><Relationship Id="rId2009" Type="http://schemas.openxmlformats.org/officeDocument/2006/relationships/hyperlink" Target="https://talan.bank.gov.ua/get-user-certificate/Y_-biE17noxljefZkYeK" TargetMode="External"/><Relationship Id="rId2216" Type="http://schemas.openxmlformats.org/officeDocument/2006/relationships/hyperlink" Target="https://talan.bank.gov.ua/get-user-certificate/Y_-biWlzg8OIVEEu7nDu" TargetMode="External"/><Relationship Id="rId2423" Type="http://schemas.openxmlformats.org/officeDocument/2006/relationships/hyperlink" Target="https://talan.bank.gov.ua/get-user-certificate/Y_-bijLN48Cgg6GOgarS" TargetMode="External"/><Relationship Id="rId2630" Type="http://schemas.openxmlformats.org/officeDocument/2006/relationships/hyperlink" Target="https://talan.bank.gov.ua/get-user-certificate/Y_-biLAD6hfvepV7oFI0" TargetMode="External"/><Relationship Id="rId602" Type="http://schemas.openxmlformats.org/officeDocument/2006/relationships/hyperlink" Target="https://talan.bank.gov.ua/get-user-certificate/Y_-bif3UCXNLOHgDzgpS" TargetMode="External"/><Relationship Id="rId1025" Type="http://schemas.openxmlformats.org/officeDocument/2006/relationships/hyperlink" Target="https://talan.bank.gov.ua/get-user-certificate/Y_-bibA8n9PzFue33XTi" TargetMode="External"/><Relationship Id="rId1232" Type="http://schemas.openxmlformats.org/officeDocument/2006/relationships/hyperlink" Target="https://talan.bank.gov.ua/get-user-certificate/Y_-biciZm0rur1GHFAXS" TargetMode="External"/><Relationship Id="rId185" Type="http://schemas.openxmlformats.org/officeDocument/2006/relationships/hyperlink" Target="https://talan.bank.gov.ua/get-user-certificate/Y_-bieSVz0I_seZMJ05a" TargetMode="External"/><Relationship Id="rId1909" Type="http://schemas.openxmlformats.org/officeDocument/2006/relationships/hyperlink" Target="https://talan.bank.gov.ua/get-user-certificate/Y_-bipOnRuQWrYdkrQd2" TargetMode="External"/><Relationship Id="rId392" Type="http://schemas.openxmlformats.org/officeDocument/2006/relationships/hyperlink" Target="https://talan.bank.gov.ua/get-user-certificate/Y_-bib2B6wzbv2d7YwQU" TargetMode="External"/><Relationship Id="rId2073" Type="http://schemas.openxmlformats.org/officeDocument/2006/relationships/hyperlink" Target="https://talan.bank.gov.ua/get-user-certificate/Y_-bi1E7hFJKEgdBkLGg" TargetMode="External"/><Relationship Id="rId2280" Type="http://schemas.openxmlformats.org/officeDocument/2006/relationships/hyperlink" Target="https://talan.bank.gov.ua/get-user-certificate/Y_-bihD-BhySByXAaLav" TargetMode="External"/><Relationship Id="rId252" Type="http://schemas.openxmlformats.org/officeDocument/2006/relationships/hyperlink" Target="https://talan.bank.gov.ua/get-user-certificate/Y_-biZ9wl8AaA_aIU5lb" TargetMode="External"/><Relationship Id="rId2140" Type="http://schemas.openxmlformats.org/officeDocument/2006/relationships/hyperlink" Target="https://talan.bank.gov.ua/get-user-certificate/Y_-biGWFvDyvsE8SWjOP" TargetMode="External"/><Relationship Id="rId112" Type="http://schemas.openxmlformats.org/officeDocument/2006/relationships/hyperlink" Target="https://talan.bank.gov.ua/get-user-certificate/Y_-biaUKfa51vWIVUlf1" TargetMode="External"/><Relationship Id="rId1699" Type="http://schemas.openxmlformats.org/officeDocument/2006/relationships/hyperlink" Target="https://talan.bank.gov.ua/get-user-certificate/Y_-bilJSGw66ZErSVfuh" TargetMode="External"/><Relationship Id="rId2000" Type="http://schemas.openxmlformats.org/officeDocument/2006/relationships/hyperlink" Target="https://talan.bank.gov.ua/get-user-certificate/Y_-bic9nZf7kfk1c17jg" TargetMode="External"/><Relationship Id="rId929" Type="http://schemas.openxmlformats.org/officeDocument/2006/relationships/hyperlink" Target="https://talan.bank.gov.ua/get-user-certificate/Y_-bivg27MlYj4ksenlv" TargetMode="External"/><Relationship Id="rId1559" Type="http://schemas.openxmlformats.org/officeDocument/2006/relationships/hyperlink" Target="https://talan.bank.gov.ua/get-user-certificate/Y_-biD-radj6NBdeGou0" TargetMode="External"/><Relationship Id="rId1766" Type="http://schemas.openxmlformats.org/officeDocument/2006/relationships/hyperlink" Target="https://talan.bank.gov.ua/get-user-certificate/Y_-bic8zuhPDj2rZqcRU" TargetMode="External"/><Relationship Id="rId1973" Type="http://schemas.openxmlformats.org/officeDocument/2006/relationships/hyperlink" Target="https://talan.bank.gov.ua/get-user-certificate/Y_-biTrxL_Yse75Mpt8J" TargetMode="External"/><Relationship Id="rId58" Type="http://schemas.openxmlformats.org/officeDocument/2006/relationships/hyperlink" Target="https://talan.bank.gov.ua/get-user-certificate/Y_-bimgnL3uWeSPCfOMm" TargetMode="External"/><Relationship Id="rId1419" Type="http://schemas.openxmlformats.org/officeDocument/2006/relationships/hyperlink" Target="https://talan.bank.gov.ua/get-user-certificate/Y_-biYF69K6N7UKstsA4" TargetMode="External"/><Relationship Id="rId1626" Type="http://schemas.openxmlformats.org/officeDocument/2006/relationships/hyperlink" Target="https://talan.bank.gov.ua/get-user-certificate/Y_-biyv2AbtHhFLK9_2O" TargetMode="External"/><Relationship Id="rId1833" Type="http://schemas.openxmlformats.org/officeDocument/2006/relationships/hyperlink" Target="https://talan.bank.gov.ua/get-user-certificate/Y_-bitz-Q_tX2QyG9r6s" TargetMode="External"/><Relationship Id="rId1900" Type="http://schemas.openxmlformats.org/officeDocument/2006/relationships/hyperlink" Target="https://talan.bank.gov.ua/get-user-certificate/Y_-biB8E7Due_lT31OFZ" TargetMode="External"/><Relationship Id="rId579" Type="http://schemas.openxmlformats.org/officeDocument/2006/relationships/hyperlink" Target="https://talan.bank.gov.ua/get-user-certificate/Y_-biqGQmEqTJfYQcvZ7" TargetMode="External"/><Relationship Id="rId786" Type="http://schemas.openxmlformats.org/officeDocument/2006/relationships/hyperlink" Target="https://talan.bank.gov.ua/get-user-certificate/Y_-biQUmG_63SaUXgwrn" TargetMode="External"/><Relationship Id="rId993" Type="http://schemas.openxmlformats.org/officeDocument/2006/relationships/hyperlink" Target="https://talan.bank.gov.ua/get-user-certificate/Y_-bim0kultCB6N1zBvT" TargetMode="External"/><Relationship Id="rId2467" Type="http://schemas.openxmlformats.org/officeDocument/2006/relationships/hyperlink" Target="https://talan.bank.gov.ua/get-user-certificate/Y_-bip6WBAnj8PaWKqSF" TargetMode="External"/><Relationship Id="rId2674" Type="http://schemas.openxmlformats.org/officeDocument/2006/relationships/hyperlink" Target="https://talan.bank.gov.ua/get-user-certificate/Y_-bizKguyBGewMK6Cwl" TargetMode="External"/><Relationship Id="rId439" Type="http://schemas.openxmlformats.org/officeDocument/2006/relationships/hyperlink" Target="https://talan.bank.gov.ua/get-user-certificate/Y_-bimu56J412MotrB7z" TargetMode="External"/><Relationship Id="rId646" Type="http://schemas.openxmlformats.org/officeDocument/2006/relationships/hyperlink" Target="https://talan.bank.gov.ua/get-user-certificate/Y_-bij7jdO7y3PQTCNCd" TargetMode="External"/><Relationship Id="rId1069" Type="http://schemas.openxmlformats.org/officeDocument/2006/relationships/hyperlink" Target="https://talan.bank.gov.ua/get-user-certificate/Y_-bivoUC_CW5bXRPNqm" TargetMode="External"/><Relationship Id="rId1276" Type="http://schemas.openxmlformats.org/officeDocument/2006/relationships/hyperlink" Target="https://talan.bank.gov.ua/get-user-certificate/Y_-biC2gtsoixuVOxSTe" TargetMode="External"/><Relationship Id="rId1483" Type="http://schemas.openxmlformats.org/officeDocument/2006/relationships/hyperlink" Target="https://talan.bank.gov.ua/get-user-certificate/Y_-biXt5FKJjV1h72dAO" TargetMode="External"/><Relationship Id="rId2327" Type="http://schemas.openxmlformats.org/officeDocument/2006/relationships/hyperlink" Target="https://talan.bank.gov.ua/get-user-certificate/Y_-bivLysLJyFKitCyIl" TargetMode="External"/><Relationship Id="rId506" Type="http://schemas.openxmlformats.org/officeDocument/2006/relationships/hyperlink" Target="https://talan.bank.gov.ua/get-user-certificate/Y_-bicir5vPeWANSW1DR" TargetMode="External"/><Relationship Id="rId853" Type="http://schemas.openxmlformats.org/officeDocument/2006/relationships/hyperlink" Target="https://talan.bank.gov.ua/get-user-certificate/Y_-bifrJ8bEfmMVngDuX" TargetMode="External"/><Relationship Id="rId1136" Type="http://schemas.openxmlformats.org/officeDocument/2006/relationships/hyperlink" Target="https://talan.bank.gov.ua/get-user-certificate/Y_-bidaNRalt60UD2JtL" TargetMode="External"/><Relationship Id="rId1690" Type="http://schemas.openxmlformats.org/officeDocument/2006/relationships/hyperlink" Target="https://talan.bank.gov.ua/get-user-certificate/Y_-biI4bSU3vWdn6AnZr" TargetMode="External"/><Relationship Id="rId2534" Type="http://schemas.openxmlformats.org/officeDocument/2006/relationships/hyperlink" Target="https://talan.bank.gov.ua/get-user-certificate/Y_-biqveKjpZhQzoImIP" TargetMode="External"/><Relationship Id="rId713" Type="http://schemas.openxmlformats.org/officeDocument/2006/relationships/hyperlink" Target="https://talan.bank.gov.ua/get-user-certificate/Y_-biQJ9jD2SnQkeeeOc" TargetMode="External"/><Relationship Id="rId920" Type="http://schemas.openxmlformats.org/officeDocument/2006/relationships/hyperlink" Target="https://talan.bank.gov.ua/get-user-certificate/Y_-bile3YMU23vpZuJdr" TargetMode="External"/><Relationship Id="rId1343" Type="http://schemas.openxmlformats.org/officeDocument/2006/relationships/hyperlink" Target="https://talan.bank.gov.ua/get-user-certificate/Y_-biiURY1pDnYRk6J3B" TargetMode="External"/><Relationship Id="rId1550" Type="http://schemas.openxmlformats.org/officeDocument/2006/relationships/hyperlink" Target="https://talan.bank.gov.ua/get-user-certificate/Y_-bikRjrKvhLzUTugN_" TargetMode="External"/><Relationship Id="rId2601" Type="http://schemas.openxmlformats.org/officeDocument/2006/relationships/hyperlink" Target="https://talan.bank.gov.ua/get-user-certificate/Y_-bi4u9LdPSIkis-MW_" TargetMode="External"/><Relationship Id="rId1203" Type="http://schemas.openxmlformats.org/officeDocument/2006/relationships/hyperlink" Target="https://talan.bank.gov.ua/get-user-certificate/Y_-biMecBUWaezCICTcZ" TargetMode="External"/><Relationship Id="rId1410" Type="http://schemas.openxmlformats.org/officeDocument/2006/relationships/hyperlink" Target="https://talan.bank.gov.ua/get-user-certificate/Y_-bif8aLSiErLapYrsQ" TargetMode="External"/><Relationship Id="rId296" Type="http://schemas.openxmlformats.org/officeDocument/2006/relationships/hyperlink" Target="https://talan.bank.gov.ua/get-user-certificate/Y_-biE_z7ZNfEpQluX5Y" TargetMode="External"/><Relationship Id="rId2184" Type="http://schemas.openxmlformats.org/officeDocument/2006/relationships/hyperlink" Target="https://talan.bank.gov.ua/get-user-certificate/Y_-biYNRggMlffWlxfEA" TargetMode="External"/><Relationship Id="rId2391" Type="http://schemas.openxmlformats.org/officeDocument/2006/relationships/hyperlink" Target="https://talan.bank.gov.ua/get-user-certificate/Y_-biEdkJZaWLFoS2CWe" TargetMode="External"/><Relationship Id="rId156" Type="http://schemas.openxmlformats.org/officeDocument/2006/relationships/hyperlink" Target="https://talan.bank.gov.ua/get-user-certificate/Y_-biOQptIzZeugz91fS" TargetMode="External"/><Relationship Id="rId363" Type="http://schemas.openxmlformats.org/officeDocument/2006/relationships/hyperlink" Target="https://talan.bank.gov.ua/get-user-certificate/Y_-bieEioiRIgNQTccow" TargetMode="External"/><Relationship Id="rId570" Type="http://schemas.openxmlformats.org/officeDocument/2006/relationships/hyperlink" Target="https://talan.bank.gov.ua/get-user-certificate/Y_-bit8NzyjXV4DtNkcD" TargetMode="External"/><Relationship Id="rId2044" Type="http://schemas.openxmlformats.org/officeDocument/2006/relationships/hyperlink" Target="https://talan.bank.gov.ua/get-user-certificate/Y_-bie5b-y76C8HKrRRx" TargetMode="External"/><Relationship Id="rId2251" Type="http://schemas.openxmlformats.org/officeDocument/2006/relationships/hyperlink" Target="https://talan.bank.gov.ua/get-user-certificate/Y_-bipmW6gAi5Xg5IcZc" TargetMode="External"/><Relationship Id="rId223" Type="http://schemas.openxmlformats.org/officeDocument/2006/relationships/hyperlink" Target="https://talan.bank.gov.ua/get-user-certificate/Y_-biR4fRIdGppj5nk0Y" TargetMode="External"/><Relationship Id="rId430" Type="http://schemas.openxmlformats.org/officeDocument/2006/relationships/hyperlink" Target="https://talan.bank.gov.ua/get-user-certificate/Y_-bivrpo2DAMndbPZYA" TargetMode="External"/><Relationship Id="rId1060" Type="http://schemas.openxmlformats.org/officeDocument/2006/relationships/hyperlink" Target="https://talan.bank.gov.ua/get-user-certificate/Y_-biFXjZjaKZU8SorEr" TargetMode="External"/><Relationship Id="rId2111" Type="http://schemas.openxmlformats.org/officeDocument/2006/relationships/hyperlink" Target="https://talan.bank.gov.ua/get-user-certificate/Y_-bib01s_u7gSV0haSK" TargetMode="External"/><Relationship Id="rId1877" Type="http://schemas.openxmlformats.org/officeDocument/2006/relationships/hyperlink" Target="https://talan.bank.gov.ua/get-user-certificate/Y_-biN8OuxJUnYIr_pc-" TargetMode="External"/><Relationship Id="rId1737" Type="http://schemas.openxmlformats.org/officeDocument/2006/relationships/hyperlink" Target="https://talan.bank.gov.ua/get-user-certificate/Y_-bi4oHlT_EfNlTK1iC" TargetMode="External"/><Relationship Id="rId1944" Type="http://schemas.openxmlformats.org/officeDocument/2006/relationships/hyperlink" Target="https://talan.bank.gov.ua/get-user-certificate/Y_-bijilb_FpcWmrNggw" TargetMode="External"/><Relationship Id="rId29" Type="http://schemas.openxmlformats.org/officeDocument/2006/relationships/hyperlink" Target="https://talan.bank.gov.ua/get-user-certificate/Y_-bivcF6b7OBgX_wjzt" TargetMode="External"/><Relationship Id="rId1804" Type="http://schemas.openxmlformats.org/officeDocument/2006/relationships/hyperlink" Target="https://talan.bank.gov.ua/get-user-certificate/Y_-bi0BV3NB0iSy2prbX" TargetMode="External"/><Relationship Id="rId897" Type="http://schemas.openxmlformats.org/officeDocument/2006/relationships/hyperlink" Target="https://talan.bank.gov.ua/get-user-certificate/Y_-biMGiaC689RtU6liM" TargetMode="External"/><Relationship Id="rId2578" Type="http://schemas.openxmlformats.org/officeDocument/2006/relationships/hyperlink" Target="https://talan.bank.gov.ua/get-user-certificate/Y_-biuvFK84_lUeZq-WY" TargetMode="External"/><Relationship Id="rId757" Type="http://schemas.openxmlformats.org/officeDocument/2006/relationships/hyperlink" Target="https://talan.bank.gov.ua/get-user-certificate/Y_-biRbNzgY3kMNUCjBq" TargetMode="External"/><Relationship Id="rId964" Type="http://schemas.openxmlformats.org/officeDocument/2006/relationships/hyperlink" Target="https://talan.bank.gov.ua/get-user-certificate/Y_-biqBtADPAiiDSjOVU" TargetMode="External"/><Relationship Id="rId1387" Type="http://schemas.openxmlformats.org/officeDocument/2006/relationships/hyperlink" Target="https://talan.bank.gov.ua/get-user-certificate/Y_-bipS28aAkDhIGPsK2" TargetMode="External"/><Relationship Id="rId1594" Type="http://schemas.openxmlformats.org/officeDocument/2006/relationships/hyperlink" Target="https://talan.bank.gov.ua/get-user-certificate/Y_-bi6TAQOMC0Mia232u" TargetMode="External"/><Relationship Id="rId2438" Type="http://schemas.openxmlformats.org/officeDocument/2006/relationships/hyperlink" Target="https://talan.bank.gov.ua/get-user-certificate/Y_-biyzkD12JeNXyymhy" TargetMode="External"/><Relationship Id="rId2645" Type="http://schemas.openxmlformats.org/officeDocument/2006/relationships/hyperlink" Target="https://talan.bank.gov.ua/get-user-certificate/Y_-bi3yTOBWYSxbZW1F5" TargetMode="External"/><Relationship Id="rId93" Type="http://schemas.openxmlformats.org/officeDocument/2006/relationships/hyperlink" Target="https://talan.bank.gov.ua/get-user-certificate/Y_-biMtZDuHFQo7mI0fz" TargetMode="External"/><Relationship Id="rId617" Type="http://schemas.openxmlformats.org/officeDocument/2006/relationships/hyperlink" Target="https://talan.bank.gov.ua/get-user-certificate/Y_-biaypTOMU_1VPRfZ4" TargetMode="External"/><Relationship Id="rId824" Type="http://schemas.openxmlformats.org/officeDocument/2006/relationships/hyperlink" Target="https://talan.bank.gov.ua/get-user-certificate/Y_-biY_pdYrpLqFqAJFT" TargetMode="External"/><Relationship Id="rId1247" Type="http://schemas.openxmlformats.org/officeDocument/2006/relationships/hyperlink" Target="https://talan.bank.gov.ua/get-user-certificate/Y_-birn9-1scTU7xueVQ" TargetMode="External"/><Relationship Id="rId1454" Type="http://schemas.openxmlformats.org/officeDocument/2006/relationships/hyperlink" Target="https://talan.bank.gov.ua/get-user-certificate/Y_-bidBochMt7AAb_jLq" TargetMode="External"/><Relationship Id="rId1661" Type="http://schemas.openxmlformats.org/officeDocument/2006/relationships/hyperlink" Target="https://talan.bank.gov.ua/get-user-certificate/Y_-bi3QytVnKAloaFADb" TargetMode="External"/><Relationship Id="rId2505" Type="http://schemas.openxmlformats.org/officeDocument/2006/relationships/hyperlink" Target="https://talan.bank.gov.ua/get-user-certificate/Y_-biJT3arBZa3K83ye_" TargetMode="External"/><Relationship Id="rId1107" Type="http://schemas.openxmlformats.org/officeDocument/2006/relationships/hyperlink" Target="https://talan.bank.gov.ua/get-user-certificate/Y_-bikix02wFFFpTiCzC" TargetMode="External"/><Relationship Id="rId1314" Type="http://schemas.openxmlformats.org/officeDocument/2006/relationships/hyperlink" Target="https://talan.bank.gov.ua/get-user-certificate/Y_-bi1jmhMD98hdCKzf3" TargetMode="External"/><Relationship Id="rId1521" Type="http://schemas.openxmlformats.org/officeDocument/2006/relationships/hyperlink" Target="https://talan.bank.gov.ua/get-user-certificate/Y_-bis6tTLhNcIRmN8uf" TargetMode="External"/><Relationship Id="rId20" Type="http://schemas.openxmlformats.org/officeDocument/2006/relationships/hyperlink" Target="https://talan.bank.gov.ua/get-user-certificate/Y_-bi-zfIsIwGD5j-3gz" TargetMode="External"/><Relationship Id="rId2088" Type="http://schemas.openxmlformats.org/officeDocument/2006/relationships/hyperlink" Target="https://talan.bank.gov.ua/get-user-certificate/Y_-biSNwLzV3ngPjx7IV" TargetMode="External"/><Relationship Id="rId2295" Type="http://schemas.openxmlformats.org/officeDocument/2006/relationships/hyperlink" Target="https://talan.bank.gov.ua/get-user-certificate/Y_-bimZbvJTow0EMGIj3" TargetMode="External"/><Relationship Id="rId267" Type="http://schemas.openxmlformats.org/officeDocument/2006/relationships/hyperlink" Target="https://talan.bank.gov.ua/get-user-certificate/Y_-biuL27bU-9BbCNAe_" TargetMode="External"/><Relationship Id="rId474" Type="http://schemas.openxmlformats.org/officeDocument/2006/relationships/hyperlink" Target="https://talan.bank.gov.ua/get-user-certificate/Y_-bitD-xV8BWu_jMSTr" TargetMode="External"/><Relationship Id="rId2155" Type="http://schemas.openxmlformats.org/officeDocument/2006/relationships/hyperlink" Target="https://talan.bank.gov.ua/get-user-certificate/Y_-bigDuNLJNgfHdIHBQ" TargetMode="External"/><Relationship Id="rId127" Type="http://schemas.openxmlformats.org/officeDocument/2006/relationships/hyperlink" Target="https://talan.bank.gov.ua/get-user-certificate/Y_-biU8-wJydKbYo3s3B" TargetMode="External"/><Relationship Id="rId681" Type="http://schemas.openxmlformats.org/officeDocument/2006/relationships/hyperlink" Target="https://talan.bank.gov.ua/get-user-certificate/Y_-bi3ZuNBIdf3hDg-Ei" TargetMode="External"/><Relationship Id="rId2362" Type="http://schemas.openxmlformats.org/officeDocument/2006/relationships/hyperlink" Target="https://talan.bank.gov.ua/get-user-certificate/Y_-bi6joi598iBIAnfpT" TargetMode="External"/><Relationship Id="rId334" Type="http://schemas.openxmlformats.org/officeDocument/2006/relationships/hyperlink" Target="https://talan.bank.gov.ua/get-user-certificate/Y_-biF2PcJ-LifnyzrVU" TargetMode="External"/><Relationship Id="rId541" Type="http://schemas.openxmlformats.org/officeDocument/2006/relationships/hyperlink" Target="https://talan.bank.gov.ua/get-user-certificate/Y_-biI898pbRZWNc_jji" TargetMode="External"/><Relationship Id="rId1171" Type="http://schemas.openxmlformats.org/officeDocument/2006/relationships/hyperlink" Target="https://talan.bank.gov.ua/get-user-certificate/Y_-bi1WBcZihRFuSZOu4" TargetMode="External"/><Relationship Id="rId2015" Type="http://schemas.openxmlformats.org/officeDocument/2006/relationships/hyperlink" Target="https://talan.bank.gov.ua/get-user-certificate/Y_-bipKcGQGtlLdxfzsq" TargetMode="External"/><Relationship Id="rId2222" Type="http://schemas.openxmlformats.org/officeDocument/2006/relationships/hyperlink" Target="https://talan.bank.gov.ua/get-user-certificate/Y_-bi5V1_GXDXlQcd2BG" TargetMode="External"/><Relationship Id="rId401" Type="http://schemas.openxmlformats.org/officeDocument/2006/relationships/hyperlink" Target="https://talan.bank.gov.ua/get-user-certificate/Y_-biTDBnQOmbjyisLBh" TargetMode="External"/><Relationship Id="rId1031" Type="http://schemas.openxmlformats.org/officeDocument/2006/relationships/hyperlink" Target="https://talan.bank.gov.ua/get-user-certificate/Y_-bi0tcyWCSND6jpL-A" TargetMode="External"/><Relationship Id="rId1988" Type="http://schemas.openxmlformats.org/officeDocument/2006/relationships/hyperlink" Target="https://talan.bank.gov.ua/get-user-certificate/Y_-biFQAl26iuurBmI2y" TargetMode="External"/><Relationship Id="rId1848" Type="http://schemas.openxmlformats.org/officeDocument/2006/relationships/hyperlink" Target="https://talan.bank.gov.ua/get-user-certificate/Y_-biOelOE9A8ulweomi" TargetMode="External"/><Relationship Id="rId191" Type="http://schemas.openxmlformats.org/officeDocument/2006/relationships/hyperlink" Target="https://talan.bank.gov.ua/get-user-certificate/Y_-bir5DTb5Ueqo8bJCY" TargetMode="External"/><Relationship Id="rId1708" Type="http://schemas.openxmlformats.org/officeDocument/2006/relationships/hyperlink" Target="https://talan.bank.gov.ua/get-user-certificate/Y_-biGJGHEf8bhv1M_-z" TargetMode="External"/><Relationship Id="rId1915" Type="http://schemas.openxmlformats.org/officeDocument/2006/relationships/hyperlink" Target="https://talan.bank.gov.ua/get-user-certificate/Y_-bip6K9UMs5HJ4iQEs" TargetMode="External"/><Relationship Id="rId868" Type="http://schemas.openxmlformats.org/officeDocument/2006/relationships/hyperlink" Target="https://talan.bank.gov.ua/get-user-certificate/Y_-biqNbM5GVLYT4RdZh" TargetMode="External"/><Relationship Id="rId1498" Type="http://schemas.openxmlformats.org/officeDocument/2006/relationships/hyperlink" Target="https://talan.bank.gov.ua/get-user-certificate/Y_-bimg0S5CTHK5iAWEq" TargetMode="External"/><Relationship Id="rId2549" Type="http://schemas.openxmlformats.org/officeDocument/2006/relationships/hyperlink" Target="https://talan.bank.gov.ua/get-user-certificate/Y_-bihs3Vn4MyDYRErvr" TargetMode="External"/><Relationship Id="rId728" Type="http://schemas.openxmlformats.org/officeDocument/2006/relationships/hyperlink" Target="https://talan.bank.gov.ua/get-user-certificate/Y_-birgnQkNobGDw9jfk" TargetMode="External"/><Relationship Id="rId935" Type="http://schemas.openxmlformats.org/officeDocument/2006/relationships/hyperlink" Target="https://talan.bank.gov.ua/get-user-certificate/Y_-biPSCOdh_qSIcKa_F" TargetMode="External"/><Relationship Id="rId1358" Type="http://schemas.openxmlformats.org/officeDocument/2006/relationships/hyperlink" Target="https://talan.bank.gov.ua/get-user-certificate/Y_-biFYsDHQKc5D1_HJj" TargetMode="External"/><Relationship Id="rId1565" Type="http://schemas.openxmlformats.org/officeDocument/2006/relationships/hyperlink" Target="https://talan.bank.gov.ua/get-user-certificate/Y_-biX6SiAJdUrIZoi7m" TargetMode="External"/><Relationship Id="rId1772" Type="http://schemas.openxmlformats.org/officeDocument/2006/relationships/hyperlink" Target="https://talan.bank.gov.ua/get-user-certificate/Y_-biHlZppyhatrRN0hl" TargetMode="External"/><Relationship Id="rId2409" Type="http://schemas.openxmlformats.org/officeDocument/2006/relationships/hyperlink" Target="https://talan.bank.gov.ua/get-user-certificate/Y_-binRXNbGlx78dDhTG" TargetMode="External"/><Relationship Id="rId2616" Type="http://schemas.openxmlformats.org/officeDocument/2006/relationships/hyperlink" Target="https://talan.bank.gov.ua/get-user-certificate/Y_-bibdWzUClD1IqvdK9" TargetMode="External"/><Relationship Id="rId64" Type="http://schemas.openxmlformats.org/officeDocument/2006/relationships/hyperlink" Target="https://talan.bank.gov.ua/get-user-certificate/Y_-bi8FTQb3PIr-z2q70" TargetMode="External"/><Relationship Id="rId1218" Type="http://schemas.openxmlformats.org/officeDocument/2006/relationships/hyperlink" Target="https://talan.bank.gov.ua/get-user-certificate/Y_-biNPfWx8yu_0A7Ns5" TargetMode="External"/><Relationship Id="rId1425" Type="http://schemas.openxmlformats.org/officeDocument/2006/relationships/hyperlink" Target="https://talan.bank.gov.ua/get-user-certificate/Y_-bietyFEg2LBZi5njg" TargetMode="External"/><Relationship Id="rId1632" Type="http://schemas.openxmlformats.org/officeDocument/2006/relationships/hyperlink" Target="https://talan.bank.gov.ua/get-user-certificate/Y_-bilisrNTLnZM8xFdP" TargetMode="External"/><Relationship Id="rId2199" Type="http://schemas.openxmlformats.org/officeDocument/2006/relationships/hyperlink" Target="https://talan.bank.gov.ua/get-user-certificate/Y_-biJSCWpSdtP6--lKq" TargetMode="External"/><Relationship Id="rId378" Type="http://schemas.openxmlformats.org/officeDocument/2006/relationships/hyperlink" Target="https://talan.bank.gov.ua/get-user-certificate/Y_-biHLOIIlZ93-8KT_x" TargetMode="External"/><Relationship Id="rId585" Type="http://schemas.openxmlformats.org/officeDocument/2006/relationships/hyperlink" Target="https://talan.bank.gov.ua/get-user-certificate/Y_-biZfYRf9dicacf7kE" TargetMode="External"/><Relationship Id="rId792" Type="http://schemas.openxmlformats.org/officeDocument/2006/relationships/hyperlink" Target="https://talan.bank.gov.ua/get-user-certificate/Y_-biI3_nV6b11ImfZFl" TargetMode="External"/><Relationship Id="rId2059" Type="http://schemas.openxmlformats.org/officeDocument/2006/relationships/hyperlink" Target="https://talan.bank.gov.ua/get-user-certificate/Y_-bicN6MiISQNa4gz4f" TargetMode="External"/><Relationship Id="rId2266" Type="http://schemas.openxmlformats.org/officeDocument/2006/relationships/hyperlink" Target="https://talan.bank.gov.ua/get-user-certificate/Y_-biPPBeU1eC_Bu4mDs" TargetMode="External"/><Relationship Id="rId2473" Type="http://schemas.openxmlformats.org/officeDocument/2006/relationships/hyperlink" Target="https://talan.bank.gov.ua/get-user-certificate/Y_-biL1pksG8QZqFGnHN" TargetMode="External"/><Relationship Id="rId2680" Type="http://schemas.openxmlformats.org/officeDocument/2006/relationships/hyperlink" Target="https://talan.bank.gov.ua/get-user-certificate/j_-wq1IjcTH5HeycbHOt" TargetMode="External"/><Relationship Id="rId238" Type="http://schemas.openxmlformats.org/officeDocument/2006/relationships/hyperlink" Target="https://talan.bank.gov.ua/get-user-certificate/Y_-biUSEK4b1WM3WmR6D" TargetMode="External"/><Relationship Id="rId445" Type="http://schemas.openxmlformats.org/officeDocument/2006/relationships/hyperlink" Target="https://talan.bank.gov.ua/get-user-certificate/Y_-bijf1vqWodSXV4xmj" TargetMode="External"/><Relationship Id="rId652" Type="http://schemas.openxmlformats.org/officeDocument/2006/relationships/hyperlink" Target="https://talan.bank.gov.ua/get-user-certificate/Y_-biNHgfkMDuXJG3tT7" TargetMode="External"/><Relationship Id="rId1075" Type="http://schemas.openxmlformats.org/officeDocument/2006/relationships/hyperlink" Target="https://talan.bank.gov.ua/get-user-certificate/Y_-bioJGS0GTHiQIa_Nw" TargetMode="External"/><Relationship Id="rId1282" Type="http://schemas.openxmlformats.org/officeDocument/2006/relationships/hyperlink" Target="https://talan.bank.gov.ua/get-user-certificate/Y_-bi7XyYajEMxp-52T7" TargetMode="External"/><Relationship Id="rId2126" Type="http://schemas.openxmlformats.org/officeDocument/2006/relationships/hyperlink" Target="https://talan.bank.gov.ua/get-user-certificate/Y_-biRvCV1M5k1bovnOA" TargetMode="External"/><Relationship Id="rId2333" Type="http://schemas.openxmlformats.org/officeDocument/2006/relationships/hyperlink" Target="https://talan.bank.gov.ua/get-user-certificate/Y_-bi1e7PnH98NXs3CwB" TargetMode="External"/><Relationship Id="rId2540" Type="http://schemas.openxmlformats.org/officeDocument/2006/relationships/hyperlink" Target="https://talan.bank.gov.ua/get-user-certificate/Y_-biodJEh02xhlnP8cN" TargetMode="External"/><Relationship Id="rId305" Type="http://schemas.openxmlformats.org/officeDocument/2006/relationships/hyperlink" Target="https://talan.bank.gov.ua/get-user-certificate/Y_-biK5vaub9gL_lwvrs" TargetMode="External"/><Relationship Id="rId512" Type="http://schemas.openxmlformats.org/officeDocument/2006/relationships/hyperlink" Target="https://talan.bank.gov.ua/get-user-certificate/Y_-biOJaTo9DlXpzoqaD" TargetMode="External"/><Relationship Id="rId1142" Type="http://schemas.openxmlformats.org/officeDocument/2006/relationships/hyperlink" Target="https://talan.bank.gov.ua/get-user-certificate/Y_-bi6Uyoc-6ktWWgPfS" TargetMode="External"/><Relationship Id="rId2400" Type="http://schemas.openxmlformats.org/officeDocument/2006/relationships/hyperlink" Target="https://talan.bank.gov.ua/get-user-certificate/Y_-bi911Cv3WTsobJHL-" TargetMode="External"/><Relationship Id="rId1002" Type="http://schemas.openxmlformats.org/officeDocument/2006/relationships/hyperlink" Target="https://talan.bank.gov.ua/get-user-certificate/Y_-bicwVYBjkktfWYNqU" TargetMode="External"/><Relationship Id="rId1959" Type="http://schemas.openxmlformats.org/officeDocument/2006/relationships/hyperlink" Target="https://talan.bank.gov.ua/get-user-certificate/Y_-bi2pT7upqt0bNlv30" TargetMode="External"/><Relationship Id="rId1819" Type="http://schemas.openxmlformats.org/officeDocument/2006/relationships/hyperlink" Target="https://talan.bank.gov.ua/get-user-certificate/Y_-bigDwsDzEcy6p6aKz" TargetMode="External"/><Relationship Id="rId2190" Type="http://schemas.openxmlformats.org/officeDocument/2006/relationships/hyperlink" Target="https://talan.bank.gov.ua/get-user-certificate/Y_-bikCkyMll4StV7UW8" TargetMode="External"/><Relationship Id="rId162" Type="http://schemas.openxmlformats.org/officeDocument/2006/relationships/hyperlink" Target="https://talan.bank.gov.ua/get-user-certificate/Y_-biXDr4klrjxwv8LpL" TargetMode="External"/><Relationship Id="rId2050" Type="http://schemas.openxmlformats.org/officeDocument/2006/relationships/hyperlink" Target="https://talan.bank.gov.ua/get-user-certificate/Y_-bioVBEkE-yRQMIg3x" TargetMode="External"/><Relationship Id="rId979" Type="http://schemas.openxmlformats.org/officeDocument/2006/relationships/hyperlink" Target="https://talan.bank.gov.ua/get-user-certificate/Y_-bip9Tit9RlpP2sfWH" TargetMode="External"/><Relationship Id="rId839" Type="http://schemas.openxmlformats.org/officeDocument/2006/relationships/hyperlink" Target="https://talan.bank.gov.ua/get-user-certificate/Y_-bicT9yuzcKhN1tmqd" TargetMode="External"/><Relationship Id="rId1469" Type="http://schemas.openxmlformats.org/officeDocument/2006/relationships/hyperlink" Target="https://talan.bank.gov.ua/get-user-certificate/Y_-biQu5F0UtQ-NGeQLf" TargetMode="External"/><Relationship Id="rId1676" Type="http://schemas.openxmlformats.org/officeDocument/2006/relationships/hyperlink" Target="https://talan.bank.gov.ua/get-user-certificate/Y_-biw8ePESgq0PX6pKF" TargetMode="External"/><Relationship Id="rId1883" Type="http://schemas.openxmlformats.org/officeDocument/2006/relationships/hyperlink" Target="https://talan.bank.gov.ua/get-user-certificate/Y_-biXWiVt2CnGd7RSIZ" TargetMode="External"/><Relationship Id="rId906" Type="http://schemas.openxmlformats.org/officeDocument/2006/relationships/hyperlink" Target="https://talan.bank.gov.ua/get-user-certificate/Y_-biEmcEUux4pxCaKTv" TargetMode="External"/><Relationship Id="rId1329" Type="http://schemas.openxmlformats.org/officeDocument/2006/relationships/hyperlink" Target="https://talan.bank.gov.ua/get-user-certificate/Y_-binWv-g8mwTv4MMwd" TargetMode="External"/><Relationship Id="rId1536" Type="http://schemas.openxmlformats.org/officeDocument/2006/relationships/hyperlink" Target="https://talan.bank.gov.ua/get-user-certificate/Y_-bi-ILZTdK2EGw69lu" TargetMode="External"/><Relationship Id="rId1743" Type="http://schemas.openxmlformats.org/officeDocument/2006/relationships/hyperlink" Target="https://talan.bank.gov.ua/get-user-certificate/Y_-biRNIb7Hyu3dnjN3S" TargetMode="External"/><Relationship Id="rId1950" Type="http://schemas.openxmlformats.org/officeDocument/2006/relationships/hyperlink" Target="https://talan.bank.gov.ua/get-user-certificate/Y_-bi9Rv0pAI2it5yJVV" TargetMode="External"/><Relationship Id="rId35" Type="http://schemas.openxmlformats.org/officeDocument/2006/relationships/hyperlink" Target="https://talan.bank.gov.ua/get-user-certificate/Y_-bieDida0Eq70mVlhC" TargetMode="External"/><Relationship Id="rId1603" Type="http://schemas.openxmlformats.org/officeDocument/2006/relationships/hyperlink" Target="https://talan.bank.gov.ua/get-user-certificate/Y_-bii2jXyJahj-bt9Qj" TargetMode="External"/><Relationship Id="rId1810" Type="http://schemas.openxmlformats.org/officeDocument/2006/relationships/hyperlink" Target="https://talan.bank.gov.ua/get-user-certificate/Y_-biHPeHrTXS6RehD92" TargetMode="External"/><Relationship Id="rId489" Type="http://schemas.openxmlformats.org/officeDocument/2006/relationships/hyperlink" Target="https://talan.bank.gov.ua/get-user-certificate/Y_-bifgFigmTftL5Khue" TargetMode="External"/><Relationship Id="rId696" Type="http://schemas.openxmlformats.org/officeDocument/2006/relationships/hyperlink" Target="https://talan.bank.gov.ua/get-user-certificate/Y_-biMd3B6JX20ILHoXN" TargetMode="External"/><Relationship Id="rId2377" Type="http://schemas.openxmlformats.org/officeDocument/2006/relationships/hyperlink" Target="https://talan.bank.gov.ua/get-user-certificate/Y_-biMPNaFMbI_Obb6Pg" TargetMode="External"/><Relationship Id="rId2584" Type="http://schemas.openxmlformats.org/officeDocument/2006/relationships/hyperlink" Target="https://talan.bank.gov.ua/get-user-certificate/Y_-biYFosvqUpEeqyLHi" TargetMode="External"/><Relationship Id="rId349" Type="http://schemas.openxmlformats.org/officeDocument/2006/relationships/hyperlink" Target="https://talan.bank.gov.ua/get-user-certificate/Y_-bi63rwCu88PS6UF5_" TargetMode="External"/><Relationship Id="rId556" Type="http://schemas.openxmlformats.org/officeDocument/2006/relationships/hyperlink" Target="https://talan.bank.gov.ua/get-user-certificate/Y_-bi-OzK2IZ3Ifi_ezB" TargetMode="External"/><Relationship Id="rId763" Type="http://schemas.openxmlformats.org/officeDocument/2006/relationships/hyperlink" Target="https://talan.bank.gov.ua/get-user-certificate/Y_-biofUSFp2K2oMFY6Q" TargetMode="External"/><Relationship Id="rId1186" Type="http://schemas.openxmlformats.org/officeDocument/2006/relationships/hyperlink" Target="https://talan.bank.gov.ua/get-user-certificate/Y_-bizcxCU6NaMwhJV1I" TargetMode="External"/><Relationship Id="rId1393" Type="http://schemas.openxmlformats.org/officeDocument/2006/relationships/hyperlink" Target="https://talan.bank.gov.ua/get-user-certificate/Y_-bigqSmgjVLFD29v8e" TargetMode="External"/><Relationship Id="rId2237" Type="http://schemas.openxmlformats.org/officeDocument/2006/relationships/hyperlink" Target="https://talan.bank.gov.ua/get-user-certificate/Y_-biDDVdmnktg0rbmZO" TargetMode="External"/><Relationship Id="rId2444" Type="http://schemas.openxmlformats.org/officeDocument/2006/relationships/hyperlink" Target="https://talan.bank.gov.ua/get-user-certificate/Y_-biWmSl0g9o1MgOBKA" TargetMode="External"/><Relationship Id="rId209" Type="http://schemas.openxmlformats.org/officeDocument/2006/relationships/hyperlink" Target="https://talan.bank.gov.ua/get-user-certificate/Y_-bitN4jjbI__0xLT5e" TargetMode="External"/><Relationship Id="rId416" Type="http://schemas.openxmlformats.org/officeDocument/2006/relationships/hyperlink" Target="https://talan.bank.gov.ua/get-user-certificate/Y_-bixYKX7JZUidiH83V" TargetMode="External"/><Relationship Id="rId970" Type="http://schemas.openxmlformats.org/officeDocument/2006/relationships/hyperlink" Target="https://talan.bank.gov.ua/get-user-certificate/Y_-bihEtYdJ0HNchJubp" TargetMode="External"/><Relationship Id="rId1046" Type="http://schemas.openxmlformats.org/officeDocument/2006/relationships/hyperlink" Target="https://talan.bank.gov.ua/get-user-certificate/Y_-biSmi7Xmj0zfshr-Q" TargetMode="External"/><Relationship Id="rId1253" Type="http://schemas.openxmlformats.org/officeDocument/2006/relationships/hyperlink" Target="https://talan.bank.gov.ua/get-user-certificate/Y_-bi09OGOFeGN1HxA79" TargetMode="External"/><Relationship Id="rId2651" Type="http://schemas.openxmlformats.org/officeDocument/2006/relationships/hyperlink" Target="https://talan.bank.gov.ua/get-user-certificate/Y_-bi-wFvc5OgUauTHDw" TargetMode="External"/><Relationship Id="rId623" Type="http://schemas.openxmlformats.org/officeDocument/2006/relationships/hyperlink" Target="https://talan.bank.gov.ua/get-user-certificate/Y_-bi-os-Pd0Z6XpiZgv" TargetMode="External"/><Relationship Id="rId830" Type="http://schemas.openxmlformats.org/officeDocument/2006/relationships/hyperlink" Target="https://talan.bank.gov.ua/get-user-certificate/Y_-biptwp8iKmyMTO4ka" TargetMode="External"/><Relationship Id="rId1460" Type="http://schemas.openxmlformats.org/officeDocument/2006/relationships/hyperlink" Target="https://talan.bank.gov.ua/get-user-certificate/Y_-biS0B5HwlT8_liZzH" TargetMode="External"/><Relationship Id="rId2304" Type="http://schemas.openxmlformats.org/officeDocument/2006/relationships/hyperlink" Target="https://talan.bank.gov.ua/get-user-certificate/Y_-biirzP3KhcgKe51kd" TargetMode="External"/><Relationship Id="rId2511" Type="http://schemas.openxmlformats.org/officeDocument/2006/relationships/hyperlink" Target="https://talan.bank.gov.ua/get-user-certificate/Y_-biDdJVP1SXun_R28T" TargetMode="External"/><Relationship Id="rId1113" Type="http://schemas.openxmlformats.org/officeDocument/2006/relationships/hyperlink" Target="https://talan.bank.gov.ua/get-user-certificate/Y_-binQPEpm3vWMPjOq0" TargetMode="External"/><Relationship Id="rId1320" Type="http://schemas.openxmlformats.org/officeDocument/2006/relationships/hyperlink" Target="https://talan.bank.gov.ua/get-user-certificate/Y_-bi6j8ojAApfHRiovr" TargetMode="External"/><Relationship Id="rId2094" Type="http://schemas.openxmlformats.org/officeDocument/2006/relationships/hyperlink" Target="https://talan.bank.gov.ua/get-user-certificate/Y_-biTpouoH17smNI0u3" TargetMode="External"/><Relationship Id="rId273" Type="http://schemas.openxmlformats.org/officeDocument/2006/relationships/hyperlink" Target="https://talan.bank.gov.ua/get-user-certificate/Y_-biqJ0AdTWuyYjAYdd" TargetMode="External"/><Relationship Id="rId480" Type="http://schemas.openxmlformats.org/officeDocument/2006/relationships/hyperlink" Target="https://talan.bank.gov.ua/get-user-certificate/Y_-bi8RPrJzEa3JXxxWG" TargetMode="External"/><Relationship Id="rId2161" Type="http://schemas.openxmlformats.org/officeDocument/2006/relationships/hyperlink" Target="https://talan.bank.gov.ua/get-user-certificate/Y_-biQAM_uEK5ewZ1agc" TargetMode="External"/><Relationship Id="rId133" Type="http://schemas.openxmlformats.org/officeDocument/2006/relationships/hyperlink" Target="https://talan.bank.gov.ua/get-user-certificate/Y_-biDJfG7MfGsa-y7q2" TargetMode="External"/><Relationship Id="rId340" Type="http://schemas.openxmlformats.org/officeDocument/2006/relationships/hyperlink" Target="https://talan.bank.gov.ua/get-user-certificate/Y_-biD3RVjPU03wSkibI" TargetMode="External"/><Relationship Id="rId2021" Type="http://schemas.openxmlformats.org/officeDocument/2006/relationships/hyperlink" Target="https://talan.bank.gov.ua/get-user-certificate/Y_-bioRVCpHW2IAESuQm" TargetMode="External"/><Relationship Id="rId200" Type="http://schemas.openxmlformats.org/officeDocument/2006/relationships/hyperlink" Target="https://talan.bank.gov.ua/get-user-certificate/Y_-biIcRqG_nA-8QN3LQ" TargetMode="External"/><Relationship Id="rId1787" Type="http://schemas.openxmlformats.org/officeDocument/2006/relationships/hyperlink" Target="https://talan.bank.gov.ua/get-user-certificate/Y_-biH7R_Wo3npxk_0Y7" TargetMode="External"/><Relationship Id="rId1994" Type="http://schemas.openxmlformats.org/officeDocument/2006/relationships/hyperlink" Target="https://talan.bank.gov.ua/get-user-certificate/Y_-biGo2zw--QN3H6yrm" TargetMode="External"/><Relationship Id="rId79" Type="http://schemas.openxmlformats.org/officeDocument/2006/relationships/hyperlink" Target="https://talan.bank.gov.ua/get-user-certificate/Y_-biQR_e6L519GV_0NM" TargetMode="External"/><Relationship Id="rId1647" Type="http://schemas.openxmlformats.org/officeDocument/2006/relationships/hyperlink" Target="https://talan.bank.gov.ua/get-user-certificate/Y_-bi2_TTG9PHap06eNA" TargetMode="External"/><Relationship Id="rId1854" Type="http://schemas.openxmlformats.org/officeDocument/2006/relationships/hyperlink" Target="https://talan.bank.gov.ua/get-user-certificate/Y_-biEx7EVuycB8-jPD3" TargetMode="External"/><Relationship Id="rId1507" Type="http://schemas.openxmlformats.org/officeDocument/2006/relationships/hyperlink" Target="https://talan.bank.gov.ua/get-user-certificate/Y_-biGB4TCKEysp_81xj" TargetMode="External"/><Relationship Id="rId1714" Type="http://schemas.openxmlformats.org/officeDocument/2006/relationships/hyperlink" Target="https://talan.bank.gov.ua/get-user-certificate/Y_-biLusZVFb7qRHsXrH" TargetMode="External"/><Relationship Id="rId1921" Type="http://schemas.openxmlformats.org/officeDocument/2006/relationships/hyperlink" Target="https://talan.bank.gov.ua/get-user-certificate/Y_-biS09JKNoc7CONKdY" TargetMode="External"/><Relationship Id="rId2488" Type="http://schemas.openxmlformats.org/officeDocument/2006/relationships/hyperlink" Target="https://talan.bank.gov.ua/get-user-certificate/Y_-biecbenGaYYanybGI" TargetMode="External"/><Relationship Id="rId1297" Type="http://schemas.openxmlformats.org/officeDocument/2006/relationships/hyperlink" Target="https://talan.bank.gov.ua/get-user-certificate/Y_-bis7LBbWGZEFE81_e" TargetMode="External"/><Relationship Id="rId667" Type="http://schemas.openxmlformats.org/officeDocument/2006/relationships/hyperlink" Target="https://talan.bank.gov.ua/get-user-certificate/Y_-bivkDCdKBsa2Rxz-6" TargetMode="External"/><Relationship Id="rId874" Type="http://schemas.openxmlformats.org/officeDocument/2006/relationships/hyperlink" Target="https://talan.bank.gov.ua/get-user-certificate/Y_-bivuNdZLqCF_6FwzD" TargetMode="External"/><Relationship Id="rId2348" Type="http://schemas.openxmlformats.org/officeDocument/2006/relationships/hyperlink" Target="https://talan.bank.gov.ua/get-user-certificate/Y_-biLdJgr5g515bzYR_" TargetMode="External"/><Relationship Id="rId2555" Type="http://schemas.openxmlformats.org/officeDocument/2006/relationships/hyperlink" Target="https://talan.bank.gov.ua/get-user-certificate/Y_-bisKgDFrBRUKqiP7S" TargetMode="External"/><Relationship Id="rId527" Type="http://schemas.openxmlformats.org/officeDocument/2006/relationships/hyperlink" Target="https://talan.bank.gov.ua/get-user-certificate/Y_-big22KL_5Vdr3gJdf" TargetMode="External"/><Relationship Id="rId734" Type="http://schemas.openxmlformats.org/officeDocument/2006/relationships/hyperlink" Target="https://talan.bank.gov.ua/get-user-certificate/Y_-bi6Cdnep5dpxKO7K3" TargetMode="External"/><Relationship Id="rId941" Type="http://schemas.openxmlformats.org/officeDocument/2006/relationships/hyperlink" Target="https://talan.bank.gov.ua/get-user-certificate/Y_-bin0hOJ37N5wRd6hB" TargetMode="External"/><Relationship Id="rId1157" Type="http://schemas.openxmlformats.org/officeDocument/2006/relationships/hyperlink" Target="https://talan.bank.gov.ua/get-user-certificate/Y_-bic3G7cgyAIiZCIPU" TargetMode="External"/><Relationship Id="rId1364" Type="http://schemas.openxmlformats.org/officeDocument/2006/relationships/hyperlink" Target="https://talan.bank.gov.ua/get-user-certificate/Y_-bi04VN9RIuvIxO0Mj" TargetMode="External"/><Relationship Id="rId1571" Type="http://schemas.openxmlformats.org/officeDocument/2006/relationships/hyperlink" Target="https://talan.bank.gov.ua/get-user-certificate/Y_-bibkykqGHflPJ3c4s" TargetMode="External"/><Relationship Id="rId2208" Type="http://schemas.openxmlformats.org/officeDocument/2006/relationships/hyperlink" Target="https://talan.bank.gov.ua/get-user-certificate/Y_-bisOdS-WVa8oEcjxD" TargetMode="External"/><Relationship Id="rId2415" Type="http://schemas.openxmlformats.org/officeDocument/2006/relationships/hyperlink" Target="https://talan.bank.gov.ua/get-user-certificate/Y_-bi9xbP1z3bR7_ElCl" TargetMode="External"/><Relationship Id="rId2622" Type="http://schemas.openxmlformats.org/officeDocument/2006/relationships/hyperlink" Target="https://talan.bank.gov.ua/get-user-certificate/Y_-bi_sdn5w34t6aN6rU" TargetMode="External"/><Relationship Id="rId70" Type="http://schemas.openxmlformats.org/officeDocument/2006/relationships/hyperlink" Target="https://talan.bank.gov.ua/get-user-certificate/Y_-biOoLzv6m6e036dPE" TargetMode="External"/><Relationship Id="rId801" Type="http://schemas.openxmlformats.org/officeDocument/2006/relationships/hyperlink" Target="https://talan.bank.gov.ua/get-user-certificate/Y_-bitf_amST9V0VkV1E" TargetMode="External"/><Relationship Id="rId1017" Type="http://schemas.openxmlformats.org/officeDocument/2006/relationships/hyperlink" Target="https://talan.bank.gov.ua/get-user-certificate/Y_-biW1ovEWhrPFMZRXi" TargetMode="External"/><Relationship Id="rId1224" Type="http://schemas.openxmlformats.org/officeDocument/2006/relationships/hyperlink" Target="https://talan.bank.gov.ua/get-user-certificate/Y_-bi6MHWZe5upo1qnNe" TargetMode="External"/><Relationship Id="rId1431" Type="http://schemas.openxmlformats.org/officeDocument/2006/relationships/hyperlink" Target="https://talan.bank.gov.ua/get-user-certificate/Y_-biSyOmu3D3lnP0fp7" TargetMode="External"/><Relationship Id="rId177" Type="http://schemas.openxmlformats.org/officeDocument/2006/relationships/hyperlink" Target="https://talan.bank.gov.ua/get-user-certificate/Y_-bibZRIzCjm_Tb5_Ck" TargetMode="External"/><Relationship Id="rId384" Type="http://schemas.openxmlformats.org/officeDocument/2006/relationships/hyperlink" Target="https://talan.bank.gov.ua/get-user-certificate/Y_-biN08lm94NAhBwuF7" TargetMode="External"/><Relationship Id="rId591" Type="http://schemas.openxmlformats.org/officeDocument/2006/relationships/hyperlink" Target="https://talan.bank.gov.ua/get-user-certificate/Y_-biknMBYHbRwq8JAEe" TargetMode="External"/><Relationship Id="rId2065" Type="http://schemas.openxmlformats.org/officeDocument/2006/relationships/hyperlink" Target="https://talan.bank.gov.ua/get-user-certificate/Y_-bihDCym22jBA4GgzN" TargetMode="External"/><Relationship Id="rId2272" Type="http://schemas.openxmlformats.org/officeDocument/2006/relationships/hyperlink" Target="https://talan.bank.gov.ua/get-user-certificate/Y_-biilpag7FNwBfOjLb" TargetMode="External"/><Relationship Id="rId244" Type="http://schemas.openxmlformats.org/officeDocument/2006/relationships/hyperlink" Target="https://talan.bank.gov.ua/get-user-certificate/Y_-biU_f6bmGpAYMjLFW" TargetMode="External"/><Relationship Id="rId1081" Type="http://schemas.openxmlformats.org/officeDocument/2006/relationships/hyperlink" Target="https://talan.bank.gov.ua/get-user-certificate/Y_-biPdZlb4Enc59KWT5" TargetMode="External"/><Relationship Id="rId451" Type="http://schemas.openxmlformats.org/officeDocument/2006/relationships/hyperlink" Target="https://talan.bank.gov.ua/get-user-certificate/Y_-bihOugsI1bctXjvpM" TargetMode="External"/><Relationship Id="rId2132" Type="http://schemas.openxmlformats.org/officeDocument/2006/relationships/hyperlink" Target="https://talan.bank.gov.ua/get-user-certificate/Y_-biZefsXC5910_YwWM" TargetMode="External"/><Relationship Id="rId104" Type="http://schemas.openxmlformats.org/officeDocument/2006/relationships/hyperlink" Target="https://talan.bank.gov.ua/get-user-certificate/Y_-biGELKjjFSiTvjFe-" TargetMode="External"/><Relationship Id="rId311" Type="http://schemas.openxmlformats.org/officeDocument/2006/relationships/hyperlink" Target="https://talan.bank.gov.ua/get-user-certificate/Y_-bijhhAKP75KH4GLdB" TargetMode="External"/><Relationship Id="rId1898" Type="http://schemas.openxmlformats.org/officeDocument/2006/relationships/hyperlink" Target="https://talan.bank.gov.ua/get-user-certificate/Y_-binKZAqk_UAs10_kc" TargetMode="External"/><Relationship Id="rId1758" Type="http://schemas.openxmlformats.org/officeDocument/2006/relationships/hyperlink" Target="https://talan.bank.gov.ua/get-user-certificate/Y_-biMRaK70VEjKcxudZ" TargetMode="External"/><Relationship Id="rId1965" Type="http://schemas.openxmlformats.org/officeDocument/2006/relationships/hyperlink" Target="https://talan.bank.gov.ua/get-user-certificate/Y_-biGV0iFrPeTuzLiC0" TargetMode="External"/><Relationship Id="rId1618" Type="http://schemas.openxmlformats.org/officeDocument/2006/relationships/hyperlink" Target="https://talan.bank.gov.ua/get-user-certificate/Y_-biFSDl-4un2F8EbRs" TargetMode="External"/><Relationship Id="rId1825" Type="http://schemas.openxmlformats.org/officeDocument/2006/relationships/hyperlink" Target="https://talan.bank.gov.ua/get-user-certificate/Y_-biJVpDdTqtc3WV_iO" TargetMode="External"/><Relationship Id="rId2599" Type="http://schemas.openxmlformats.org/officeDocument/2006/relationships/hyperlink" Target="https://talan.bank.gov.ua/get-user-certificate/Y_-biEnSQ_H0iM2AFXkQ" TargetMode="External"/><Relationship Id="rId778" Type="http://schemas.openxmlformats.org/officeDocument/2006/relationships/hyperlink" Target="https://talan.bank.gov.ua/get-user-certificate/Y_-biB7hYwcBTPMAinH0" TargetMode="External"/><Relationship Id="rId985" Type="http://schemas.openxmlformats.org/officeDocument/2006/relationships/hyperlink" Target="https://talan.bank.gov.ua/get-user-certificate/Y_-biXEqZT5LEd65kBo4" TargetMode="External"/><Relationship Id="rId2459" Type="http://schemas.openxmlformats.org/officeDocument/2006/relationships/hyperlink" Target="https://talan.bank.gov.ua/get-user-certificate/Y_-biNx1IDMrZnrU-ygT" TargetMode="External"/><Relationship Id="rId2666" Type="http://schemas.openxmlformats.org/officeDocument/2006/relationships/hyperlink" Target="https://talan.bank.gov.ua/get-user-certificate/Y_-bia5bssv5LUvAZoc6" TargetMode="External"/><Relationship Id="rId638" Type="http://schemas.openxmlformats.org/officeDocument/2006/relationships/hyperlink" Target="https://talan.bank.gov.ua/get-user-certificate/Y_-biDSlV3x6dxwa2EIE" TargetMode="External"/><Relationship Id="rId845" Type="http://schemas.openxmlformats.org/officeDocument/2006/relationships/hyperlink" Target="https://talan.bank.gov.ua/get-user-certificate/Y_-bibL7N7U0BH1XQKvB" TargetMode="External"/><Relationship Id="rId1268" Type="http://schemas.openxmlformats.org/officeDocument/2006/relationships/hyperlink" Target="https://talan.bank.gov.ua/get-user-certificate/Y_-bi1XYUnuz2IEeIun8" TargetMode="External"/><Relationship Id="rId1475" Type="http://schemas.openxmlformats.org/officeDocument/2006/relationships/hyperlink" Target="https://talan.bank.gov.ua/get-user-certificate/Y_-biTi6pTaDfYSjPLly" TargetMode="External"/><Relationship Id="rId1682" Type="http://schemas.openxmlformats.org/officeDocument/2006/relationships/hyperlink" Target="https://talan.bank.gov.ua/get-user-certificate/Y_-biXnkDouJL4Meed-y" TargetMode="External"/><Relationship Id="rId2319" Type="http://schemas.openxmlformats.org/officeDocument/2006/relationships/hyperlink" Target="https://talan.bank.gov.ua/get-user-certificate/Y_-bi4bf5uGb-ZzcxTnC" TargetMode="External"/><Relationship Id="rId2526" Type="http://schemas.openxmlformats.org/officeDocument/2006/relationships/hyperlink" Target="https://talan.bank.gov.ua/get-user-certificate/Y_-biXyEZ8xd0mLeDhKN" TargetMode="External"/><Relationship Id="rId705" Type="http://schemas.openxmlformats.org/officeDocument/2006/relationships/hyperlink" Target="https://talan.bank.gov.ua/get-user-certificate/Y_-biy7jiYFoAVKpPK4c" TargetMode="External"/><Relationship Id="rId1128" Type="http://schemas.openxmlformats.org/officeDocument/2006/relationships/hyperlink" Target="https://talan.bank.gov.ua/get-user-certificate/Y_-biBTn0EGhOYCbJlgE" TargetMode="External"/><Relationship Id="rId1335" Type="http://schemas.openxmlformats.org/officeDocument/2006/relationships/hyperlink" Target="https://talan.bank.gov.ua/get-user-certificate/Y_-biH4B7luoMEgatM7X" TargetMode="External"/><Relationship Id="rId1542" Type="http://schemas.openxmlformats.org/officeDocument/2006/relationships/hyperlink" Target="https://talan.bank.gov.ua/get-user-certificate/Y_-biCTOqqgYMneaKU31" TargetMode="External"/><Relationship Id="rId912" Type="http://schemas.openxmlformats.org/officeDocument/2006/relationships/hyperlink" Target="https://talan.bank.gov.ua/get-user-certificate/Y_-biWhyLIYVw_6MjLfE" TargetMode="External"/><Relationship Id="rId41" Type="http://schemas.openxmlformats.org/officeDocument/2006/relationships/hyperlink" Target="https://talan.bank.gov.ua/get-user-certificate/Y_-bi0Xp2XKRf8Zbb2Oh" TargetMode="External"/><Relationship Id="rId1402" Type="http://schemas.openxmlformats.org/officeDocument/2006/relationships/hyperlink" Target="https://talan.bank.gov.ua/get-user-certificate/Y_-biSMnqv1vpahceuSe" TargetMode="External"/><Relationship Id="rId288" Type="http://schemas.openxmlformats.org/officeDocument/2006/relationships/hyperlink" Target="https://talan.bank.gov.ua/get-user-certificate/Y_-bikwjzPc4inK3Sdu7" TargetMode="External"/><Relationship Id="rId495" Type="http://schemas.openxmlformats.org/officeDocument/2006/relationships/hyperlink" Target="https://talan.bank.gov.ua/get-user-certificate/Y_-biy-aDyZ5rMV_aURA" TargetMode="External"/><Relationship Id="rId2176" Type="http://schemas.openxmlformats.org/officeDocument/2006/relationships/hyperlink" Target="https://talan.bank.gov.ua/get-user-certificate/Y_-biZM_8b-kMc7j0NIA" TargetMode="External"/><Relationship Id="rId2383" Type="http://schemas.openxmlformats.org/officeDocument/2006/relationships/hyperlink" Target="https://talan.bank.gov.ua/get-user-certificate/Y_-bihMe0wdgLToCiVcy" TargetMode="External"/><Relationship Id="rId2590" Type="http://schemas.openxmlformats.org/officeDocument/2006/relationships/hyperlink" Target="https://talan.bank.gov.ua/get-user-certificate/Y_-bi0D-RMynxOVBi0n2" TargetMode="External"/><Relationship Id="rId148" Type="http://schemas.openxmlformats.org/officeDocument/2006/relationships/hyperlink" Target="https://talan.bank.gov.ua/get-user-certificate/Y_-biE9uMsCk2XNXbvEv" TargetMode="External"/><Relationship Id="rId355" Type="http://schemas.openxmlformats.org/officeDocument/2006/relationships/hyperlink" Target="https://talan.bank.gov.ua/get-user-certificate/Y_-biMWTNqDAufmsL_nP" TargetMode="External"/><Relationship Id="rId562" Type="http://schemas.openxmlformats.org/officeDocument/2006/relationships/hyperlink" Target="https://talan.bank.gov.ua/get-user-certificate/Y_-biq6pMgw6zRiGlKx9" TargetMode="External"/><Relationship Id="rId1192" Type="http://schemas.openxmlformats.org/officeDocument/2006/relationships/hyperlink" Target="https://talan.bank.gov.ua/get-user-certificate/Y_-bijpEe5D3QpxkwA0V" TargetMode="External"/><Relationship Id="rId2036" Type="http://schemas.openxmlformats.org/officeDocument/2006/relationships/hyperlink" Target="https://talan.bank.gov.ua/get-user-certificate/Y_-bimW5J2i9oVRUwDyM" TargetMode="External"/><Relationship Id="rId2243" Type="http://schemas.openxmlformats.org/officeDocument/2006/relationships/hyperlink" Target="https://talan.bank.gov.ua/get-user-certificate/Y_-biWVETkhif8RqGM7f" TargetMode="External"/><Relationship Id="rId2450" Type="http://schemas.openxmlformats.org/officeDocument/2006/relationships/hyperlink" Target="https://talan.bank.gov.ua/get-user-certificate/Y_-biBsZeyq37l-3UZJF" TargetMode="External"/><Relationship Id="rId215" Type="http://schemas.openxmlformats.org/officeDocument/2006/relationships/hyperlink" Target="https://talan.bank.gov.ua/get-user-certificate/Y_-biYfApmiM7Xvz8nXn" TargetMode="External"/><Relationship Id="rId422" Type="http://schemas.openxmlformats.org/officeDocument/2006/relationships/hyperlink" Target="https://talan.bank.gov.ua/get-user-certificate/Y_-biVkGj42t8kqRbbFh" TargetMode="External"/><Relationship Id="rId1052" Type="http://schemas.openxmlformats.org/officeDocument/2006/relationships/hyperlink" Target="https://talan.bank.gov.ua/get-user-certificate/Y_-biCUcJdNwWLB2BNpn" TargetMode="External"/><Relationship Id="rId2103" Type="http://schemas.openxmlformats.org/officeDocument/2006/relationships/hyperlink" Target="https://talan.bank.gov.ua/get-user-certificate/Y_-biGpUyI6L6yUC3Jbw" TargetMode="External"/><Relationship Id="rId2310" Type="http://schemas.openxmlformats.org/officeDocument/2006/relationships/hyperlink" Target="https://talan.bank.gov.ua/get-user-certificate/Y_-biR3IeTlx3HIIsvg4" TargetMode="External"/><Relationship Id="rId1869" Type="http://schemas.openxmlformats.org/officeDocument/2006/relationships/hyperlink" Target="https://talan.bank.gov.ua/get-user-certificate/Y_-bikiMmPeXAZiURpXL" TargetMode="External"/><Relationship Id="rId1729" Type="http://schemas.openxmlformats.org/officeDocument/2006/relationships/hyperlink" Target="https://talan.bank.gov.ua/get-user-certificate/Y_-biP2C-wJECspjT7Qg" TargetMode="External"/><Relationship Id="rId1936" Type="http://schemas.openxmlformats.org/officeDocument/2006/relationships/hyperlink" Target="https://talan.bank.gov.ua/get-user-certificate/Y_-bimFRwASZ26N2IK5A" TargetMode="External"/><Relationship Id="rId5" Type="http://schemas.openxmlformats.org/officeDocument/2006/relationships/hyperlink" Target="https://talan.bank.gov.ua/get-user-certificate/Y_-bi75GLe52mwO1ei2p" TargetMode="External"/><Relationship Id="rId889" Type="http://schemas.openxmlformats.org/officeDocument/2006/relationships/hyperlink" Target="https://talan.bank.gov.ua/get-user-certificate/Y_-biuG2MrSb9xOyAYNN" TargetMode="External"/><Relationship Id="rId749" Type="http://schemas.openxmlformats.org/officeDocument/2006/relationships/hyperlink" Target="https://talan.bank.gov.ua/get-user-certificate/Y_-biD2sj3xeOO-jeyij" TargetMode="External"/><Relationship Id="rId1379" Type="http://schemas.openxmlformats.org/officeDocument/2006/relationships/hyperlink" Target="https://talan.bank.gov.ua/get-user-certificate/Y_-biL7jyU-FbUr0yeel" TargetMode="External"/><Relationship Id="rId1586" Type="http://schemas.openxmlformats.org/officeDocument/2006/relationships/hyperlink" Target="https://talan.bank.gov.ua/get-user-certificate/Y_-bicznW2sZ9w9gcbXs" TargetMode="External"/><Relationship Id="rId609" Type="http://schemas.openxmlformats.org/officeDocument/2006/relationships/hyperlink" Target="https://talan.bank.gov.ua/get-user-certificate/Y_-bixPYW4udzEySgcAZ" TargetMode="External"/><Relationship Id="rId956" Type="http://schemas.openxmlformats.org/officeDocument/2006/relationships/hyperlink" Target="https://talan.bank.gov.ua/get-user-certificate/Y_-biNxm7NJ0uZFfBKf4" TargetMode="External"/><Relationship Id="rId1239" Type="http://schemas.openxmlformats.org/officeDocument/2006/relationships/hyperlink" Target="https://talan.bank.gov.ua/get-user-certificate/Y_-bixDpEoPW35iz6AGB" TargetMode="External"/><Relationship Id="rId1793" Type="http://schemas.openxmlformats.org/officeDocument/2006/relationships/hyperlink" Target="https://talan.bank.gov.ua/get-user-certificate/Y_-bi4WpRDc9cwhiq7j7" TargetMode="External"/><Relationship Id="rId2637" Type="http://schemas.openxmlformats.org/officeDocument/2006/relationships/hyperlink" Target="https://talan.bank.gov.ua/get-user-certificate/Y_-bi99zH6vGAXfAVRGg" TargetMode="External"/><Relationship Id="rId85" Type="http://schemas.openxmlformats.org/officeDocument/2006/relationships/hyperlink" Target="https://talan.bank.gov.ua/get-user-certificate/Y_-biPcNepDGNk9KuX9b" TargetMode="External"/><Relationship Id="rId816" Type="http://schemas.openxmlformats.org/officeDocument/2006/relationships/hyperlink" Target="https://talan.bank.gov.ua/get-user-certificate/Y_-bi7-DB5GRnZpOIuGe" TargetMode="External"/><Relationship Id="rId1446" Type="http://schemas.openxmlformats.org/officeDocument/2006/relationships/hyperlink" Target="https://talan.bank.gov.ua/get-user-certificate/Y_-biZxszmv4xOWLjEPX" TargetMode="External"/><Relationship Id="rId1653" Type="http://schemas.openxmlformats.org/officeDocument/2006/relationships/hyperlink" Target="https://talan.bank.gov.ua/get-user-certificate/Y_-biSAf7goJz-zZf_Sb" TargetMode="External"/><Relationship Id="rId1860" Type="http://schemas.openxmlformats.org/officeDocument/2006/relationships/hyperlink" Target="https://talan.bank.gov.ua/get-user-certificate/Y_-bicoggmNjQ3hTDY1-" TargetMode="External"/><Relationship Id="rId1306" Type="http://schemas.openxmlformats.org/officeDocument/2006/relationships/hyperlink" Target="https://talan.bank.gov.ua/get-user-certificate/Y_-biyVhsXKTuyB1vWgf" TargetMode="External"/><Relationship Id="rId1513" Type="http://schemas.openxmlformats.org/officeDocument/2006/relationships/hyperlink" Target="https://talan.bank.gov.ua/get-user-certificate/Y_-bi5pAboi_lHiGKKgR" TargetMode="External"/><Relationship Id="rId1720" Type="http://schemas.openxmlformats.org/officeDocument/2006/relationships/hyperlink" Target="https://talan.bank.gov.ua/get-user-certificate/Y_-bi7UYTO8Pzr6vwUlK" TargetMode="External"/><Relationship Id="rId12" Type="http://schemas.openxmlformats.org/officeDocument/2006/relationships/hyperlink" Target="https://talan.bank.gov.ua/get-user-certificate/Y_-biz8c2dpUkT9bzzLp" TargetMode="External"/><Relationship Id="rId399" Type="http://schemas.openxmlformats.org/officeDocument/2006/relationships/hyperlink" Target="https://talan.bank.gov.ua/get-user-certificate/Y_-bigGt4xcNALXz0AjB" TargetMode="External"/><Relationship Id="rId2287" Type="http://schemas.openxmlformats.org/officeDocument/2006/relationships/hyperlink" Target="https://talan.bank.gov.ua/get-user-certificate/Y_-bixdNF848Qw_bcmHY" TargetMode="External"/><Relationship Id="rId2494" Type="http://schemas.openxmlformats.org/officeDocument/2006/relationships/hyperlink" Target="https://talan.bank.gov.ua/get-user-certificate/Y_-bi5ID91lo2Tw4m58o" TargetMode="External"/><Relationship Id="rId259" Type="http://schemas.openxmlformats.org/officeDocument/2006/relationships/hyperlink" Target="https://talan.bank.gov.ua/get-user-certificate/Y_-bioCbRFPARQkT5Rjr" TargetMode="External"/><Relationship Id="rId466" Type="http://schemas.openxmlformats.org/officeDocument/2006/relationships/hyperlink" Target="https://talan.bank.gov.ua/get-user-certificate/Y_-biWg6Vi6XCWwMNH8y" TargetMode="External"/><Relationship Id="rId673" Type="http://schemas.openxmlformats.org/officeDocument/2006/relationships/hyperlink" Target="https://talan.bank.gov.ua/get-user-certificate/Y_-bikdnoVyhkXx49zXV" TargetMode="External"/><Relationship Id="rId880" Type="http://schemas.openxmlformats.org/officeDocument/2006/relationships/hyperlink" Target="https://talan.bank.gov.ua/get-user-certificate/Y_-biyWlpv8gukDVNm0q" TargetMode="External"/><Relationship Id="rId1096" Type="http://schemas.openxmlformats.org/officeDocument/2006/relationships/hyperlink" Target="https://talan.bank.gov.ua/get-user-certificate/Y_-bimqJJ_p1LuQa3ipi" TargetMode="External"/><Relationship Id="rId2147" Type="http://schemas.openxmlformats.org/officeDocument/2006/relationships/hyperlink" Target="https://talan.bank.gov.ua/get-user-certificate/Y_-biGnrmDDJ79Ly5O8A" TargetMode="External"/><Relationship Id="rId2354" Type="http://schemas.openxmlformats.org/officeDocument/2006/relationships/hyperlink" Target="https://talan.bank.gov.ua/get-user-certificate/Y_-biyo1ggIEQKqMlM6G" TargetMode="External"/><Relationship Id="rId2561" Type="http://schemas.openxmlformats.org/officeDocument/2006/relationships/hyperlink" Target="https://talan.bank.gov.ua/get-user-certificate/Y_-biDgjKSsSRyCWCkLX" TargetMode="External"/><Relationship Id="rId119" Type="http://schemas.openxmlformats.org/officeDocument/2006/relationships/hyperlink" Target="https://talan.bank.gov.ua/get-user-certificate/Y_-biNDOKqCd6440CiPH" TargetMode="External"/><Relationship Id="rId326" Type="http://schemas.openxmlformats.org/officeDocument/2006/relationships/hyperlink" Target="https://talan.bank.gov.ua/get-user-certificate/Y_-biRR_MRzPnXuyiwc-" TargetMode="External"/><Relationship Id="rId533" Type="http://schemas.openxmlformats.org/officeDocument/2006/relationships/hyperlink" Target="https://talan.bank.gov.ua/get-user-certificate/Y_-biY4RYEB31BKMJLO4" TargetMode="External"/><Relationship Id="rId1163" Type="http://schemas.openxmlformats.org/officeDocument/2006/relationships/hyperlink" Target="https://talan.bank.gov.ua/get-user-certificate/Y_-bit_tOk55c_PDI_7-" TargetMode="External"/><Relationship Id="rId1370" Type="http://schemas.openxmlformats.org/officeDocument/2006/relationships/hyperlink" Target="https://talan.bank.gov.ua/get-user-certificate/Y_-biok8NtP9biOWsHpW" TargetMode="External"/><Relationship Id="rId2007" Type="http://schemas.openxmlformats.org/officeDocument/2006/relationships/hyperlink" Target="https://talan.bank.gov.ua/get-user-certificate/Y_-bifsjI7OLCkvlJ8Ig" TargetMode="External"/><Relationship Id="rId2214" Type="http://schemas.openxmlformats.org/officeDocument/2006/relationships/hyperlink" Target="https://talan.bank.gov.ua/get-user-certificate/Y_-biaHU4AT4GZteYVcd" TargetMode="External"/><Relationship Id="rId740" Type="http://schemas.openxmlformats.org/officeDocument/2006/relationships/hyperlink" Target="https://talan.bank.gov.ua/get-user-certificate/Y_-biAuCHjor3NluCdUm" TargetMode="External"/><Relationship Id="rId1023" Type="http://schemas.openxmlformats.org/officeDocument/2006/relationships/hyperlink" Target="https://talan.bank.gov.ua/get-user-certificate/Y_-bi5S96qiz3_PlMRcF" TargetMode="External"/><Relationship Id="rId2421" Type="http://schemas.openxmlformats.org/officeDocument/2006/relationships/hyperlink" Target="https://talan.bank.gov.ua/get-user-certificate/Y_-biEpFs8RHyO25MHb1" TargetMode="External"/><Relationship Id="rId600" Type="http://schemas.openxmlformats.org/officeDocument/2006/relationships/hyperlink" Target="https://talan.bank.gov.ua/get-user-certificate/Y_-biHgwuFWnLzyu0S4b" TargetMode="External"/><Relationship Id="rId1230" Type="http://schemas.openxmlformats.org/officeDocument/2006/relationships/hyperlink" Target="https://talan.bank.gov.ua/get-user-certificate/Y_-biO6rI81_F9Sgp0hL" TargetMode="External"/><Relationship Id="rId183" Type="http://schemas.openxmlformats.org/officeDocument/2006/relationships/hyperlink" Target="https://talan.bank.gov.ua/get-user-certificate/Y_-biGNKvBzY_5spYQvt" TargetMode="External"/><Relationship Id="rId390" Type="http://schemas.openxmlformats.org/officeDocument/2006/relationships/hyperlink" Target="https://talan.bank.gov.ua/get-user-certificate/Y_-bijbWTbqWg0a54w9M" TargetMode="External"/><Relationship Id="rId1907" Type="http://schemas.openxmlformats.org/officeDocument/2006/relationships/hyperlink" Target="https://talan.bank.gov.ua/get-user-certificate/Y_-biuvQGKGvq61P6cF_" TargetMode="External"/><Relationship Id="rId2071" Type="http://schemas.openxmlformats.org/officeDocument/2006/relationships/hyperlink" Target="https://talan.bank.gov.ua/get-user-certificate/Y_-biIRSA0nZ6Ho7cHmH" TargetMode="External"/><Relationship Id="rId250" Type="http://schemas.openxmlformats.org/officeDocument/2006/relationships/hyperlink" Target="https://talan.bank.gov.ua/get-user-certificate/Y_-bih_DpJCsMbT_tbwa" TargetMode="External"/><Relationship Id="rId110" Type="http://schemas.openxmlformats.org/officeDocument/2006/relationships/hyperlink" Target="https://talan.bank.gov.ua/get-user-certificate/Y_-biuvEUXp5wBROF91m" TargetMode="External"/><Relationship Id="rId1697" Type="http://schemas.openxmlformats.org/officeDocument/2006/relationships/hyperlink" Target="https://talan.bank.gov.ua/get-user-certificate/Y_-biVsJZUXujywpqRX_" TargetMode="External"/><Relationship Id="rId927" Type="http://schemas.openxmlformats.org/officeDocument/2006/relationships/hyperlink" Target="https://talan.bank.gov.ua/get-user-certificate/Y_-bi_Zm171q_smiZFis" TargetMode="External"/><Relationship Id="rId1557" Type="http://schemas.openxmlformats.org/officeDocument/2006/relationships/hyperlink" Target="https://talan.bank.gov.ua/get-user-certificate/Y_-biMkRhOMBL5-x9tVS" TargetMode="External"/><Relationship Id="rId1764" Type="http://schemas.openxmlformats.org/officeDocument/2006/relationships/hyperlink" Target="https://talan.bank.gov.ua/get-user-certificate/Y_-bi7Ko4I_XJqW7Q03N" TargetMode="External"/><Relationship Id="rId1971" Type="http://schemas.openxmlformats.org/officeDocument/2006/relationships/hyperlink" Target="https://talan.bank.gov.ua/get-user-certificate/Y_-bio8Xt4_SiFreUqZi" TargetMode="External"/><Relationship Id="rId2608" Type="http://schemas.openxmlformats.org/officeDocument/2006/relationships/hyperlink" Target="https://talan.bank.gov.ua/get-user-certificate/Y_-bi7IrGQ0ezYXvK7UF" TargetMode="External"/><Relationship Id="rId56" Type="http://schemas.openxmlformats.org/officeDocument/2006/relationships/hyperlink" Target="https://talan.bank.gov.ua/get-user-certificate/Y_-biI_-yUONYZcUwsrj" TargetMode="External"/><Relationship Id="rId1417" Type="http://schemas.openxmlformats.org/officeDocument/2006/relationships/hyperlink" Target="https://talan.bank.gov.ua/get-user-certificate/Y_-bi8vDa4tbrr8WmTe4" TargetMode="External"/><Relationship Id="rId1624" Type="http://schemas.openxmlformats.org/officeDocument/2006/relationships/hyperlink" Target="https://talan.bank.gov.ua/get-user-certificate/Y_-biCKDYkMVL0pTyazo" TargetMode="External"/><Relationship Id="rId1831" Type="http://schemas.openxmlformats.org/officeDocument/2006/relationships/hyperlink" Target="https://talan.bank.gov.ua/get-user-certificate/Y_-biDxbvfXWUJLoh1oG" TargetMode="External"/><Relationship Id="rId2398" Type="http://schemas.openxmlformats.org/officeDocument/2006/relationships/hyperlink" Target="https://talan.bank.gov.ua/get-user-certificate/Y_-biRUnt3QGpthFRhXg" TargetMode="External"/><Relationship Id="rId577" Type="http://schemas.openxmlformats.org/officeDocument/2006/relationships/hyperlink" Target="https://talan.bank.gov.ua/get-user-certificate/Y_-biPzAthu8OShLUoC5" TargetMode="External"/><Relationship Id="rId2258" Type="http://schemas.openxmlformats.org/officeDocument/2006/relationships/hyperlink" Target="https://talan.bank.gov.ua/get-user-certificate/Y_-biHQgnRh5BG7cnD_a" TargetMode="External"/><Relationship Id="rId784" Type="http://schemas.openxmlformats.org/officeDocument/2006/relationships/hyperlink" Target="https://talan.bank.gov.ua/get-user-certificate/Y_-bivBBauY7IyVVh_lO" TargetMode="External"/><Relationship Id="rId991" Type="http://schemas.openxmlformats.org/officeDocument/2006/relationships/hyperlink" Target="https://talan.bank.gov.ua/get-user-certificate/Y_-bijipHU9oM0Tvlw-Q" TargetMode="External"/><Relationship Id="rId1067" Type="http://schemas.openxmlformats.org/officeDocument/2006/relationships/hyperlink" Target="https://talan.bank.gov.ua/get-user-certificate/Y_-bicavUDpKM2EzAmQ0" TargetMode="External"/><Relationship Id="rId2465" Type="http://schemas.openxmlformats.org/officeDocument/2006/relationships/hyperlink" Target="https://talan.bank.gov.ua/get-user-certificate/Y_-bijNQItdyntYXU1_d" TargetMode="External"/><Relationship Id="rId2672" Type="http://schemas.openxmlformats.org/officeDocument/2006/relationships/hyperlink" Target="https://talan.bank.gov.ua/get-user-certificate/Y_-bi5cFxnrSJaqFcHyz" TargetMode="External"/><Relationship Id="rId437" Type="http://schemas.openxmlformats.org/officeDocument/2006/relationships/hyperlink" Target="https://talan.bank.gov.ua/get-user-certificate/Y_-biza48BM1OajUi7Wx" TargetMode="External"/><Relationship Id="rId644" Type="http://schemas.openxmlformats.org/officeDocument/2006/relationships/hyperlink" Target="https://talan.bank.gov.ua/get-user-certificate/Y_-bixrHEBbSQmHcY2IS" TargetMode="External"/><Relationship Id="rId851" Type="http://schemas.openxmlformats.org/officeDocument/2006/relationships/hyperlink" Target="https://talan.bank.gov.ua/get-user-certificate/Y_-bi7C2aHqoAWUQ6mGp" TargetMode="External"/><Relationship Id="rId1274" Type="http://schemas.openxmlformats.org/officeDocument/2006/relationships/hyperlink" Target="https://talan.bank.gov.ua/get-user-certificate/Y_-biznWhNBOpegm1HBg" TargetMode="External"/><Relationship Id="rId1481" Type="http://schemas.openxmlformats.org/officeDocument/2006/relationships/hyperlink" Target="https://talan.bank.gov.ua/get-user-certificate/Y_-bibPHyjrU9vU7OD9b" TargetMode="External"/><Relationship Id="rId2118" Type="http://schemas.openxmlformats.org/officeDocument/2006/relationships/hyperlink" Target="https://talan.bank.gov.ua/get-user-certificate/Y_-bikEXojMSumWixRk1" TargetMode="External"/><Relationship Id="rId2325" Type="http://schemas.openxmlformats.org/officeDocument/2006/relationships/hyperlink" Target="https://talan.bank.gov.ua/get-user-certificate/Y_-biJosORfikTWSETHr" TargetMode="External"/><Relationship Id="rId2532" Type="http://schemas.openxmlformats.org/officeDocument/2006/relationships/hyperlink" Target="https://talan.bank.gov.ua/get-user-certificate/Y_-biWitE1BngWI3vpNX" TargetMode="External"/><Relationship Id="rId504" Type="http://schemas.openxmlformats.org/officeDocument/2006/relationships/hyperlink" Target="https://talan.bank.gov.ua/get-user-certificate/Y_-bizX5L2ZfCIpoGeVK" TargetMode="External"/><Relationship Id="rId711" Type="http://schemas.openxmlformats.org/officeDocument/2006/relationships/hyperlink" Target="https://talan.bank.gov.ua/get-user-certificate/Y_-biEzzewTikJfLgLkS" TargetMode="External"/><Relationship Id="rId1134" Type="http://schemas.openxmlformats.org/officeDocument/2006/relationships/hyperlink" Target="https://talan.bank.gov.ua/get-user-certificate/Y_-biStrPlPVF6NfYG2l" TargetMode="External"/><Relationship Id="rId1341" Type="http://schemas.openxmlformats.org/officeDocument/2006/relationships/hyperlink" Target="https://talan.bank.gov.ua/get-user-certificate/Y_-biGKkA1rnbhQogP7U" TargetMode="External"/><Relationship Id="rId1201" Type="http://schemas.openxmlformats.org/officeDocument/2006/relationships/hyperlink" Target="https://talan.bank.gov.ua/get-user-certificate/Y_-bihp2-22cpiPTZsfL" TargetMode="External"/><Relationship Id="rId294" Type="http://schemas.openxmlformats.org/officeDocument/2006/relationships/hyperlink" Target="https://talan.bank.gov.ua/get-user-certificate/Y_-bivONeSb7UeJfziJT" TargetMode="External"/><Relationship Id="rId2182" Type="http://schemas.openxmlformats.org/officeDocument/2006/relationships/hyperlink" Target="https://talan.bank.gov.ua/get-user-certificate/Y_-bitlNsXvjXsaum9sA" TargetMode="External"/><Relationship Id="rId154" Type="http://schemas.openxmlformats.org/officeDocument/2006/relationships/hyperlink" Target="https://talan.bank.gov.ua/get-user-certificate/Y_-biW8qlcQeP2tr0otd" TargetMode="External"/><Relationship Id="rId361" Type="http://schemas.openxmlformats.org/officeDocument/2006/relationships/hyperlink" Target="https://talan.bank.gov.ua/get-user-certificate/Y_-bi9Q_oWklMAbMy5d9" TargetMode="External"/><Relationship Id="rId599" Type="http://schemas.openxmlformats.org/officeDocument/2006/relationships/hyperlink" Target="https://talan.bank.gov.ua/get-user-certificate/Y_-bio--00SoM1jgT0YM" TargetMode="External"/><Relationship Id="rId2042" Type="http://schemas.openxmlformats.org/officeDocument/2006/relationships/hyperlink" Target="https://talan.bank.gov.ua/get-user-certificate/Y_-biEd6q_WJpI6TRbGw" TargetMode="External"/><Relationship Id="rId2487" Type="http://schemas.openxmlformats.org/officeDocument/2006/relationships/hyperlink" Target="https://talan.bank.gov.ua/get-user-certificate/Y_-biNZcoF67eyIHv873" TargetMode="External"/><Relationship Id="rId459" Type="http://schemas.openxmlformats.org/officeDocument/2006/relationships/hyperlink" Target="https://talan.bank.gov.ua/get-user-certificate/Y_-bidjFijT-NP61rRhA" TargetMode="External"/><Relationship Id="rId666" Type="http://schemas.openxmlformats.org/officeDocument/2006/relationships/hyperlink" Target="https://talan.bank.gov.ua/get-user-certificate/Y_-biiit5cCpZ9GSlGYo" TargetMode="External"/><Relationship Id="rId873" Type="http://schemas.openxmlformats.org/officeDocument/2006/relationships/hyperlink" Target="https://talan.bank.gov.ua/get-user-certificate/Y_-biKDfU7jAbb_UYFXv" TargetMode="External"/><Relationship Id="rId1089" Type="http://schemas.openxmlformats.org/officeDocument/2006/relationships/hyperlink" Target="https://talan.bank.gov.ua/get-user-certificate/Y_-bi2Pr1WawKqlB5i5k" TargetMode="External"/><Relationship Id="rId1296" Type="http://schemas.openxmlformats.org/officeDocument/2006/relationships/hyperlink" Target="https://talan.bank.gov.ua/get-user-certificate/Y_-bi-CQyNul-OHlw3GM" TargetMode="External"/><Relationship Id="rId2347" Type="http://schemas.openxmlformats.org/officeDocument/2006/relationships/hyperlink" Target="https://talan.bank.gov.ua/get-user-certificate/Y_-biZ7VbmRFqEbYCaIk" TargetMode="External"/><Relationship Id="rId2554" Type="http://schemas.openxmlformats.org/officeDocument/2006/relationships/hyperlink" Target="https://talan.bank.gov.ua/get-user-certificate/Y_-bii9TXmUNMk5CYCP0" TargetMode="External"/><Relationship Id="rId221" Type="http://schemas.openxmlformats.org/officeDocument/2006/relationships/hyperlink" Target="https://talan.bank.gov.ua/get-user-certificate/Y_-bizgowuXrjCNpv0C9" TargetMode="External"/><Relationship Id="rId319" Type="http://schemas.openxmlformats.org/officeDocument/2006/relationships/hyperlink" Target="https://talan.bank.gov.ua/get-user-certificate/Y_-bi2iU8kSsx9k9-8G9" TargetMode="External"/><Relationship Id="rId526" Type="http://schemas.openxmlformats.org/officeDocument/2006/relationships/hyperlink" Target="https://talan.bank.gov.ua/get-user-certificate/Y_-bi0-J45s7Ou6oNwXn" TargetMode="External"/><Relationship Id="rId1156" Type="http://schemas.openxmlformats.org/officeDocument/2006/relationships/hyperlink" Target="https://talan.bank.gov.ua/get-user-certificate/Y_-bigAP0GzHKPtIE7VK" TargetMode="External"/><Relationship Id="rId1363" Type="http://schemas.openxmlformats.org/officeDocument/2006/relationships/hyperlink" Target="https://talan.bank.gov.ua/get-user-certificate/Y_-birb3PXlYgVRzPnMJ" TargetMode="External"/><Relationship Id="rId2207" Type="http://schemas.openxmlformats.org/officeDocument/2006/relationships/hyperlink" Target="https://talan.bank.gov.ua/get-user-certificate/Y_-biyyNoeuhAqkhbRv7" TargetMode="External"/><Relationship Id="rId733" Type="http://schemas.openxmlformats.org/officeDocument/2006/relationships/hyperlink" Target="https://talan.bank.gov.ua/get-user-certificate/Y_-bimNvYf7DsrDlcDZe" TargetMode="External"/><Relationship Id="rId940" Type="http://schemas.openxmlformats.org/officeDocument/2006/relationships/hyperlink" Target="https://talan.bank.gov.ua/get-user-certificate/Y_-bi5E6KKXr7q_cRt4U" TargetMode="External"/><Relationship Id="rId1016" Type="http://schemas.openxmlformats.org/officeDocument/2006/relationships/hyperlink" Target="https://talan.bank.gov.ua/get-user-certificate/Y_-biZfR04kutDeVXICf" TargetMode="External"/><Relationship Id="rId1570" Type="http://schemas.openxmlformats.org/officeDocument/2006/relationships/hyperlink" Target="https://talan.bank.gov.ua/get-user-certificate/Y_-bigwxcbHSXzZTub5p" TargetMode="External"/><Relationship Id="rId1668" Type="http://schemas.openxmlformats.org/officeDocument/2006/relationships/hyperlink" Target="https://talan.bank.gov.ua/get-user-certificate/Y_-biGVDjvYiaNlp6m7w" TargetMode="External"/><Relationship Id="rId1875" Type="http://schemas.openxmlformats.org/officeDocument/2006/relationships/hyperlink" Target="https://talan.bank.gov.ua/get-user-certificate/Y_-biC_twiPcUFIS6R6a" TargetMode="External"/><Relationship Id="rId2414" Type="http://schemas.openxmlformats.org/officeDocument/2006/relationships/hyperlink" Target="https://talan.bank.gov.ua/get-user-certificate/Y_-bij_0GY0lIe06YLDr" TargetMode="External"/><Relationship Id="rId2621" Type="http://schemas.openxmlformats.org/officeDocument/2006/relationships/hyperlink" Target="https://talan.bank.gov.ua/get-user-certificate/Y_-biMau3ocRuQg5IhsG" TargetMode="External"/><Relationship Id="rId800" Type="http://schemas.openxmlformats.org/officeDocument/2006/relationships/hyperlink" Target="https://talan.bank.gov.ua/get-user-certificate/Y_-bipgQ6w6kb-rHiozK" TargetMode="External"/><Relationship Id="rId1223" Type="http://schemas.openxmlformats.org/officeDocument/2006/relationships/hyperlink" Target="https://talan.bank.gov.ua/get-user-certificate/Y_-biY4CD9IUJ36XuuPr" TargetMode="External"/><Relationship Id="rId1430" Type="http://schemas.openxmlformats.org/officeDocument/2006/relationships/hyperlink" Target="https://talan.bank.gov.ua/get-user-certificate/Y_-bimBp9DRKx5OUUq1S" TargetMode="External"/><Relationship Id="rId1528" Type="http://schemas.openxmlformats.org/officeDocument/2006/relationships/hyperlink" Target="https://talan.bank.gov.ua/get-user-certificate/Y_-biRM2pnQLKTq1N3un" TargetMode="External"/><Relationship Id="rId1735" Type="http://schemas.openxmlformats.org/officeDocument/2006/relationships/hyperlink" Target="https://talan.bank.gov.ua/get-user-certificate/Y_-biDln_vdn3cGgAfKO" TargetMode="External"/><Relationship Id="rId1942" Type="http://schemas.openxmlformats.org/officeDocument/2006/relationships/hyperlink" Target="https://talan.bank.gov.ua/get-user-certificate/Y_-biZJvJ9GzXV3Dm_fk" TargetMode="External"/><Relationship Id="rId27" Type="http://schemas.openxmlformats.org/officeDocument/2006/relationships/hyperlink" Target="https://talan.bank.gov.ua/get-user-certificate/Y_-biYxJUbBwbocdWP0W" TargetMode="External"/><Relationship Id="rId1802" Type="http://schemas.openxmlformats.org/officeDocument/2006/relationships/hyperlink" Target="https://talan.bank.gov.ua/get-user-certificate/Y_-bi8_QEnL_sXhHxOn4" TargetMode="External"/><Relationship Id="rId176" Type="http://schemas.openxmlformats.org/officeDocument/2006/relationships/hyperlink" Target="https://talan.bank.gov.ua/get-user-certificate/Y_-biMjCp1CtYy08C35z" TargetMode="External"/><Relationship Id="rId383" Type="http://schemas.openxmlformats.org/officeDocument/2006/relationships/hyperlink" Target="https://talan.bank.gov.ua/get-user-certificate/Y_-bip68_lrCTvnyi4YM" TargetMode="External"/><Relationship Id="rId590" Type="http://schemas.openxmlformats.org/officeDocument/2006/relationships/hyperlink" Target="https://talan.bank.gov.ua/get-user-certificate/Y_-biARDBVp2TjqeA3IN" TargetMode="External"/><Relationship Id="rId2064" Type="http://schemas.openxmlformats.org/officeDocument/2006/relationships/hyperlink" Target="https://talan.bank.gov.ua/get-user-certificate/Y_-biE5YFilmepPgXvzQ" TargetMode="External"/><Relationship Id="rId2271" Type="http://schemas.openxmlformats.org/officeDocument/2006/relationships/hyperlink" Target="https://talan.bank.gov.ua/get-user-certificate/Y_-bi4SywTpSTVnLb6Au" TargetMode="External"/><Relationship Id="rId243" Type="http://schemas.openxmlformats.org/officeDocument/2006/relationships/hyperlink" Target="https://talan.bank.gov.ua/get-user-certificate/Y_-bivNs9AkVVdshPe_z" TargetMode="External"/><Relationship Id="rId450" Type="http://schemas.openxmlformats.org/officeDocument/2006/relationships/hyperlink" Target="https://talan.bank.gov.ua/get-user-certificate/Y_-biwt2j2YWXMf72a6O" TargetMode="External"/><Relationship Id="rId688" Type="http://schemas.openxmlformats.org/officeDocument/2006/relationships/hyperlink" Target="https://talan.bank.gov.ua/get-user-certificate/Y_-bi6xjrnVvpWIhfmyo" TargetMode="External"/><Relationship Id="rId895" Type="http://schemas.openxmlformats.org/officeDocument/2006/relationships/hyperlink" Target="https://talan.bank.gov.ua/get-user-certificate/Y_-big2e4CB5l6qggumz" TargetMode="External"/><Relationship Id="rId1080" Type="http://schemas.openxmlformats.org/officeDocument/2006/relationships/hyperlink" Target="https://talan.bank.gov.ua/get-user-certificate/Y_-bi_kqv4_tZDPqtO6c" TargetMode="External"/><Relationship Id="rId2131" Type="http://schemas.openxmlformats.org/officeDocument/2006/relationships/hyperlink" Target="https://talan.bank.gov.ua/get-user-certificate/Y_-biY-KxYhGValiFGhw" TargetMode="External"/><Relationship Id="rId2369" Type="http://schemas.openxmlformats.org/officeDocument/2006/relationships/hyperlink" Target="https://talan.bank.gov.ua/get-user-certificate/Y_-biRkOSk6uqaC5v_CI" TargetMode="External"/><Relationship Id="rId2576" Type="http://schemas.openxmlformats.org/officeDocument/2006/relationships/hyperlink" Target="https://talan.bank.gov.ua/get-user-certificate/Y_-biMN65EACUbQK4uHc" TargetMode="External"/><Relationship Id="rId103" Type="http://schemas.openxmlformats.org/officeDocument/2006/relationships/hyperlink" Target="https://talan.bank.gov.ua/get-user-certificate/Y_-biNLLlaBIML8zL09W" TargetMode="External"/><Relationship Id="rId310" Type="http://schemas.openxmlformats.org/officeDocument/2006/relationships/hyperlink" Target="https://talan.bank.gov.ua/get-user-certificate/Y_-biF9bZHkN8IzMtNpU" TargetMode="External"/><Relationship Id="rId548" Type="http://schemas.openxmlformats.org/officeDocument/2006/relationships/hyperlink" Target="https://talan.bank.gov.ua/get-user-certificate/Y_-bigDhJOP8KyUV3ujg" TargetMode="External"/><Relationship Id="rId755" Type="http://schemas.openxmlformats.org/officeDocument/2006/relationships/hyperlink" Target="https://talan.bank.gov.ua/get-user-certificate/Y_-biDmU5wl6krgD8oa7" TargetMode="External"/><Relationship Id="rId962" Type="http://schemas.openxmlformats.org/officeDocument/2006/relationships/hyperlink" Target="https://talan.bank.gov.ua/get-user-certificate/Y_-bibkW2Jn8sGC4njux" TargetMode="External"/><Relationship Id="rId1178" Type="http://schemas.openxmlformats.org/officeDocument/2006/relationships/hyperlink" Target="https://talan.bank.gov.ua/get-user-certificate/Y_-biuTSukRyfsJJHjl7" TargetMode="External"/><Relationship Id="rId1385" Type="http://schemas.openxmlformats.org/officeDocument/2006/relationships/hyperlink" Target="https://talan.bank.gov.ua/get-user-certificate/Y_-bil-pRVwZgNyWIIEv" TargetMode="External"/><Relationship Id="rId1592" Type="http://schemas.openxmlformats.org/officeDocument/2006/relationships/hyperlink" Target="https://talan.bank.gov.ua/get-user-certificate/Y_-bi2m4SwjOgq5OolGO" TargetMode="External"/><Relationship Id="rId2229" Type="http://schemas.openxmlformats.org/officeDocument/2006/relationships/hyperlink" Target="https://talan.bank.gov.ua/get-user-certificate/Y_-bisvX5EZHFdSlw1fL" TargetMode="External"/><Relationship Id="rId2436" Type="http://schemas.openxmlformats.org/officeDocument/2006/relationships/hyperlink" Target="https://talan.bank.gov.ua/get-user-certificate/Y_-bi13RJZyT4ZCfPlT3" TargetMode="External"/><Relationship Id="rId2643" Type="http://schemas.openxmlformats.org/officeDocument/2006/relationships/hyperlink" Target="https://talan.bank.gov.ua/get-user-certificate/Y_-bi1bTSKYCsTTPMQXG" TargetMode="External"/><Relationship Id="rId91" Type="http://schemas.openxmlformats.org/officeDocument/2006/relationships/hyperlink" Target="https://talan.bank.gov.ua/get-user-certificate/Y_-biXeHy2rBkhFqb6_8" TargetMode="External"/><Relationship Id="rId408" Type="http://schemas.openxmlformats.org/officeDocument/2006/relationships/hyperlink" Target="https://talan.bank.gov.ua/get-user-certificate/Y_-biTtwJlyBUvE-nAmX" TargetMode="External"/><Relationship Id="rId615" Type="http://schemas.openxmlformats.org/officeDocument/2006/relationships/hyperlink" Target="https://talan.bank.gov.ua/get-user-certificate/Y_-bi5OyGgTkEySyQ4cQ" TargetMode="External"/><Relationship Id="rId822" Type="http://schemas.openxmlformats.org/officeDocument/2006/relationships/hyperlink" Target="https://talan.bank.gov.ua/get-user-certificate/Y_-biLovB1GJmICjGbjT" TargetMode="External"/><Relationship Id="rId1038" Type="http://schemas.openxmlformats.org/officeDocument/2006/relationships/hyperlink" Target="https://talan.bank.gov.ua/get-user-certificate/Y_-biYxgBvkuWI8gwfdv" TargetMode="External"/><Relationship Id="rId1245" Type="http://schemas.openxmlformats.org/officeDocument/2006/relationships/hyperlink" Target="https://talan.bank.gov.ua/get-user-certificate/Y_-biXLytOVp_lNYocS5" TargetMode="External"/><Relationship Id="rId1452" Type="http://schemas.openxmlformats.org/officeDocument/2006/relationships/hyperlink" Target="https://talan.bank.gov.ua/get-user-certificate/Y_-bihFGr3btzEyDzSiG" TargetMode="External"/><Relationship Id="rId1897" Type="http://schemas.openxmlformats.org/officeDocument/2006/relationships/hyperlink" Target="https://talan.bank.gov.ua/get-user-certificate/Y_-biPLL_FT3vKCTp4fh" TargetMode="External"/><Relationship Id="rId2503" Type="http://schemas.openxmlformats.org/officeDocument/2006/relationships/hyperlink" Target="https://talan.bank.gov.ua/get-user-certificate/Y_-bi2L4lljx__hllQ7U" TargetMode="External"/><Relationship Id="rId1105" Type="http://schemas.openxmlformats.org/officeDocument/2006/relationships/hyperlink" Target="https://talan.bank.gov.ua/get-user-certificate/Y_-bilpklcetSdDzjRLg" TargetMode="External"/><Relationship Id="rId1312" Type="http://schemas.openxmlformats.org/officeDocument/2006/relationships/hyperlink" Target="https://talan.bank.gov.ua/get-user-certificate/Y_-bihBeQFRBKZJWuGVu" TargetMode="External"/><Relationship Id="rId1757" Type="http://schemas.openxmlformats.org/officeDocument/2006/relationships/hyperlink" Target="https://talan.bank.gov.ua/get-user-certificate/Y_-bi0rBsu8rMXHRNBgc" TargetMode="External"/><Relationship Id="rId1964" Type="http://schemas.openxmlformats.org/officeDocument/2006/relationships/hyperlink" Target="https://talan.bank.gov.ua/get-user-certificate/Y_-bi-EgTWJ2wHStht0z" TargetMode="External"/><Relationship Id="rId49" Type="http://schemas.openxmlformats.org/officeDocument/2006/relationships/hyperlink" Target="https://talan.bank.gov.ua/get-user-certificate/Y_-biZaYYdbuHKMQcKNa" TargetMode="External"/><Relationship Id="rId1617" Type="http://schemas.openxmlformats.org/officeDocument/2006/relationships/hyperlink" Target="https://talan.bank.gov.ua/get-user-certificate/Y_-bilWDbUDyZo4BQ6_6" TargetMode="External"/><Relationship Id="rId1824" Type="http://schemas.openxmlformats.org/officeDocument/2006/relationships/hyperlink" Target="https://talan.bank.gov.ua/get-user-certificate/Y_-bi_ldFCT8yFuPFpWr" TargetMode="External"/><Relationship Id="rId198" Type="http://schemas.openxmlformats.org/officeDocument/2006/relationships/hyperlink" Target="https://talan.bank.gov.ua/get-user-certificate/Y_-biBEq6cjBb9XvULRA" TargetMode="External"/><Relationship Id="rId2086" Type="http://schemas.openxmlformats.org/officeDocument/2006/relationships/hyperlink" Target="https://talan.bank.gov.ua/get-user-certificate/Y_-binRZVvEMaBhwRMph" TargetMode="External"/><Relationship Id="rId2293" Type="http://schemas.openxmlformats.org/officeDocument/2006/relationships/hyperlink" Target="https://talan.bank.gov.ua/get-user-certificate/Y_-bip8osyOOIG3O4FBz" TargetMode="External"/><Relationship Id="rId2598" Type="http://schemas.openxmlformats.org/officeDocument/2006/relationships/hyperlink" Target="https://talan.bank.gov.ua/get-user-certificate/Y_-bimDOVpwrsSq-L9wJ" TargetMode="External"/><Relationship Id="rId265" Type="http://schemas.openxmlformats.org/officeDocument/2006/relationships/hyperlink" Target="https://talan.bank.gov.ua/get-user-certificate/Y_-bihIcLipGm2bg6bVd" TargetMode="External"/><Relationship Id="rId472" Type="http://schemas.openxmlformats.org/officeDocument/2006/relationships/hyperlink" Target="https://talan.bank.gov.ua/get-user-certificate/Y_-biMfzdxR_hghf-3mD" TargetMode="External"/><Relationship Id="rId2153" Type="http://schemas.openxmlformats.org/officeDocument/2006/relationships/hyperlink" Target="https://talan.bank.gov.ua/get-user-certificate/Y_-bibHVE6uCJ4MgGeZR" TargetMode="External"/><Relationship Id="rId2360" Type="http://schemas.openxmlformats.org/officeDocument/2006/relationships/hyperlink" Target="https://talan.bank.gov.ua/get-user-certificate/Y_-bizRN2VHMtTwsbfNZ" TargetMode="External"/><Relationship Id="rId125" Type="http://schemas.openxmlformats.org/officeDocument/2006/relationships/hyperlink" Target="https://talan.bank.gov.ua/get-user-certificate/Y_-bitiDVadCA7EnKtBE" TargetMode="External"/><Relationship Id="rId332" Type="http://schemas.openxmlformats.org/officeDocument/2006/relationships/hyperlink" Target="https://talan.bank.gov.ua/get-user-certificate/Y_-bioIeCZc4nw-P9cl0" TargetMode="External"/><Relationship Id="rId777" Type="http://schemas.openxmlformats.org/officeDocument/2006/relationships/hyperlink" Target="https://talan.bank.gov.ua/get-user-certificate/Y_-biAiOVBVdUZXz-9Q2" TargetMode="External"/><Relationship Id="rId984" Type="http://schemas.openxmlformats.org/officeDocument/2006/relationships/hyperlink" Target="https://talan.bank.gov.ua/get-user-certificate/Y_-biobiI0p5PUgn7ooA" TargetMode="External"/><Relationship Id="rId2013" Type="http://schemas.openxmlformats.org/officeDocument/2006/relationships/hyperlink" Target="https://talan.bank.gov.ua/get-user-certificate/Y_-bi89TFw7Vwo4omx9J" TargetMode="External"/><Relationship Id="rId2220" Type="http://schemas.openxmlformats.org/officeDocument/2006/relationships/hyperlink" Target="https://talan.bank.gov.ua/get-user-certificate/Y_-bizGs5bGoFtDsz6bs" TargetMode="External"/><Relationship Id="rId2458" Type="http://schemas.openxmlformats.org/officeDocument/2006/relationships/hyperlink" Target="https://talan.bank.gov.ua/get-user-certificate/Y_-biZhshgWJTGwsltyd" TargetMode="External"/><Relationship Id="rId2665" Type="http://schemas.openxmlformats.org/officeDocument/2006/relationships/hyperlink" Target="https://talan.bank.gov.ua/get-user-certificate/Y_-bitITKho3RxWjltWe" TargetMode="External"/><Relationship Id="rId637" Type="http://schemas.openxmlformats.org/officeDocument/2006/relationships/hyperlink" Target="https://talan.bank.gov.ua/get-user-certificate/Y_-binFKQsfduMlbEGkM" TargetMode="External"/><Relationship Id="rId844" Type="http://schemas.openxmlformats.org/officeDocument/2006/relationships/hyperlink" Target="https://talan.bank.gov.ua/get-user-certificate/Y_-biGBZ1wmTZK7QMFQ1" TargetMode="External"/><Relationship Id="rId1267" Type="http://schemas.openxmlformats.org/officeDocument/2006/relationships/hyperlink" Target="https://talan.bank.gov.ua/get-user-certificate/Y_-biXftoK-pRB_WccAq" TargetMode="External"/><Relationship Id="rId1474" Type="http://schemas.openxmlformats.org/officeDocument/2006/relationships/hyperlink" Target="https://talan.bank.gov.ua/get-user-certificate/Y_-bip56EBJMEOKe8JRr" TargetMode="External"/><Relationship Id="rId1681" Type="http://schemas.openxmlformats.org/officeDocument/2006/relationships/hyperlink" Target="https://talan.bank.gov.ua/get-user-certificate/Y_-bi42p2mamFLXrZLtc" TargetMode="External"/><Relationship Id="rId2318" Type="http://schemas.openxmlformats.org/officeDocument/2006/relationships/hyperlink" Target="https://talan.bank.gov.ua/get-user-certificate/Y_-biH_1luQg-XrWbw-H" TargetMode="External"/><Relationship Id="rId2525" Type="http://schemas.openxmlformats.org/officeDocument/2006/relationships/hyperlink" Target="https://talan.bank.gov.ua/get-user-certificate/Y_-biJq8-qaBGWdxw6kx" TargetMode="External"/><Relationship Id="rId704" Type="http://schemas.openxmlformats.org/officeDocument/2006/relationships/hyperlink" Target="https://talan.bank.gov.ua/get-user-certificate/Y_-bi2NkasYPtiyrxZ4K" TargetMode="External"/><Relationship Id="rId911" Type="http://schemas.openxmlformats.org/officeDocument/2006/relationships/hyperlink" Target="https://talan.bank.gov.ua/get-user-certificate/Y_-biaT5bd0LwYhIwEva" TargetMode="External"/><Relationship Id="rId1127" Type="http://schemas.openxmlformats.org/officeDocument/2006/relationships/hyperlink" Target="https://talan.bank.gov.ua/get-user-certificate/Y_-biE7ac46L50DiRboW" TargetMode="External"/><Relationship Id="rId1334" Type="http://schemas.openxmlformats.org/officeDocument/2006/relationships/hyperlink" Target="https://talan.bank.gov.ua/get-user-certificate/Y_-biXLS9YyNYmx_4dRN" TargetMode="External"/><Relationship Id="rId1541" Type="http://schemas.openxmlformats.org/officeDocument/2006/relationships/hyperlink" Target="https://talan.bank.gov.ua/get-user-certificate/Y_-biiV8rSYes510opcl" TargetMode="External"/><Relationship Id="rId1779" Type="http://schemas.openxmlformats.org/officeDocument/2006/relationships/hyperlink" Target="https://talan.bank.gov.ua/get-user-certificate/Y_-biYmt4Eq8hV8bG6Ha" TargetMode="External"/><Relationship Id="rId1986" Type="http://schemas.openxmlformats.org/officeDocument/2006/relationships/hyperlink" Target="https://talan.bank.gov.ua/get-user-certificate/Y_-biX2HVttQ2MzkrDza" TargetMode="External"/><Relationship Id="rId40" Type="http://schemas.openxmlformats.org/officeDocument/2006/relationships/hyperlink" Target="https://talan.bank.gov.ua/get-user-certificate/Y_-biCZgojH6HRMozSTA" TargetMode="External"/><Relationship Id="rId1401" Type="http://schemas.openxmlformats.org/officeDocument/2006/relationships/hyperlink" Target="https://talan.bank.gov.ua/get-user-certificate/Y_-bigOSuAXjt4zku7o3" TargetMode="External"/><Relationship Id="rId1639" Type="http://schemas.openxmlformats.org/officeDocument/2006/relationships/hyperlink" Target="https://talan.bank.gov.ua/get-user-certificate/Y_-biH11Xt9h3alokJ4r" TargetMode="External"/><Relationship Id="rId1846" Type="http://schemas.openxmlformats.org/officeDocument/2006/relationships/hyperlink" Target="https://talan.bank.gov.ua/get-user-certificate/Y_-bigJCjS4QwNqm_Qfb" TargetMode="External"/><Relationship Id="rId1706" Type="http://schemas.openxmlformats.org/officeDocument/2006/relationships/hyperlink" Target="https://talan.bank.gov.ua/get-user-certificate/Y_-bifEHrNT5HNbdyGY1" TargetMode="External"/><Relationship Id="rId1913" Type="http://schemas.openxmlformats.org/officeDocument/2006/relationships/hyperlink" Target="https://talan.bank.gov.ua/get-user-certificate/Y_-biVuAdN3UJvTSyh6N" TargetMode="External"/><Relationship Id="rId287" Type="http://schemas.openxmlformats.org/officeDocument/2006/relationships/hyperlink" Target="https://talan.bank.gov.ua/get-user-certificate/Y_-biuO8Zj8w19Ylrmnl" TargetMode="External"/><Relationship Id="rId494" Type="http://schemas.openxmlformats.org/officeDocument/2006/relationships/hyperlink" Target="https://talan.bank.gov.ua/get-user-certificate/Y_-bi21noJyo8bxwuDO-" TargetMode="External"/><Relationship Id="rId2175" Type="http://schemas.openxmlformats.org/officeDocument/2006/relationships/hyperlink" Target="https://talan.bank.gov.ua/get-user-certificate/Y_-bi8N0MgumADybbkJm" TargetMode="External"/><Relationship Id="rId2382" Type="http://schemas.openxmlformats.org/officeDocument/2006/relationships/hyperlink" Target="https://talan.bank.gov.ua/get-user-certificate/Y_-bieH3CC0MEChGNd3G" TargetMode="External"/><Relationship Id="rId147" Type="http://schemas.openxmlformats.org/officeDocument/2006/relationships/hyperlink" Target="https://talan.bank.gov.ua/get-user-certificate/Y_-biwJIqDGk_RKOMTKi" TargetMode="External"/><Relationship Id="rId354" Type="http://schemas.openxmlformats.org/officeDocument/2006/relationships/hyperlink" Target="https://talan.bank.gov.ua/get-user-certificate/Y_-bigCN-F9FKaI0V_tg" TargetMode="External"/><Relationship Id="rId799" Type="http://schemas.openxmlformats.org/officeDocument/2006/relationships/hyperlink" Target="https://talan.bank.gov.ua/get-user-certificate/Y_-biKH5vn9393d7qbUk" TargetMode="External"/><Relationship Id="rId1191" Type="http://schemas.openxmlformats.org/officeDocument/2006/relationships/hyperlink" Target="https://talan.bank.gov.ua/get-user-certificate/Y_-biraRU9auV4Fo7jyz" TargetMode="External"/><Relationship Id="rId2035" Type="http://schemas.openxmlformats.org/officeDocument/2006/relationships/hyperlink" Target="https://talan.bank.gov.ua/get-user-certificate/Y_-bi2uDS_rUWZZPRPbl" TargetMode="External"/><Relationship Id="rId2687" Type="http://schemas.openxmlformats.org/officeDocument/2006/relationships/printerSettings" Target="../printerSettings/printerSettings1.bin"/><Relationship Id="rId561" Type="http://schemas.openxmlformats.org/officeDocument/2006/relationships/hyperlink" Target="https://talan.bank.gov.ua/get-user-certificate/Y_-bibgYwiMw5A8I5trG" TargetMode="External"/><Relationship Id="rId659" Type="http://schemas.openxmlformats.org/officeDocument/2006/relationships/hyperlink" Target="https://talan.bank.gov.ua/get-user-certificate/Y_-bioSTH3EFsQT-yrfC" TargetMode="External"/><Relationship Id="rId866" Type="http://schemas.openxmlformats.org/officeDocument/2006/relationships/hyperlink" Target="https://talan.bank.gov.ua/get-user-certificate/Y_-bi-2oNfJt_mAEw0ro" TargetMode="External"/><Relationship Id="rId1289" Type="http://schemas.openxmlformats.org/officeDocument/2006/relationships/hyperlink" Target="https://talan.bank.gov.ua/get-user-certificate/Y_-bidG0lbnRbRQY2rWS" TargetMode="External"/><Relationship Id="rId1496" Type="http://schemas.openxmlformats.org/officeDocument/2006/relationships/hyperlink" Target="https://talan.bank.gov.ua/get-user-certificate/Y_-biWPuMQWpl58hXOAO" TargetMode="External"/><Relationship Id="rId2242" Type="http://schemas.openxmlformats.org/officeDocument/2006/relationships/hyperlink" Target="https://talan.bank.gov.ua/get-user-certificate/Y_-bifqnXZswYHVqk_FM" TargetMode="External"/><Relationship Id="rId2547" Type="http://schemas.openxmlformats.org/officeDocument/2006/relationships/hyperlink" Target="https://talan.bank.gov.ua/get-user-certificate/Y_-bi41G_ookEZDUPm-C" TargetMode="External"/><Relationship Id="rId214" Type="http://schemas.openxmlformats.org/officeDocument/2006/relationships/hyperlink" Target="https://talan.bank.gov.ua/get-user-certificate/Y_-biwmsP5hpc8mVUAqq" TargetMode="External"/><Relationship Id="rId421" Type="http://schemas.openxmlformats.org/officeDocument/2006/relationships/hyperlink" Target="https://talan.bank.gov.ua/get-user-certificate/Y_-biQK490XUMKMUFAAm" TargetMode="External"/><Relationship Id="rId519" Type="http://schemas.openxmlformats.org/officeDocument/2006/relationships/hyperlink" Target="https://talan.bank.gov.ua/get-user-certificate/Y_-biPsovNmZVOKLWckv" TargetMode="External"/><Relationship Id="rId1051" Type="http://schemas.openxmlformats.org/officeDocument/2006/relationships/hyperlink" Target="https://talan.bank.gov.ua/get-user-certificate/Y_-biBHsjhzKl1uDghhB" TargetMode="External"/><Relationship Id="rId1149" Type="http://schemas.openxmlformats.org/officeDocument/2006/relationships/hyperlink" Target="https://talan.bank.gov.ua/get-user-certificate/Y_-bi_Is0hK63VisJ0HD" TargetMode="External"/><Relationship Id="rId1356" Type="http://schemas.openxmlformats.org/officeDocument/2006/relationships/hyperlink" Target="https://talan.bank.gov.ua/get-user-certificate/Y_-biqG2C4Nvrm4pH7jc" TargetMode="External"/><Relationship Id="rId2102" Type="http://schemas.openxmlformats.org/officeDocument/2006/relationships/hyperlink" Target="https://talan.bank.gov.ua/get-user-certificate/Y_-biJtMB3SFxiAYL_-L" TargetMode="External"/><Relationship Id="rId726" Type="http://schemas.openxmlformats.org/officeDocument/2006/relationships/hyperlink" Target="https://talan.bank.gov.ua/get-user-certificate/Y_-biW8GYG8G_zUpEenv" TargetMode="External"/><Relationship Id="rId933" Type="http://schemas.openxmlformats.org/officeDocument/2006/relationships/hyperlink" Target="https://talan.bank.gov.ua/get-user-certificate/Y_-biJp3aNYRRJEWGpgz" TargetMode="External"/><Relationship Id="rId1009" Type="http://schemas.openxmlformats.org/officeDocument/2006/relationships/hyperlink" Target="https://talan.bank.gov.ua/get-user-certificate/Y_-biOeu4_fhDOo-3L2f" TargetMode="External"/><Relationship Id="rId1563" Type="http://schemas.openxmlformats.org/officeDocument/2006/relationships/hyperlink" Target="https://talan.bank.gov.ua/get-user-certificate/Y_-biiPEdQz5u2CDDJnQ" TargetMode="External"/><Relationship Id="rId1770" Type="http://schemas.openxmlformats.org/officeDocument/2006/relationships/hyperlink" Target="https://talan.bank.gov.ua/get-user-certificate/Y_-bizQWivbhFryxptfi" TargetMode="External"/><Relationship Id="rId1868" Type="http://schemas.openxmlformats.org/officeDocument/2006/relationships/hyperlink" Target="https://talan.bank.gov.ua/get-user-certificate/Y_-biAa_cjzL7Puy_dgC" TargetMode="External"/><Relationship Id="rId2407" Type="http://schemas.openxmlformats.org/officeDocument/2006/relationships/hyperlink" Target="https://talan.bank.gov.ua/get-user-certificate/Y_-bivrxgIrEXUzNt6Yq" TargetMode="External"/><Relationship Id="rId2614" Type="http://schemas.openxmlformats.org/officeDocument/2006/relationships/hyperlink" Target="https://talan.bank.gov.ua/get-user-certificate/Y_-bizIBKfLhgcgnvExS" TargetMode="External"/><Relationship Id="rId62" Type="http://schemas.openxmlformats.org/officeDocument/2006/relationships/hyperlink" Target="https://talan.bank.gov.ua/get-user-certificate/Y_-bijrbd6uPRdmdXNT8" TargetMode="External"/><Relationship Id="rId1216" Type="http://schemas.openxmlformats.org/officeDocument/2006/relationships/hyperlink" Target="https://talan.bank.gov.ua/get-user-certificate/Y_-bi9GqIP1KO8QB8f7S" TargetMode="External"/><Relationship Id="rId1423" Type="http://schemas.openxmlformats.org/officeDocument/2006/relationships/hyperlink" Target="https://talan.bank.gov.ua/get-user-certificate/Y_-biwgtLmVwjIBF4iuk" TargetMode="External"/><Relationship Id="rId1630" Type="http://schemas.openxmlformats.org/officeDocument/2006/relationships/hyperlink" Target="https://talan.bank.gov.ua/get-user-certificate/Y_-biOi65FKp_shbEYSU" TargetMode="External"/><Relationship Id="rId1728" Type="http://schemas.openxmlformats.org/officeDocument/2006/relationships/hyperlink" Target="https://talan.bank.gov.ua/get-user-certificate/Y_-biqh-G37Rt5BYmEv6" TargetMode="External"/><Relationship Id="rId1935" Type="http://schemas.openxmlformats.org/officeDocument/2006/relationships/hyperlink" Target="https://talan.bank.gov.ua/get-user-certificate/Y_-biFUx1al-Cg1Fikft" TargetMode="External"/><Relationship Id="rId2197" Type="http://schemas.openxmlformats.org/officeDocument/2006/relationships/hyperlink" Target="https://talan.bank.gov.ua/get-user-certificate/Y_-biAYI0O3k38NG_6xw" TargetMode="External"/><Relationship Id="rId169" Type="http://schemas.openxmlformats.org/officeDocument/2006/relationships/hyperlink" Target="https://talan.bank.gov.ua/get-user-certificate/Y_-biam_ZvFxphLAeJ8J" TargetMode="External"/><Relationship Id="rId376" Type="http://schemas.openxmlformats.org/officeDocument/2006/relationships/hyperlink" Target="https://talan.bank.gov.ua/get-user-certificate/Y_-biY4GcbHszGf7Ri1z" TargetMode="External"/><Relationship Id="rId583" Type="http://schemas.openxmlformats.org/officeDocument/2006/relationships/hyperlink" Target="https://talan.bank.gov.ua/get-user-certificate/Y_-biYcpRKqRMxIkfwTb" TargetMode="External"/><Relationship Id="rId790" Type="http://schemas.openxmlformats.org/officeDocument/2006/relationships/hyperlink" Target="https://talan.bank.gov.ua/get-user-certificate/Y_-biz02T1ShbnwSw2ZO" TargetMode="External"/><Relationship Id="rId2057" Type="http://schemas.openxmlformats.org/officeDocument/2006/relationships/hyperlink" Target="https://talan.bank.gov.ua/get-user-certificate/Y_-bih0d-z6FSvgdnoWo" TargetMode="External"/><Relationship Id="rId2264" Type="http://schemas.openxmlformats.org/officeDocument/2006/relationships/hyperlink" Target="https://talan.bank.gov.ua/get-user-certificate/Y_-biUkiH-DDPPI-tGXm" TargetMode="External"/><Relationship Id="rId2471" Type="http://schemas.openxmlformats.org/officeDocument/2006/relationships/hyperlink" Target="https://talan.bank.gov.ua/get-user-certificate/Y_-bi0aXtZYbL0sNPEjw" TargetMode="External"/><Relationship Id="rId4" Type="http://schemas.openxmlformats.org/officeDocument/2006/relationships/hyperlink" Target="https://talan.bank.gov.ua/get-user-certificate/Y_-biX_DAUeHTyB4TEzC" TargetMode="External"/><Relationship Id="rId236" Type="http://schemas.openxmlformats.org/officeDocument/2006/relationships/hyperlink" Target="https://talan.bank.gov.ua/get-user-certificate/Y_-biokkfduzUF-rd-0f" TargetMode="External"/><Relationship Id="rId443" Type="http://schemas.openxmlformats.org/officeDocument/2006/relationships/hyperlink" Target="https://talan.bank.gov.ua/get-user-certificate/Y_-bi9OAjyQZRgpTEydW" TargetMode="External"/><Relationship Id="rId650" Type="http://schemas.openxmlformats.org/officeDocument/2006/relationships/hyperlink" Target="https://talan.bank.gov.ua/get-user-certificate/Y_-biopfFFQfcFtm6Gso" TargetMode="External"/><Relationship Id="rId888" Type="http://schemas.openxmlformats.org/officeDocument/2006/relationships/hyperlink" Target="https://talan.bank.gov.ua/get-user-certificate/Y_-biYSoUYicaFjddN33" TargetMode="External"/><Relationship Id="rId1073" Type="http://schemas.openxmlformats.org/officeDocument/2006/relationships/hyperlink" Target="https://talan.bank.gov.ua/get-user-certificate/Y_-biJYNEfTrirnLn2qf" TargetMode="External"/><Relationship Id="rId1280" Type="http://schemas.openxmlformats.org/officeDocument/2006/relationships/hyperlink" Target="https://talan.bank.gov.ua/get-user-certificate/Y_-biAI5aGSM8fNrinyl" TargetMode="External"/><Relationship Id="rId2124" Type="http://schemas.openxmlformats.org/officeDocument/2006/relationships/hyperlink" Target="https://talan.bank.gov.ua/get-user-certificate/Y_-biNKJXLc4sKkWQSYv" TargetMode="External"/><Relationship Id="rId2331" Type="http://schemas.openxmlformats.org/officeDocument/2006/relationships/hyperlink" Target="https://talan.bank.gov.ua/get-user-certificate/Y_-biKvfBpzG4eRj57CI" TargetMode="External"/><Relationship Id="rId2569" Type="http://schemas.openxmlformats.org/officeDocument/2006/relationships/hyperlink" Target="https://talan.bank.gov.ua/get-user-certificate/Y_-bigaLUmpK63_zLRIN" TargetMode="External"/><Relationship Id="rId303" Type="http://schemas.openxmlformats.org/officeDocument/2006/relationships/hyperlink" Target="https://talan.bank.gov.ua/get-user-certificate/Y_-biDElctoPYG3CmnvH" TargetMode="External"/><Relationship Id="rId748" Type="http://schemas.openxmlformats.org/officeDocument/2006/relationships/hyperlink" Target="https://talan.bank.gov.ua/get-user-certificate/Y_-biLlyjpWZpkOtOu9O" TargetMode="External"/><Relationship Id="rId955" Type="http://schemas.openxmlformats.org/officeDocument/2006/relationships/hyperlink" Target="https://talan.bank.gov.ua/get-user-certificate/Y_-bimC95SC0toxZz2mq" TargetMode="External"/><Relationship Id="rId1140" Type="http://schemas.openxmlformats.org/officeDocument/2006/relationships/hyperlink" Target="https://talan.bank.gov.ua/get-user-certificate/Y_-biNqtGabbtpAnZk4_" TargetMode="External"/><Relationship Id="rId1378" Type="http://schemas.openxmlformats.org/officeDocument/2006/relationships/hyperlink" Target="https://talan.bank.gov.ua/get-user-certificate/Y_-biJ2kKRH6LdKUoZjb" TargetMode="External"/><Relationship Id="rId1585" Type="http://schemas.openxmlformats.org/officeDocument/2006/relationships/hyperlink" Target="https://talan.bank.gov.ua/get-user-certificate/Y_-bi4vllibaEMG9nuGf" TargetMode="External"/><Relationship Id="rId1792" Type="http://schemas.openxmlformats.org/officeDocument/2006/relationships/hyperlink" Target="https://talan.bank.gov.ua/get-user-certificate/Y_-bibfZyX59z4RoevAH" TargetMode="External"/><Relationship Id="rId2429" Type="http://schemas.openxmlformats.org/officeDocument/2006/relationships/hyperlink" Target="https://talan.bank.gov.ua/get-user-certificate/Y_-biV-VEiMZ1KzvhLYU" TargetMode="External"/><Relationship Id="rId2636" Type="http://schemas.openxmlformats.org/officeDocument/2006/relationships/hyperlink" Target="https://talan.bank.gov.ua/get-user-certificate/Y_-biAaxzJVxfd9D8di7" TargetMode="External"/><Relationship Id="rId84" Type="http://schemas.openxmlformats.org/officeDocument/2006/relationships/hyperlink" Target="https://talan.bank.gov.ua/get-user-certificate/Y_-biuB097n2GoYDOmLH" TargetMode="External"/><Relationship Id="rId510" Type="http://schemas.openxmlformats.org/officeDocument/2006/relationships/hyperlink" Target="https://talan.bank.gov.ua/get-user-certificate/Y_-biQuBeyvqhjq4h4Gz" TargetMode="External"/><Relationship Id="rId608" Type="http://schemas.openxmlformats.org/officeDocument/2006/relationships/hyperlink" Target="https://talan.bank.gov.ua/get-user-certificate/Y_-bi1YH_GVcWGL4HYBL" TargetMode="External"/><Relationship Id="rId815" Type="http://schemas.openxmlformats.org/officeDocument/2006/relationships/hyperlink" Target="https://talan.bank.gov.ua/get-user-certificate/Y_-biz47orPnthu6Qc4z" TargetMode="External"/><Relationship Id="rId1238" Type="http://schemas.openxmlformats.org/officeDocument/2006/relationships/hyperlink" Target="https://talan.bank.gov.ua/get-user-certificate/Y_-bipTMQ0qRYfftYbs4" TargetMode="External"/><Relationship Id="rId1445" Type="http://schemas.openxmlformats.org/officeDocument/2006/relationships/hyperlink" Target="https://talan.bank.gov.ua/get-user-certificate/Y_-biA5pUPi9MQiB_Yxi" TargetMode="External"/><Relationship Id="rId1652" Type="http://schemas.openxmlformats.org/officeDocument/2006/relationships/hyperlink" Target="https://talan.bank.gov.ua/get-user-certificate/Y_-biNUexHcMRQI5nh1l" TargetMode="External"/><Relationship Id="rId1000" Type="http://schemas.openxmlformats.org/officeDocument/2006/relationships/hyperlink" Target="https://talan.bank.gov.ua/get-user-certificate/Y_-bilycbJYhMPHd5KFb" TargetMode="External"/><Relationship Id="rId1305" Type="http://schemas.openxmlformats.org/officeDocument/2006/relationships/hyperlink" Target="https://talan.bank.gov.ua/get-user-certificate/Y_-biCVvNRKkZcB1kWws" TargetMode="External"/><Relationship Id="rId1957" Type="http://schemas.openxmlformats.org/officeDocument/2006/relationships/hyperlink" Target="https://talan.bank.gov.ua/get-user-certificate/Y_-bigDJIfoPT4JFfsJD" TargetMode="External"/><Relationship Id="rId1512" Type="http://schemas.openxmlformats.org/officeDocument/2006/relationships/hyperlink" Target="https://talan.bank.gov.ua/get-user-certificate/Y_-binYGABolFOtLcziu" TargetMode="External"/><Relationship Id="rId1817" Type="http://schemas.openxmlformats.org/officeDocument/2006/relationships/hyperlink" Target="https://talan.bank.gov.ua/get-user-certificate/Y_-bibw8CJctXR6OsCQL" TargetMode="External"/><Relationship Id="rId11" Type="http://schemas.openxmlformats.org/officeDocument/2006/relationships/hyperlink" Target="https://talan.bank.gov.ua/get-user-certificate/Y_-biCQi2Vf0V0ZsoI6f" TargetMode="External"/><Relationship Id="rId398" Type="http://schemas.openxmlformats.org/officeDocument/2006/relationships/hyperlink" Target="https://talan.bank.gov.ua/get-user-certificate/Y_-bibIlVsXLtmx1F2Ku" TargetMode="External"/><Relationship Id="rId2079" Type="http://schemas.openxmlformats.org/officeDocument/2006/relationships/hyperlink" Target="https://talan.bank.gov.ua/get-user-certificate/Y_-bimQQ8yLfGc311tZX" TargetMode="External"/><Relationship Id="rId160" Type="http://schemas.openxmlformats.org/officeDocument/2006/relationships/hyperlink" Target="https://talan.bank.gov.ua/get-user-certificate/Y_-bihGrvfULaoH-7xTx" TargetMode="External"/><Relationship Id="rId2286" Type="http://schemas.openxmlformats.org/officeDocument/2006/relationships/hyperlink" Target="https://talan.bank.gov.ua/get-user-certificate/Y_-biPeOgtnedbqUP3Qa" TargetMode="External"/><Relationship Id="rId2493" Type="http://schemas.openxmlformats.org/officeDocument/2006/relationships/hyperlink" Target="https://talan.bank.gov.ua/get-user-certificate/Y_-bimSeTlxGRxoQul1v" TargetMode="External"/><Relationship Id="rId258" Type="http://schemas.openxmlformats.org/officeDocument/2006/relationships/hyperlink" Target="https://talan.bank.gov.ua/get-user-certificate/Y_-biFoLbRzaSjszudC2" TargetMode="External"/><Relationship Id="rId465" Type="http://schemas.openxmlformats.org/officeDocument/2006/relationships/hyperlink" Target="https://talan.bank.gov.ua/get-user-certificate/Y_-biVSa6YjSwexgBE55" TargetMode="External"/><Relationship Id="rId672" Type="http://schemas.openxmlformats.org/officeDocument/2006/relationships/hyperlink" Target="https://talan.bank.gov.ua/get-user-certificate/Y_-bivpTN__y18gh1CwS" TargetMode="External"/><Relationship Id="rId1095" Type="http://schemas.openxmlformats.org/officeDocument/2006/relationships/hyperlink" Target="https://talan.bank.gov.ua/get-user-certificate/Y_-bimY3_OcI_XPajsO7" TargetMode="External"/><Relationship Id="rId2146" Type="http://schemas.openxmlformats.org/officeDocument/2006/relationships/hyperlink" Target="https://talan.bank.gov.ua/get-user-certificate/Y_-biYWEt5C34aqEDxcQ" TargetMode="External"/><Relationship Id="rId2353" Type="http://schemas.openxmlformats.org/officeDocument/2006/relationships/hyperlink" Target="https://talan.bank.gov.ua/get-user-certificate/Y_-bi-bCyQD2OxiowFjE" TargetMode="External"/><Relationship Id="rId2560" Type="http://schemas.openxmlformats.org/officeDocument/2006/relationships/hyperlink" Target="https://talan.bank.gov.ua/get-user-certificate/Y_-bi9AwPWg_EHzYJa9d" TargetMode="External"/><Relationship Id="rId118" Type="http://schemas.openxmlformats.org/officeDocument/2006/relationships/hyperlink" Target="https://talan.bank.gov.ua/get-user-certificate/Y_-bibZCWqvx7ReugCsP" TargetMode="External"/><Relationship Id="rId325" Type="http://schemas.openxmlformats.org/officeDocument/2006/relationships/hyperlink" Target="https://talan.bank.gov.ua/get-user-certificate/Y_-big8KEzSef2Bv3OHg" TargetMode="External"/><Relationship Id="rId532" Type="http://schemas.openxmlformats.org/officeDocument/2006/relationships/hyperlink" Target="https://talan.bank.gov.ua/get-user-certificate/Y_-bixiaTy6d8t-Em8RS" TargetMode="External"/><Relationship Id="rId977" Type="http://schemas.openxmlformats.org/officeDocument/2006/relationships/hyperlink" Target="https://talan.bank.gov.ua/get-user-certificate/Y_-bizoxxJydBb8YCn-a" TargetMode="External"/><Relationship Id="rId1162" Type="http://schemas.openxmlformats.org/officeDocument/2006/relationships/hyperlink" Target="https://talan.bank.gov.ua/get-user-certificate/Y_-bil_GYwKnkig83xZ5" TargetMode="External"/><Relationship Id="rId2006" Type="http://schemas.openxmlformats.org/officeDocument/2006/relationships/hyperlink" Target="https://talan.bank.gov.ua/get-user-certificate/Y_-biMoxJab2x5kbC7JL" TargetMode="External"/><Relationship Id="rId2213" Type="http://schemas.openxmlformats.org/officeDocument/2006/relationships/hyperlink" Target="https://talan.bank.gov.ua/get-user-certificate/Y_-biF0hCZK90Kys_Fl9" TargetMode="External"/><Relationship Id="rId2420" Type="http://schemas.openxmlformats.org/officeDocument/2006/relationships/hyperlink" Target="https://talan.bank.gov.ua/get-user-certificate/Y_-bicWLw5mIU9QpBpIe" TargetMode="External"/><Relationship Id="rId2658" Type="http://schemas.openxmlformats.org/officeDocument/2006/relationships/hyperlink" Target="https://talan.bank.gov.ua/get-user-certificate/Y_-bi_BdPijfEJwLEZ7C" TargetMode="External"/><Relationship Id="rId837" Type="http://schemas.openxmlformats.org/officeDocument/2006/relationships/hyperlink" Target="https://talan.bank.gov.ua/get-user-certificate/Y_-biSZMtvIaehBZ-sn8" TargetMode="External"/><Relationship Id="rId1022" Type="http://schemas.openxmlformats.org/officeDocument/2006/relationships/hyperlink" Target="https://talan.bank.gov.ua/get-user-certificate/Y_-biSs5eWjG6ryIFngH" TargetMode="External"/><Relationship Id="rId1467" Type="http://schemas.openxmlformats.org/officeDocument/2006/relationships/hyperlink" Target="https://talan.bank.gov.ua/get-user-certificate/Y_-bikOGu-Oz7Z7MIjfB" TargetMode="External"/><Relationship Id="rId1674" Type="http://schemas.openxmlformats.org/officeDocument/2006/relationships/hyperlink" Target="https://talan.bank.gov.ua/get-user-certificate/Y_-biDP0_HDsuVBkw855" TargetMode="External"/><Relationship Id="rId1881" Type="http://schemas.openxmlformats.org/officeDocument/2006/relationships/hyperlink" Target="https://talan.bank.gov.ua/get-user-certificate/Y_-biotSj7Yh_Kxx0p1U" TargetMode="External"/><Relationship Id="rId2518" Type="http://schemas.openxmlformats.org/officeDocument/2006/relationships/hyperlink" Target="https://talan.bank.gov.ua/get-user-certificate/Y_-bi2YE9wpwQjlXsDeU" TargetMode="External"/><Relationship Id="rId904" Type="http://schemas.openxmlformats.org/officeDocument/2006/relationships/hyperlink" Target="https://talan.bank.gov.ua/get-user-certificate/Y_-bifAdJKwpT0aXH94a" TargetMode="External"/><Relationship Id="rId1327" Type="http://schemas.openxmlformats.org/officeDocument/2006/relationships/hyperlink" Target="https://talan.bank.gov.ua/get-user-certificate/Y_-bi2kr0n_NDgvfUaR9" TargetMode="External"/><Relationship Id="rId1534" Type="http://schemas.openxmlformats.org/officeDocument/2006/relationships/hyperlink" Target="https://talan.bank.gov.ua/get-user-certificate/Y_-bizJt9Nc7Vy66vZ1W" TargetMode="External"/><Relationship Id="rId1741" Type="http://schemas.openxmlformats.org/officeDocument/2006/relationships/hyperlink" Target="https://talan.bank.gov.ua/get-user-certificate/Y_-biOjU5abhXLH-9f5J" TargetMode="External"/><Relationship Id="rId1979" Type="http://schemas.openxmlformats.org/officeDocument/2006/relationships/hyperlink" Target="https://talan.bank.gov.ua/get-user-certificate/Y_-biA3uWq9RFj8ok5UN" TargetMode="External"/><Relationship Id="rId33" Type="http://schemas.openxmlformats.org/officeDocument/2006/relationships/hyperlink" Target="https://talan.bank.gov.ua/get-user-certificate/Y_-biVG2n7CWNLmvrGOE" TargetMode="External"/><Relationship Id="rId1601" Type="http://schemas.openxmlformats.org/officeDocument/2006/relationships/hyperlink" Target="https://talan.bank.gov.ua/get-user-certificate/Y_-biga7d6WoO4328hY2" TargetMode="External"/><Relationship Id="rId1839" Type="http://schemas.openxmlformats.org/officeDocument/2006/relationships/hyperlink" Target="https://talan.bank.gov.ua/get-user-certificate/Y_-biG5kWT7LVHc5avpe" TargetMode="External"/><Relationship Id="rId182" Type="http://schemas.openxmlformats.org/officeDocument/2006/relationships/hyperlink" Target="https://talan.bank.gov.ua/get-user-certificate/Y_-bi_kqazu3if9-VxtW" TargetMode="External"/><Relationship Id="rId1906" Type="http://schemas.openxmlformats.org/officeDocument/2006/relationships/hyperlink" Target="https://talan.bank.gov.ua/get-user-certificate/Y_-bimoid8CHROrKq5fU" TargetMode="External"/><Relationship Id="rId487" Type="http://schemas.openxmlformats.org/officeDocument/2006/relationships/hyperlink" Target="https://talan.bank.gov.ua/get-user-certificate/Y_-bi6YNImenbq49Flid" TargetMode="External"/><Relationship Id="rId694" Type="http://schemas.openxmlformats.org/officeDocument/2006/relationships/hyperlink" Target="https://talan.bank.gov.ua/get-user-certificate/Y_-bi9EDsndX1Mqrbo_4" TargetMode="External"/><Relationship Id="rId2070" Type="http://schemas.openxmlformats.org/officeDocument/2006/relationships/hyperlink" Target="https://talan.bank.gov.ua/get-user-certificate/Y_-biKPMaJhtM-8DtnJl" TargetMode="External"/><Relationship Id="rId2168" Type="http://schemas.openxmlformats.org/officeDocument/2006/relationships/hyperlink" Target="https://talan.bank.gov.ua/get-user-certificate/Y_-biLYCBKvPG7FGNHXb" TargetMode="External"/><Relationship Id="rId2375" Type="http://schemas.openxmlformats.org/officeDocument/2006/relationships/hyperlink" Target="https://talan.bank.gov.ua/get-user-certificate/Y_-bilgcLCbKMpGa6Hd6" TargetMode="External"/><Relationship Id="rId347" Type="http://schemas.openxmlformats.org/officeDocument/2006/relationships/hyperlink" Target="https://talan.bank.gov.ua/get-user-certificate/Y_-bi7WpQK9BwVlFa7bR" TargetMode="External"/><Relationship Id="rId999" Type="http://schemas.openxmlformats.org/officeDocument/2006/relationships/hyperlink" Target="https://talan.bank.gov.ua/get-user-certificate/Y_-biDKBBu7pKGEZYpPN" TargetMode="External"/><Relationship Id="rId1184" Type="http://schemas.openxmlformats.org/officeDocument/2006/relationships/hyperlink" Target="https://talan.bank.gov.ua/get-user-certificate/Y_-bimKLScOf7kHGDzP5" TargetMode="External"/><Relationship Id="rId2028" Type="http://schemas.openxmlformats.org/officeDocument/2006/relationships/hyperlink" Target="https://talan.bank.gov.ua/get-user-certificate/Y_-bibLGInaqq9x42v9O" TargetMode="External"/><Relationship Id="rId2582" Type="http://schemas.openxmlformats.org/officeDocument/2006/relationships/hyperlink" Target="https://talan.bank.gov.ua/get-user-certificate/Y_-biRtgLzhRiDEgQ81f" TargetMode="External"/><Relationship Id="rId554" Type="http://schemas.openxmlformats.org/officeDocument/2006/relationships/hyperlink" Target="https://talan.bank.gov.ua/get-user-certificate/Y_-bi6WuMAH0skIglmPJ" TargetMode="External"/><Relationship Id="rId761" Type="http://schemas.openxmlformats.org/officeDocument/2006/relationships/hyperlink" Target="https://talan.bank.gov.ua/get-user-certificate/Y_-bis6PTBv_oHyrHa_Y" TargetMode="External"/><Relationship Id="rId859" Type="http://schemas.openxmlformats.org/officeDocument/2006/relationships/hyperlink" Target="https://talan.bank.gov.ua/get-user-certificate/Y_-biiYAR12UllRWky8O" TargetMode="External"/><Relationship Id="rId1391" Type="http://schemas.openxmlformats.org/officeDocument/2006/relationships/hyperlink" Target="https://talan.bank.gov.ua/get-user-certificate/Y_-bi0jLlSiSz0TxlNQA" TargetMode="External"/><Relationship Id="rId1489" Type="http://schemas.openxmlformats.org/officeDocument/2006/relationships/hyperlink" Target="https://talan.bank.gov.ua/get-user-certificate/Y_-biJ264xkYLp2JxbNA" TargetMode="External"/><Relationship Id="rId1696" Type="http://schemas.openxmlformats.org/officeDocument/2006/relationships/hyperlink" Target="https://talan.bank.gov.ua/get-user-certificate/Y_-bis8TNNzSII7019na" TargetMode="External"/><Relationship Id="rId2235" Type="http://schemas.openxmlformats.org/officeDocument/2006/relationships/hyperlink" Target="https://talan.bank.gov.ua/get-user-certificate/Y_-bi05842I_5HAuBhlU" TargetMode="External"/><Relationship Id="rId2442" Type="http://schemas.openxmlformats.org/officeDocument/2006/relationships/hyperlink" Target="https://talan.bank.gov.ua/get-user-certificate/Y_-bi5Ae_FHvOpIUrJC3" TargetMode="External"/><Relationship Id="rId207" Type="http://schemas.openxmlformats.org/officeDocument/2006/relationships/hyperlink" Target="https://talan.bank.gov.ua/get-user-certificate/Y_-biUh0-NbJvZX13frQ" TargetMode="External"/><Relationship Id="rId414" Type="http://schemas.openxmlformats.org/officeDocument/2006/relationships/hyperlink" Target="https://talan.bank.gov.ua/get-user-certificate/Y_-biEjh710_sSFBl36s" TargetMode="External"/><Relationship Id="rId621" Type="http://schemas.openxmlformats.org/officeDocument/2006/relationships/hyperlink" Target="https://talan.bank.gov.ua/get-user-certificate/Y_-biJCw7AXGOoDFeQQ0" TargetMode="External"/><Relationship Id="rId1044" Type="http://schemas.openxmlformats.org/officeDocument/2006/relationships/hyperlink" Target="https://talan.bank.gov.ua/get-user-certificate/Y_-biUoNqo0CJh03ypSq" TargetMode="External"/><Relationship Id="rId1251" Type="http://schemas.openxmlformats.org/officeDocument/2006/relationships/hyperlink" Target="https://talan.bank.gov.ua/get-user-certificate/Y_-bia9E9mAnsHhEGKVD" TargetMode="External"/><Relationship Id="rId1349" Type="http://schemas.openxmlformats.org/officeDocument/2006/relationships/hyperlink" Target="https://talan.bank.gov.ua/get-user-certificate/Y_-bijiBKBbXGxDswOQB" TargetMode="External"/><Relationship Id="rId2302" Type="http://schemas.openxmlformats.org/officeDocument/2006/relationships/hyperlink" Target="https://talan.bank.gov.ua/get-user-certificate/Y_-biw6mB_Nna1Y2dXQy" TargetMode="External"/><Relationship Id="rId719" Type="http://schemas.openxmlformats.org/officeDocument/2006/relationships/hyperlink" Target="https://talan.bank.gov.ua/get-user-certificate/Y_-bieMneLj1Go7E1YjZ" TargetMode="External"/><Relationship Id="rId926" Type="http://schemas.openxmlformats.org/officeDocument/2006/relationships/hyperlink" Target="https://talan.bank.gov.ua/get-user-certificate/Y_-bi8JI8t1Yp9vWH4UD" TargetMode="External"/><Relationship Id="rId1111" Type="http://schemas.openxmlformats.org/officeDocument/2006/relationships/hyperlink" Target="https://talan.bank.gov.ua/get-user-certificate/Y_-biwCu5PuBX9qZY4VU" TargetMode="External"/><Relationship Id="rId1556" Type="http://schemas.openxmlformats.org/officeDocument/2006/relationships/hyperlink" Target="https://talan.bank.gov.ua/get-user-certificate/Y_-bikSmJw2SnqTQMlAe" TargetMode="External"/><Relationship Id="rId1763" Type="http://schemas.openxmlformats.org/officeDocument/2006/relationships/hyperlink" Target="https://talan.bank.gov.ua/get-user-certificate/Y_-biEYaaSst4va7VZpu" TargetMode="External"/><Relationship Id="rId1970" Type="http://schemas.openxmlformats.org/officeDocument/2006/relationships/hyperlink" Target="https://talan.bank.gov.ua/get-user-certificate/Y_-biHHYxaGvcKxV9Z8c" TargetMode="External"/><Relationship Id="rId2607" Type="http://schemas.openxmlformats.org/officeDocument/2006/relationships/hyperlink" Target="https://talan.bank.gov.ua/get-user-certificate/Y_-bibpMiUIhigDj2fRi" TargetMode="External"/><Relationship Id="rId55" Type="http://schemas.openxmlformats.org/officeDocument/2006/relationships/hyperlink" Target="https://talan.bank.gov.ua/get-user-certificate/Y_-bi7ZrB7YGb2D6PQPN" TargetMode="External"/><Relationship Id="rId1209" Type="http://schemas.openxmlformats.org/officeDocument/2006/relationships/hyperlink" Target="https://talan.bank.gov.ua/get-user-certificate/Y_-bi4i9E_T0NOvL7r7w" TargetMode="External"/><Relationship Id="rId1416" Type="http://schemas.openxmlformats.org/officeDocument/2006/relationships/hyperlink" Target="https://talan.bank.gov.ua/get-user-certificate/Y_-bi0J6fJURyWqYX2GL" TargetMode="External"/><Relationship Id="rId1623" Type="http://schemas.openxmlformats.org/officeDocument/2006/relationships/hyperlink" Target="https://talan.bank.gov.ua/get-user-certificate/Y_-bie8r3LrE4M2izm8P" TargetMode="External"/><Relationship Id="rId1830" Type="http://schemas.openxmlformats.org/officeDocument/2006/relationships/hyperlink" Target="https://talan.bank.gov.ua/get-user-certificate/Y_-bihumx2vjqhhFcH8R" TargetMode="External"/><Relationship Id="rId1928" Type="http://schemas.openxmlformats.org/officeDocument/2006/relationships/hyperlink" Target="https://talan.bank.gov.ua/get-user-certificate/Y_-bi-zon_WRIfgYKlYE" TargetMode="External"/><Relationship Id="rId2092" Type="http://schemas.openxmlformats.org/officeDocument/2006/relationships/hyperlink" Target="https://talan.bank.gov.ua/get-user-certificate/Y_-biKnh6KhC6ps5nF0p" TargetMode="External"/><Relationship Id="rId271" Type="http://schemas.openxmlformats.org/officeDocument/2006/relationships/hyperlink" Target="https://talan.bank.gov.ua/get-user-certificate/Y_-biMyW2Hr4fHl0fwNK" TargetMode="External"/><Relationship Id="rId2397" Type="http://schemas.openxmlformats.org/officeDocument/2006/relationships/hyperlink" Target="https://talan.bank.gov.ua/get-user-certificate/Y_-bi_WV74XmbSX01UyD" TargetMode="External"/><Relationship Id="rId131" Type="http://schemas.openxmlformats.org/officeDocument/2006/relationships/hyperlink" Target="https://talan.bank.gov.ua/get-user-certificate/Y_-biGtXIu3EYhgUpMiA" TargetMode="External"/><Relationship Id="rId369" Type="http://schemas.openxmlformats.org/officeDocument/2006/relationships/hyperlink" Target="https://talan.bank.gov.ua/get-user-certificate/Y_-bi3klUJeMCxsnrWDN" TargetMode="External"/><Relationship Id="rId576" Type="http://schemas.openxmlformats.org/officeDocument/2006/relationships/hyperlink" Target="https://talan.bank.gov.ua/get-user-certificate/Y_-bi4LXZbA1bYr34vKu" TargetMode="External"/><Relationship Id="rId783" Type="http://schemas.openxmlformats.org/officeDocument/2006/relationships/hyperlink" Target="https://talan.bank.gov.ua/get-user-certificate/Y_-biWGzjDYoDWUlPZDO" TargetMode="External"/><Relationship Id="rId990" Type="http://schemas.openxmlformats.org/officeDocument/2006/relationships/hyperlink" Target="https://talan.bank.gov.ua/get-user-certificate/Y_-bijbpJWNnv065nXll" TargetMode="External"/><Relationship Id="rId2257" Type="http://schemas.openxmlformats.org/officeDocument/2006/relationships/hyperlink" Target="https://talan.bank.gov.ua/get-user-certificate/Y_-bi4LF-4Zswr8bX46K" TargetMode="External"/><Relationship Id="rId2464" Type="http://schemas.openxmlformats.org/officeDocument/2006/relationships/hyperlink" Target="https://talan.bank.gov.ua/get-user-certificate/Y_-bi63n1p2Jt2MCOKPU" TargetMode="External"/><Relationship Id="rId2671" Type="http://schemas.openxmlformats.org/officeDocument/2006/relationships/hyperlink" Target="https://talan.bank.gov.ua/get-user-certificate/Y_-biAAyjXX0VRRAaXqI" TargetMode="External"/><Relationship Id="rId229" Type="http://schemas.openxmlformats.org/officeDocument/2006/relationships/hyperlink" Target="https://talan.bank.gov.ua/get-user-certificate/Y_-biCUvmyEh2AOoy2nS" TargetMode="External"/><Relationship Id="rId436" Type="http://schemas.openxmlformats.org/officeDocument/2006/relationships/hyperlink" Target="https://talan.bank.gov.ua/get-user-certificate/Y_-bi3wjVedioOSB2_cN" TargetMode="External"/><Relationship Id="rId643" Type="http://schemas.openxmlformats.org/officeDocument/2006/relationships/hyperlink" Target="https://talan.bank.gov.ua/get-user-certificate/Y_-bi6hn7gjxlUR4C0XO" TargetMode="External"/><Relationship Id="rId1066" Type="http://schemas.openxmlformats.org/officeDocument/2006/relationships/hyperlink" Target="https://talan.bank.gov.ua/get-user-certificate/Y_-bi6YE20CED3fn7DKf" TargetMode="External"/><Relationship Id="rId1273" Type="http://schemas.openxmlformats.org/officeDocument/2006/relationships/hyperlink" Target="https://talan.bank.gov.ua/get-user-certificate/Y_-biUPKe6x6m_03d8kn" TargetMode="External"/><Relationship Id="rId1480" Type="http://schemas.openxmlformats.org/officeDocument/2006/relationships/hyperlink" Target="https://talan.bank.gov.ua/get-user-certificate/Y_-bipBLFTqLqKpbQG_H" TargetMode="External"/><Relationship Id="rId2117" Type="http://schemas.openxmlformats.org/officeDocument/2006/relationships/hyperlink" Target="https://talan.bank.gov.ua/get-user-certificate/Y_-bizl_hzQUvKGxYy74" TargetMode="External"/><Relationship Id="rId2324" Type="http://schemas.openxmlformats.org/officeDocument/2006/relationships/hyperlink" Target="https://talan.bank.gov.ua/get-user-certificate/Y_-biUHCP2qLjVfH5Bgl" TargetMode="External"/><Relationship Id="rId850" Type="http://schemas.openxmlformats.org/officeDocument/2006/relationships/hyperlink" Target="https://talan.bank.gov.ua/get-user-certificate/Y_-biwVoSPPJjXSk-7_q" TargetMode="External"/><Relationship Id="rId948" Type="http://schemas.openxmlformats.org/officeDocument/2006/relationships/hyperlink" Target="https://talan.bank.gov.ua/get-user-certificate/Y_-bipsaIsMcZVzMjqAN" TargetMode="External"/><Relationship Id="rId1133" Type="http://schemas.openxmlformats.org/officeDocument/2006/relationships/hyperlink" Target="https://talan.bank.gov.ua/get-user-certificate/Y_-bieGruka8unBN1KWM" TargetMode="External"/><Relationship Id="rId1578" Type="http://schemas.openxmlformats.org/officeDocument/2006/relationships/hyperlink" Target="https://talan.bank.gov.ua/get-user-certificate/Y_-biyvtDMD9FBaHGLYW" TargetMode="External"/><Relationship Id="rId1785" Type="http://schemas.openxmlformats.org/officeDocument/2006/relationships/hyperlink" Target="https://talan.bank.gov.ua/get-user-certificate/Y_-bi2AtjPhPnenUL7ux" TargetMode="External"/><Relationship Id="rId1992" Type="http://schemas.openxmlformats.org/officeDocument/2006/relationships/hyperlink" Target="https://talan.bank.gov.ua/get-user-certificate/Y_-bircQn0FcMQYdTHIB" TargetMode="External"/><Relationship Id="rId2531" Type="http://schemas.openxmlformats.org/officeDocument/2006/relationships/hyperlink" Target="https://talan.bank.gov.ua/get-user-certificate/Y_-biEoAs58G3FBj8rAm" TargetMode="External"/><Relationship Id="rId2629" Type="http://schemas.openxmlformats.org/officeDocument/2006/relationships/hyperlink" Target="https://talan.bank.gov.ua/get-user-certificate/Y_-bi-wcH0-5qVKJpEmy" TargetMode="External"/><Relationship Id="rId77" Type="http://schemas.openxmlformats.org/officeDocument/2006/relationships/hyperlink" Target="https://talan.bank.gov.ua/get-user-certificate/Y_-biuoU1Xxirm2uXHQW" TargetMode="External"/><Relationship Id="rId503" Type="http://schemas.openxmlformats.org/officeDocument/2006/relationships/hyperlink" Target="https://talan.bank.gov.ua/get-user-certificate/Y_-biQsV0e7h0z7hGqHa" TargetMode="External"/><Relationship Id="rId710" Type="http://schemas.openxmlformats.org/officeDocument/2006/relationships/hyperlink" Target="https://talan.bank.gov.ua/get-user-certificate/Y_-bixNQWgDwvjPlYv_g" TargetMode="External"/><Relationship Id="rId808" Type="http://schemas.openxmlformats.org/officeDocument/2006/relationships/hyperlink" Target="https://talan.bank.gov.ua/get-user-certificate/Y_-biPd5Z5p7jRw17T7H" TargetMode="External"/><Relationship Id="rId1340" Type="http://schemas.openxmlformats.org/officeDocument/2006/relationships/hyperlink" Target="https://talan.bank.gov.ua/get-user-certificate/Y_-biECYVKKVMybfuJ6p" TargetMode="External"/><Relationship Id="rId1438" Type="http://schemas.openxmlformats.org/officeDocument/2006/relationships/hyperlink" Target="https://talan.bank.gov.ua/get-user-certificate/Y_-biDBkuqzFIMYDOVRI" TargetMode="External"/><Relationship Id="rId1645" Type="http://schemas.openxmlformats.org/officeDocument/2006/relationships/hyperlink" Target="https://talan.bank.gov.ua/get-user-certificate/Y_-biuDgpQuIIrIlMp48" TargetMode="External"/><Relationship Id="rId1200" Type="http://schemas.openxmlformats.org/officeDocument/2006/relationships/hyperlink" Target="https://talan.bank.gov.ua/get-user-certificate/Y_-bimXEPIGe24hkvNaC" TargetMode="External"/><Relationship Id="rId1852" Type="http://schemas.openxmlformats.org/officeDocument/2006/relationships/hyperlink" Target="https://talan.bank.gov.ua/get-user-certificate/Y_-bixrDUcudTRwe85fT" TargetMode="External"/><Relationship Id="rId1505" Type="http://schemas.openxmlformats.org/officeDocument/2006/relationships/hyperlink" Target="https://talan.bank.gov.ua/get-user-certificate/Y_-biai-IyYUhB_P5WSu" TargetMode="External"/><Relationship Id="rId1712" Type="http://schemas.openxmlformats.org/officeDocument/2006/relationships/hyperlink" Target="https://talan.bank.gov.ua/get-user-certificate/Y_-biZklbRRz-O50C2wv" TargetMode="External"/><Relationship Id="rId293" Type="http://schemas.openxmlformats.org/officeDocument/2006/relationships/hyperlink" Target="https://talan.bank.gov.ua/get-user-certificate/Y_-biXLzz_izXBj93YQG" TargetMode="External"/><Relationship Id="rId2181" Type="http://schemas.openxmlformats.org/officeDocument/2006/relationships/hyperlink" Target="https://talan.bank.gov.ua/get-user-certificate/Y_-biGjoWBLA6DjrgMd5" TargetMode="External"/><Relationship Id="rId153" Type="http://schemas.openxmlformats.org/officeDocument/2006/relationships/hyperlink" Target="https://talan.bank.gov.ua/get-user-certificate/Y_-biNPb-wjK0URTQsLL" TargetMode="External"/><Relationship Id="rId360" Type="http://schemas.openxmlformats.org/officeDocument/2006/relationships/hyperlink" Target="https://talan.bank.gov.ua/get-user-certificate/Y_-bi4HpuYcOPcYOZ5_i" TargetMode="External"/><Relationship Id="rId598" Type="http://schemas.openxmlformats.org/officeDocument/2006/relationships/hyperlink" Target="https://talan.bank.gov.ua/get-user-certificate/Y_-bibuoK0dG13Obs-Y7" TargetMode="External"/><Relationship Id="rId2041" Type="http://schemas.openxmlformats.org/officeDocument/2006/relationships/hyperlink" Target="https://talan.bank.gov.ua/get-user-certificate/Y_-biXbRDmZOj3WIOcAf" TargetMode="External"/><Relationship Id="rId2279" Type="http://schemas.openxmlformats.org/officeDocument/2006/relationships/hyperlink" Target="https://talan.bank.gov.ua/get-user-certificate/Y_-biUZCapsEBT_HPYWd" TargetMode="External"/><Relationship Id="rId2486" Type="http://schemas.openxmlformats.org/officeDocument/2006/relationships/hyperlink" Target="https://talan.bank.gov.ua/get-user-certificate/Y_-bi6MVUccR4EeDrjdo" TargetMode="External"/><Relationship Id="rId220" Type="http://schemas.openxmlformats.org/officeDocument/2006/relationships/hyperlink" Target="https://talan.bank.gov.ua/get-user-certificate/Y_-bilmuLydKWVxAks1I" TargetMode="External"/><Relationship Id="rId458" Type="http://schemas.openxmlformats.org/officeDocument/2006/relationships/hyperlink" Target="https://talan.bank.gov.ua/get-user-certificate/Y_-bigHYynn2JzTkekJC" TargetMode="External"/><Relationship Id="rId665" Type="http://schemas.openxmlformats.org/officeDocument/2006/relationships/hyperlink" Target="https://talan.bank.gov.ua/get-user-certificate/Y_-biNMih94pC9hEqD5m" TargetMode="External"/><Relationship Id="rId872" Type="http://schemas.openxmlformats.org/officeDocument/2006/relationships/hyperlink" Target="https://talan.bank.gov.ua/get-user-certificate/Y_-biySoryjTu9viU15E" TargetMode="External"/><Relationship Id="rId1088" Type="http://schemas.openxmlformats.org/officeDocument/2006/relationships/hyperlink" Target="https://talan.bank.gov.ua/get-user-certificate/Y_-biy7Gecs1uLrE9Xgj" TargetMode="External"/><Relationship Id="rId1295" Type="http://schemas.openxmlformats.org/officeDocument/2006/relationships/hyperlink" Target="https://talan.bank.gov.ua/get-user-certificate/Y_-bi1XqyovVLa7bq-Zo" TargetMode="External"/><Relationship Id="rId2139" Type="http://schemas.openxmlformats.org/officeDocument/2006/relationships/hyperlink" Target="https://talan.bank.gov.ua/get-user-certificate/Y_-biSQdl78Bh0OWd4G_" TargetMode="External"/><Relationship Id="rId2346" Type="http://schemas.openxmlformats.org/officeDocument/2006/relationships/hyperlink" Target="https://talan.bank.gov.ua/get-user-certificate/Y_-bi5LP6Yz1FS3pyexw" TargetMode="External"/><Relationship Id="rId2553" Type="http://schemas.openxmlformats.org/officeDocument/2006/relationships/hyperlink" Target="https://talan.bank.gov.ua/get-user-certificate/Y_-bie8ZSmNSa9mcpnRt" TargetMode="External"/><Relationship Id="rId318" Type="http://schemas.openxmlformats.org/officeDocument/2006/relationships/hyperlink" Target="https://talan.bank.gov.ua/get-user-certificate/Y_-biXPv3maP2yX66kqD" TargetMode="External"/><Relationship Id="rId525" Type="http://schemas.openxmlformats.org/officeDocument/2006/relationships/hyperlink" Target="https://talan.bank.gov.ua/get-user-certificate/Y_-biff5kNGlnMhAIXA7" TargetMode="External"/><Relationship Id="rId732" Type="http://schemas.openxmlformats.org/officeDocument/2006/relationships/hyperlink" Target="https://talan.bank.gov.ua/get-user-certificate/Y_-biPN9-GyoUvczWm0W" TargetMode="External"/><Relationship Id="rId1155" Type="http://schemas.openxmlformats.org/officeDocument/2006/relationships/hyperlink" Target="https://talan.bank.gov.ua/get-user-certificate/Y_-bi0TfYSmH8Kbb4zr1" TargetMode="External"/><Relationship Id="rId1362" Type="http://schemas.openxmlformats.org/officeDocument/2006/relationships/hyperlink" Target="https://talan.bank.gov.ua/get-user-certificate/Y_-bipnB5jcVSWhcrolc" TargetMode="External"/><Relationship Id="rId2206" Type="http://schemas.openxmlformats.org/officeDocument/2006/relationships/hyperlink" Target="https://talan.bank.gov.ua/get-user-certificate/Y_-bi28kcSTrRlXmmBOL" TargetMode="External"/><Relationship Id="rId2413" Type="http://schemas.openxmlformats.org/officeDocument/2006/relationships/hyperlink" Target="https://talan.bank.gov.ua/get-user-certificate/Y_-bihqyLT78efsagqX7" TargetMode="External"/><Relationship Id="rId2620" Type="http://schemas.openxmlformats.org/officeDocument/2006/relationships/hyperlink" Target="https://talan.bank.gov.ua/get-user-certificate/Y_-biuWYalkgGVsVsNME" TargetMode="External"/><Relationship Id="rId99" Type="http://schemas.openxmlformats.org/officeDocument/2006/relationships/hyperlink" Target="https://talan.bank.gov.ua/get-user-certificate/Y_-bioSCu1J981zuaLCJ" TargetMode="External"/><Relationship Id="rId1015" Type="http://schemas.openxmlformats.org/officeDocument/2006/relationships/hyperlink" Target="https://talan.bank.gov.ua/get-user-certificate/Y_-biAQl1ZnK040hOIgd" TargetMode="External"/><Relationship Id="rId1222" Type="http://schemas.openxmlformats.org/officeDocument/2006/relationships/hyperlink" Target="https://talan.bank.gov.ua/get-user-certificate/Y_-birnhSTO9YBYqGqhZ" TargetMode="External"/><Relationship Id="rId1667" Type="http://schemas.openxmlformats.org/officeDocument/2006/relationships/hyperlink" Target="https://talan.bank.gov.ua/get-user-certificate/Y_-bi5Z1PmUPXOe_E-C2" TargetMode="External"/><Relationship Id="rId1874" Type="http://schemas.openxmlformats.org/officeDocument/2006/relationships/hyperlink" Target="https://talan.bank.gov.ua/get-user-certificate/Y_-bisTSdPFKKZA7ii9b" TargetMode="External"/><Relationship Id="rId1527" Type="http://schemas.openxmlformats.org/officeDocument/2006/relationships/hyperlink" Target="https://talan.bank.gov.ua/get-user-certificate/Y_-bi0O7macOlA6V6DuE" TargetMode="External"/><Relationship Id="rId1734" Type="http://schemas.openxmlformats.org/officeDocument/2006/relationships/hyperlink" Target="https://talan.bank.gov.ua/get-user-certificate/Y_-biFkNvzXWND4SENAN" TargetMode="External"/><Relationship Id="rId1941" Type="http://schemas.openxmlformats.org/officeDocument/2006/relationships/hyperlink" Target="https://talan.bank.gov.ua/get-user-certificate/Y_-biOQKjR2g5F7ReNSJ" TargetMode="External"/><Relationship Id="rId26" Type="http://schemas.openxmlformats.org/officeDocument/2006/relationships/hyperlink" Target="https://talan.bank.gov.ua/get-user-certificate/Y_-bi_WsJOBT15GVTrn3" TargetMode="External"/><Relationship Id="rId175" Type="http://schemas.openxmlformats.org/officeDocument/2006/relationships/hyperlink" Target="https://talan.bank.gov.ua/get-user-certificate/Y_-bis7CYZt4ZnDvxPu3" TargetMode="External"/><Relationship Id="rId1801" Type="http://schemas.openxmlformats.org/officeDocument/2006/relationships/hyperlink" Target="https://talan.bank.gov.ua/get-user-certificate/Y_-biPZTNRAhyuVE8j5G" TargetMode="External"/><Relationship Id="rId382" Type="http://schemas.openxmlformats.org/officeDocument/2006/relationships/hyperlink" Target="https://talan.bank.gov.ua/get-user-certificate/Y_-bipFDFyTtULVUfviY" TargetMode="External"/><Relationship Id="rId687" Type="http://schemas.openxmlformats.org/officeDocument/2006/relationships/hyperlink" Target="https://talan.bank.gov.ua/get-user-certificate/Y_-biiFYjxALT2mIuYzb" TargetMode="External"/><Relationship Id="rId2063" Type="http://schemas.openxmlformats.org/officeDocument/2006/relationships/hyperlink" Target="https://talan.bank.gov.ua/get-user-certificate/Y_-biPi470jVDrPhDWW0" TargetMode="External"/><Relationship Id="rId2270" Type="http://schemas.openxmlformats.org/officeDocument/2006/relationships/hyperlink" Target="https://talan.bank.gov.ua/get-user-certificate/Y_-bikgc3fVKyGf7GRNR" TargetMode="External"/><Relationship Id="rId2368" Type="http://schemas.openxmlformats.org/officeDocument/2006/relationships/hyperlink" Target="https://talan.bank.gov.ua/get-user-certificate/Y_-bin7zgNp2AFgX6Ck9" TargetMode="External"/><Relationship Id="rId242" Type="http://schemas.openxmlformats.org/officeDocument/2006/relationships/hyperlink" Target="https://talan.bank.gov.ua/get-user-certificate/Y_-biyg5hFb8eFRRnRoo" TargetMode="External"/><Relationship Id="rId894" Type="http://schemas.openxmlformats.org/officeDocument/2006/relationships/hyperlink" Target="https://talan.bank.gov.ua/get-user-certificate/Y_-biTeH_tquC6j-BZGq" TargetMode="External"/><Relationship Id="rId1177" Type="http://schemas.openxmlformats.org/officeDocument/2006/relationships/hyperlink" Target="https://talan.bank.gov.ua/get-user-certificate/Y_-biWUXNXJLlKURBbYk" TargetMode="External"/><Relationship Id="rId2130" Type="http://schemas.openxmlformats.org/officeDocument/2006/relationships/hyperlink" Target="https://talan.bank.gov.ua/get-user-certificate/Y_-bi2-GwUDtyGRZ22_L" TargetMode="External"/><Relationship Id="rId2575" Type="http://schemas.openxmlformats.org/officeDocument/2006/relationships/hyperlink" Target="https://talan.bank.gov.ua/get-user-certificate/Y_-bi2zmHSyUtl3TY3x0" TargetMode="External"/><Relationship Id="rId102" Type="http://schemas.openxmlformats.org/officeDocument/2006/relationships/hyperlink" Target="https://talan.bank.gov.ua/get-user-certificate/Y_-biU2Gksd77a2zHD9G" TargetMode="External"/><Relationship Id="rId547" Type="http://schemas.openxmlformats.org/officeDocument/2006/relationships/hyperlink" Target="https://talan.bank.gov.ua/get-user-certificate/Y_-bi4BuujvgcaGjhnfL" TargetMode="External"/><Relationship Id="rId754" Type="http://schemas.openxmlformats.org/officeDocument/2006/relationships/hyperlink" Target="https://talan.bank.gov.ua/get-user-certificate/Y_-bioShSXJM_dovD5XE" TargetMode="External"/><Relationship Id="rId961" Type="http://schemas.openxmlformats.org/officeDocument/2006/relationships/hyperlink" Target="https://talan.bank.gov.ua/get-user-certificate/Y_-biXngMTBKOl-OWSQ3" TargetMode="External"/><Relationship Id="rId1384" Type="http://schemas.openxmlformats.org/officeDocument/2006/relationships/hyperlink" Target="https://talan.bank.gov.ua/get-user-certificate/Y_-biXBZYCKEDFioRvuP" TargetMode="External"/><Relationship Id="rId1591" Type="http://schemas.openxmlformats.org/officeDocument/2006/relationships/hyperlink" Target="https://talan.bank.gov.ua/get-user-certificate/Y_-biknoB9PthfRPMCyX" TargetMode="External"/><Relationship Id="rId1689" Type="http://schemas.openxmlformats.org/officeDocument/2006/relationships/hyperlink" Target="https://talan.bank.gov.ua/get-user-certificate/Y_-biRGvNUJkoI2GGuDJ" TargetMode="External"/><Relationship Id="rId2228" Type="http://schemas.openxmlformats.org/officeDocument/2006/relationships/hyperlink" Target="https://talan.bank.gov.ua/get-user-certificate/Y_-bi4HxP3ZNjqDyPHgh" TargetMode="External"/><Relationship Id="rId2435" Type="http://schemas.openxmlformats.org/officeDocument/2006/relationships/hyperlink" Target="https://talan.bank.gov.ua/get-user-certificate/Y_-biCIYHZvytWVjlhDv" TargetMode="External"/><Relationship Id="rId2642" Type="http://schemas.openxmlformats.org/officeDocument/2006/relationships/hyperlink" Target="https://talan.bank.gov.ua/get-user-certificate/Y_-biOHrPvl5X-2xPq2g" TargetMode="External"/><Relationship Id="rId90" Type="http://schemas.openxmlformats.org/officeDocument/2006/relationships/hyperlink" Target="https://talan.bank.gov.ua/get-user-certificate/Y_-biFaOg0O7VLKBRml6" TargetMode="External"/><Relationship Id="rId407" Type="http://schemas.openxmlformats.org/officeDocument/2006/relationships/hyperlink" Target="https://talan.bank.gov.ua/get-user-certificate/Y_-binK7A8Z1nak17rtW" TargetMode="External"/><Relationship Id="rId614" Type="http://schemas.openxmlformats.org/officeDocument/2006/relationships/hyperlink" Target="https://talan.bank.gov.ua/get-user-certificate/Y_-biDommiEuBJUXmUAZ" TargetMode="External"/><Relationship Id="rId821" Type="http://schemas.openxmlformats.org/officeDocument/2006/relationships/hyperlink" Target="https://talan.bank.gov.ua/get-user-certificate/Y_-biQZ-Z6LScPkBkjpU" TargetMode="External"/><Relationship Id="rId1037" Type="http://schemas.openxmlformats.org/officeDocument/2006/relationships/hyperlink" Target="https://talan.bank.gov.ua/get-user-certificate/Y_-biB04LJZTSYb7TJ83" TargetMode="External"/><Relationship Id="rId1244" Type="http://schemas.openxmlformats.org/officeDocument/2006/relationships/hyperlink" Target="https://talan.bank.gov.ua/get-user-certificate/Y_-bi5dw40tHF4XT-GDZ" TargetMode="External"/><Relationship Id="rId1451" Type="http://schemas.openxmlformats.org/officeDocument/2006/relationships/hyperlink" Target="https://talan.bank.gov.ua/get-user-certificate/Y_-biH73xSS0_sKFPEdP" TargetMode="External"/><Relationship Id="rId1896" Type="http://schemas.openxmlformats.org/officeDocument/2006/relationships/hyperlink" Target="https://talan.bank.gov.ua/get-user-certificate/Y_-biw9cPGpWGdWT0uwl" TargetMode="External"/><Relationship Id="rId2502" Type="http://schemas.openxmlformats.org/officeDocument/2006/relationships/hyperlink" Target="https://talan.bank.gov.ua/get-user-certificate/Y_-biFVhEyyLqXfLb4k-" TargetMode="External"/><Relationship Id="rId919" Type="http://schemas.openxmlformats.org/officeDocument/2006/relationships/hyperlink" Target="https://talan.bank.gov.ua/get-user-certificate/Y_-biZCb5yAr4Oe-NoUu" TargetMode="External"/><Relationship Id="rId1104" Type="http://schemas.openxmlformats.org/officeDocument/2006/relationships/hyperlink" Target="https://talan.bank.gov.ua/get-user-certificate/Y_-bi5o6YFpQ5lCjCBty" TargetMode="External"/><Relationship Id="rId1311" Type="http://schemas.openxmlformats.org/officeDocument/2006/relationships/hyperlink" Target="https://talan.bank.gov.ua/get-user-certificate/Y_-biuceZ1QD7d9USUtd" TargetMode="External"/><Relationship Id="rId1549" Type="http://schemas.openxmlformats.org/officeDocument/2006/relationships/hyperlink" Target="https://talan.bank.gov.ua/get-user-certificate/Y_-biMRpA5fYOqn64N5y" TargetMode="External"/><Relationship Id="rId1756" Type="http://schemas.openxmlformats.org/officeDocument/2006/relationships/hyperlink" Target="https://talan.bank.gov.ua/get-user-certificate/Y_-bio2KV0-8kq0pUj7F" TargetMode="External"/><Relationship Id="rId1963" Type="http://schemas.openxmlformats.org/officeDocument/2006/relationships/hyperlink" Target="https://talan.bank.gov.ua/get-user-certificate/Y_-bi3mJutbJci7S3G0-" TargetMode="External"/><Relationship Id="rId48" Type="http://schemas.openxmlformats.org/officeDocument/2006/relationships/hyperlink" Target="https://talan.bank.gov.ua/get-user-certificate/Y_-biv_w4jmAzgspvPpQ" TargetMode="External"/><Relationship Id="rId1409" Type="http://schemas.openxmlformats.org/officeDocument/2006/relationships/hyperlink" Target="https://talan.bank.gov.ua/get-user-certificate/Y_-biXatAN3hYIFjOvQN" TargetMode="External"/><Relationship Id="rId1616" Type="http://schemas.openxmlformats.org/officeDocument/2006/relationships/hyperlink" Target="https://talan.bank.gov.ua/get-user-certificate/Y_-bimjwuPNchgQHKFcX" TargetMode="External"/><Relationship Id="rId1823" Type="http://schemas.openxmlformats.org/officeDocument/2006/relationships/hyperlink" Target="https://talan.bank.gov.ua/get-user-certificate/Y_-biRcRDx5d7otDarQ3" TargetMode="External"/><Relationship Id="rId197" Type="http://schemas.openxmlformats.org/officeDocument/2006/relationships/hyperlink" Target="https://talan.bank.gov.ua/get-user-certificate/Y_-biMO7qXN7qHEhuM2U" TargetMode="External"/><Relationship Id="rId2085" Type="http://schemas.openxmlformats.org/officeDocument/2006/relationships/hyperlink" Target="https://talan.bank.gov.ua/get-user-certificate/Y_-biIfgXRSQFDqYiMmS" TargetMode="External"/><Relationship Id="rId2292" Type="http://schemas.openxmlformats.org/officeDocument/2006/relationships/hyperlink" Target="https://talan.bank.gov.ua/get-user-certificate/Y_-bidPf66G-GwiUpjdP" TargetMode="External"/><Relationship Id="rId264" Type="http://schemas.openxmlformats.org/officeDocument/2006/relationships/hyperlink" Target="https://talan.bank.gov.ua/get-user-certificate/Y_-biEZdJgyleq8YWgvJ" TargetMode="External"/><Relationship Id="rId471" Type="http://schemas.openxmlformats.org/officeDocument/2006/relationships/hyperlink" Target="https://talan.bank.gov.ua/get-user-certificate/Y_-biWpL7fzDCdXXrRnW" TargetMode="External"/><Relationship Id="rId2152" Type="http://schemas.openxmlformats.org/officeDocument/2006/relationships/hyperlink" Target="https://talan.bank.gov.ua/get-user-certificate/Y_-bi_c3DQHthUJuCko0" TargetMode="External"/><Relationship Id="rId2597" Type="http://schemas.openxmlformats.org/officeDocument/2006/relationships/hyperlink" Target="https://talan.bank.gov.ua/get-user-certificate/Y_-bi0VHaB51SlyK0wmD" TargetMode="External"/><Relationship Id="rId124" Type="http://schemas.openxmlformats.org/officeDocument/2006/relationships/hyperlink" Target="https://talan.bank.gov.ua/get-user-certificate/Y_-biO3x-nzPPKmqNPP-" TargetMode="External"/><Relationship Id="rId569" Type="http://schemas.openxmlformats.org/officeDocument/2006/relationships/hyperlink" Target="https://talan.bank.gov.ua/get-user-certificate/Y_-biQX9FCJm-nWC4GCW" TargetMode="External"/><Relationship Id="rId776" Type="http://schemas.openxmlformats.org/officeDocument/2006/relationships/hyperlink" Target="https://talan.bank.gov.ua/get-user-certificate/Y_-biOnGCqta3Gy3S8rP" TargetMode="External"/><Relationship Id="rId983" Type="http://schemas.openxmlformats.org/officeDocument/2006/relationships/hyperlink" Target="https://talan.bank.gov.ua/get-user-certificate/Y_-bizIZVEqLA2IcupqN" TargetMode="External"/><Relationship Id="rId1199" Type="http://schemas.openxmlformats.org/officeDocument/2006/relationships/hyperlink" Target="https://talan.bank.gov.ua/get-user-certificate/Y_-biAIROiCQwlMmokzp" TargetMode="External"/><Relationship Id="rId2457" Type="http://schemas.openxmlformats.org/officeDocument/2006/relationships/hyperlink" Target="https://talan.bank.gov.ua/get-user-certificate/Y_-biUrPhgyGqS1FtY68" TargetMode="External"/><Relationship Id="rId2664" Type="http://schemas.openxmlformats.org/officeDocument/2006/relationships/hyperlink" Target="https://talan.bank.gov.ua/get-user-certificate/Y_-biXy7FNSbxK-fdeaW" TargetMode="External"/><Relationship Id="rId331" Type="http://schemas.openxmlformats.org/officeDocument/2006/relationships/hyperlink" Target="https://talan.bank.gov.ua/get-user-certificate/Y_-biACLlet2bj2BiARs" TargetMode="External"/><Relationship Id="rId429" Type="http://schemas.openxmlformats.org/officeDocument/2006/relationships/hyperlink" Target="https://talan.bank.gov.ua/get-user-certificate/Y_-bi0joYmoaOSF67jMB" TargetMode="External"/><Relationship Id="rId636" Type="http://schemas.openxmlformats.org/officeDocument/2006/relationships/hyperlink" Target="https://talan.bank.gov.ua/get-user-certificate/Y_-bi6mNgkCl6h3v89Ca" TargetMode="External"/><Relationship Id="rId1059" Type="http://schemas.openxmlformats.org/officeDocument/2006/relationships/hyperlink" Target="https://talan.bank.gov.ua/get-user-certificate/Y_-bilZIx673yQRoqzNG" TargetMode="External"/><Relationship Id="rId1266" Type="http://schemas.openxmlformats.org/officeDocument/2006/relationships/hyperlink" Target="https://talan.bank.gov.ua/get-user-certificate/Y_-bigfIvOKVn_N_tmOU" TargetMode="External"/><Relationship Id="rId1473" Type="http://schemas.openxmlformats.org/officeDocument/2006/relationships/hyperlink" Target="https://talan.bank.gov.ua/get-user-certificate/Y_-bipmdh0izdGkf33_X" TargetMode="External"/><Relationship Id="rId2012" Type="http://schemas.openxmlformats.org/officeDocument/2006/relationships/hyperlink" Target="https://talan.bank.gov.ua/get-user-certificate/Y_-biwRS5TNlTtV5OEfx" TargetMode="External"/><Relationship Id="rId2317" Type="http://schemas.openxmlformats.org/officeDocument/2006/relationships/hyperlink" Target="https://talan.bank.gov.ua/get-user-certificate/Y_-bi4njnXPc1qyaG3_v" TargetMode="External"/><Relationship Id="rId843" Type="http://schemas.openxmlformats.org/officeDocument/2006/relationships/hyperlink" Target="https://talan.bank.gov.ua/get-user-certificate/Y_-biZnPPDfteiAfet08" TargetMode="External"/><Relationship Id="rId1126" Type="http://schemas.openxmlformats.org/officeDocument/2006/relationships/hyperlink" Target="https://talan.bank.gov.ua/get-user-certificate/Y_-biNeZzI5-g1Elr-ua" TargetMode="External"/><Relationship Id="rId1680" Type="http://schemas.openxmlformats.org/officeDocument/2006/relationships/hyperlink" Target="https://talan.bank.gov.ua/get-user-certificate/Y_-bii9nzq-nPYkE7Lhh" TargetMode="External"/><Relationship Id="rId1778" Type="http://schemas.openxmlformats.org/officeDocument/2006/relationships/hyperlink" Target="https://talan.bank.gov.ua/get-user-certificate/Y_-biO3dBQb53vwW2-Ek" TargetMode="External"/><Relationship Id="rId1985" Type="http://schemas.openxmlformats.org/officeDocument/2006/relationships/hyperlink" Target="https://talan.bank.gov.ua/get-user-certificate/Y_-bicZ4MU4goLZC7iRl" TargetMode="External"/><Relationship Id="rId2524" Type="http://schemas.openxmlformats.org/officeDocument/2006/relationships/hyperlink" Target="https://talan.bank.gov.ua/get-user-certificate/Y_-bimo9iLY03mLYORBY" TargetMode="External"/><Relationship Id="rId703" Type="http://schemas.openxmlformats.org/officeDocument/2006/relationships/hyperlink" Target="https://talan.bank.gov.ua/get-user-certificate/Y_-biMmDs6MCeCJ6R19n" TargetMode="External"/><Relationship Id="rId910" Type="http://schemas.openxmlformats.org/officeDocument/2006/relationships/hyperlink" Target="https://talan.bank.gov.ua/get-user-certificate/Y_-bi0JU4NHgNMlkf0N-" TargetMode="External"/><Relationship Id="rId1333" Type="http://schemas.openxmlformats.org/officeDocument/2006/relationships/hyperlink" Target="https://talan.bank.gov.ua/get-user-certificate/Y_-bigviPNM_SWiYZNaN" TargetMode="External"/><Relationship Id="rId1540" Type="http://schemas.openxmlformats.org/officeDocument/2006/relationships/hyperlink" Target="https://talan.bank.gov.ua/get-user-certificate/Y_-bistVHzn2mgz-MvjO" TargetMode="External"/><Relationship Id="rId1638" Type="http://schemas.openxmlformats.org/officeDocument/2006/relationships/hyperlink" Target="https://talan.bank.gov.ua/get-user-certificate/Y_-biPg0HeyO4pIecjPV" TargetMode="External"/><Relationship Id="rId1400" Type="http://schemas.openxmlformats.org/officeDocument/2006/relationships/hyperlink" Target="https://talan.bank.gov.ua/get-user-certificate/Y_-bifOZ3xPbao121Dzd" TargetMode="External"/><Relationship Id="rId1845" Type="http://schemas.openxmlformats.org/officeDocument/2006/relationships/hyperlink" Target="https://talan.bank.gov.ua/get-user-certificate/Y_-bih0yExXj005kcAd8" TargetMode="External"/><Relationship Id="rId1705" Type="http://schemas.openxmlformats.org/officeDocument/2006/relationships/hyperlink" Target="https://talan.bank.gov.ua/get-user-certificate/Y_-bimxEvf0NwCMeC6sD" TargetMode="External"/><Relationship Id="rId1912" Type="http://schemas.openxmlformats.org/officeDocument/2006/relationships/hyperlink" Target="https://talan.bank.gov.ua/get-user-certificate/Y_-bitA64-W-676ilkRO" TargetMode="External"/><Relationship Id="rId286" Type="http://schemas.openxmlformats.org/officeDocument/2006/relationships/hyperlink" Target="https://talan.bank.gov.ua/get-user-certificate/Y_-biH2MGu5kQcAiQPaV" TargetMode="External"/><Relationship Id="rId493" Type="http://schemas.openxmlformats.org/officeDocument/2006/relationships/hyperlink" Target="https://talan.bank.gov.ua/get-user-certificate/Y_-biLEMGH2g_FzSkcCg" TargetMode="External"/><Relationship Id="rId2174" Type="http://schemas.openxmlformats.org/officeDocument/2006/relationships/hyperlink" Target="https://talan.bank.gov.ua/get-user-certificate/Y_-bignLxuwVrBTchGjC" TargetMode="External"/><Relationship Id="rId2381" Type="http://schemas.openxmlformats.org/officeDocument/2006/relationships/hyperlink" Target="https://talan.bank.gov.ua/get-user-certificate/Y_-bilTX4hU72Z4HpUDA" TargetMode="External"/><Relationship Id="rId146" Type="http://schemas.openxmlformats.org/officeDocument/2006/relationships/hyperlink" Target="https://talan.bank.gov.ua/get-user-certificate/Y_-bivX6xEiat2tRH7f3" TargetMode="External"/><Relationship Id="rId353" Type="http://schemas.openxmlformats.org/officeDocument/2006/relationships/hyperlink" Target="https://talan.bank.gov.ua/get-user-certificate/Y_-bicSMUZYpU98oQmnO" TargetMode="External"/><Relationship Id="rId560" Type="http://schemas.openxmlformats.org/officeDocument/2006/relationships/hyperlink" Target="https://talan.bank.gov.ua/get-user-certificate/Y_-bidLD0iVE_dt88VDx" TargetMode="External"/><Relationship Id="rId798" Type="http://schemas.openxmlformats.org/officeDocument/2006/relationships/hyperlink" Target="https://talan.bank.gov.ua/get-user-certificate/Y_-bi5EcOmp8r9K6zV9B" TargetMode="External"/><Relationship Id="rId1190" Type="http://schemas.openxmlformats.org/officeDocument/2006/relationships/hyperlink" Target="https://talan.bank.gov.ua/get-user-certificate/Y_-bijLntJJMhYV_diR-" TargetMode="External"/><Relationship Id="rId2034" Type="http://schemas.openxmlformats.org/officeDocument/2006/relationships/hyperlink" Target="https://talan.bank.gov.ua/get-user-certificate/Y_-biWNA4-nnKvqo0SLj" TargetMode="External"/><Relationship Id="rId2241" Type="http://schemas.openxmlformats.org/officeDocument/2006/relationships/hyperlink" Target="https://talan.bank.gov.ua/get-user-certificate/Y_-bi9sbY-hon6esNatM" TargetMode="External"/><Relationship Id="rId2479" Type="http://schemas.openxmlformats.org/officeDocument/2006/relationships/hyperlink" Target="https://talan.bank.gov.ua/get-user-certificate/Y_-biKF2uIqRsLiqlgBQ" TargetMode="External"/><Relationship Id="rId2686" Type="http://schemas.openxmlformats.org/officeDocument/2006/relationships/hyperlink" Target="https://talan.bank.gov.ua/get-user-certificate/j_-wqXO_WElGWVMJtX4o" TargetMode="External"/><Relationship Id="rId213" Type="http://schemas.openxmlformats.org/officeDocument/2006/relationships/hyperlink" Target="https://talan.bank.gov.ua/get-user-certificate/Y_-biQFczGzkCo4n7eFC" TargetMode="External"/><Relationship Id="rId420" Type="http://schemas.openxmlformats.org/officeDocument/2006/relationships/hyperlink" Target="https://talan.bank.gov.ua/get-user-certificate/Y_-biYbIIj3LC59uZHoN" TargetMode="External"/><Relationship Id="rId658" Type="http://schemas.openxmlformats.org/officeDocument/2006/relationships/hyperlink" Target="https://talan.bank.gov.ua/get-user-certificate/Y_-biE4uItSFQJ_kZ4S7" TargetMode="External"/><Relationship Id="rId865" Type="http://schemas.openxmlformats.org/officeDocument/2006/relationships/hyperlink" Target="https://talan.bank.gov.ua/get-user-certificate/Y_-biE6AtSnfAE7YIC_h" TargetMode="External"/><Relationship Id="rId1050" Type="http://schemas.openxmlformats.org/officeDocument/2006/relationships/hyperlink" Target="https://talan.bank.gov.ua/get-user-certificate/Y_-bi6Kc1F8UtmopFgio" TargetMode="External"/><Relationship Id="rId1288" Type="http://schemas.openxmlformats.org/officeDocument/2006/relationships/hyperlink" Target="https://talan.bank.gov.ua/get-user-certificate/Y_-biTMr3YC7hdbhHXpQ" TargetMode="External"/><Relationship Id="rId1495" Type="http://schemas.openxmlformats.org/officeDocument/2006/relationships/hyperlink" Target="https://talan.bank.gov.ua/get-user-certificate/Y_-biTJnySoy0gtrPjhG" TargetMode="External"/><Relationship Id="rId2101" Type="http://schemas.openxmlformats.org/officeDocument/2006/relationships/hyperlink" Target="https://talan.bank.gov.ua/get-user-certificate/Y_-bibtqUYHSie2FFNAY" TargetMode="External"/><Relationship Id="rId2339" Type="http://schemas.openxmlformats.org/officeDocument/2006/relationships/hyperlink" Target="https://talan.bank.gov.ua/get-user-certificate/Y_-biqzasVOQ_YIH1GFU" TargetMode="External"/><Relationship Id="rId2546" Type="http://schemas.openxmlformats.org/officeDocument/2006/relationships/hyperlink" Target="https://talan.bank.gov.ua/get-user-certificate/Y_-bi0eV-P8Xkcjn-uz8" TargetMode="External"/><Relationship Id="rId518" Type="http://schemas.openxmlformats.org/officeDocument/2006/relationships/hyperlink" Target="https://talan.bank.gov.ua/get-user-certificate/Y_-biBOnaI8HJZ4aFl0w" TargetMode="External"/><Relationship Id="rId725" Type="http://schemas.openxmlformats.org/officeDocument/2006/relationships/hyperlink" Target="https://talan.bank.gov.ua/get-user-certificate/Y_-biWH-T0vINWPNbHo0" TargetMode="External"/><Relationship Id="rId932" Type="http://schemas.openxmlformats.org/officeDocument/2006/relationships/hyperlink" Target="https://talan.bank.gov.ua/get-user-certificate/Y_-biFxBanJAxTkLg22t" TargetMode="External"/><Relationship Id="rId1148" Type="http://schemas.openxmlformats.org/officeDocument/2006/relationships/hyperlink" Target="https://talan.bank.gov.ua/get-user-certificate/Y_-bidp_ZgROpu2vJqlv" TargetMode="External"/><Relationship Id="rId1355" Type="http://schemas.openxmlformats.org/officeDocument/2006/relationships/hyperlink" Target="https://talan.bank.gov.ua/get-user-certificate/Y_-biXJ3LqdRjtf_FO0B" TargetMode="External"/><Relationship Id="rId1562" Type="http://schemas.openxmlformats.org/officeDocument/2006/relationships/hyperlink" Target="https://talan.bank.gov.ua/get-user-certificate/Y_-biTnPtGNhiiUooJgD" TargetMode="External"/><Relationship Id="rId2406" Type="http://schemas.openxmlformats.org/officeDocument/2006/relationships/hyperlink" Target="https://talan.bank.gov.ua/get-user-certificate/Y_-bixnKejJjhIsENPl6" TargetMode="External"/><Relationship Id="rId2613" Type="http://schemas.openxmlformats.org/officeDocument/2006/relationships/hyperlink" Target="https://talan.bank.gov.ua/get-user-certificate/Y_-biyw4BNerkvpa7kTX" TargetMode="External"/><Relationship Id="rId1008" Type="http://schemas.openxmlformats.org/officeDocument/2006/relationships/hyperlink" Target="https://talan.bank.gov.ua/get-user-certificate/Y_-biz9ZAMK6kH-iB0HH" TargetMode="External"/><Relationship Id="rId1215" Type="http://schemas.openxmlformats.org/officeDocument/2006/relationships/hyperlink" Target="https://talan.bank.gov.ua/get-user-certificate/Y_-biC_S9GSxkvH0bBwP" TargetMode="External"/><Relationship Id="rId1422" Type="http://schemas.openxmlformats.org/officeDocument/2006/relationships/hyperlink" Target="https://talan.bank.gov.ua/get-user-certificate/Y_-bi5tUHlx6t3w6qZUV" TargetMode="External"/><Relationship Id="rId1867" Type="http://schemas.openxmlformats.org/officeDocument/2006/relationships/hyperlink" Target="https://talan.bank.gov.ua/get-user-certificate/Y_-bi8t6JqzLUD4ltXGm" TargetMode="External"/><Relationship Id="rId61" Type="http://schemas.openxmlformats.org/officeDocument/2006/relationships/hyperlink" Target="https://talan.bank.gov.ua/get-user-certificate/Y_-biq1NFnWk4LA1BA9h" TargetMode="External"/><Relationship Id="rId1727" Type="http://schemas.openxmlformats.org/officeDocument/2006/relationships/hyperlink" Target="https://talan.bank.gov.ua/get-user-certificate/Y_-biQF7z64uOuS8I4ld" TargetMode="External"/><Relationship Id="rId1934" Type="http://schemas.openxmlformats.org/officeDocument/2006/relationships/hyperlink" Target="https://talan.bank.gov.ua/get-user-certificate/Y_-bi3sbEt5E880W7sMC" TargetMode="External"/><Relationship Id="rId19" Type="http://schemas.openxmlformats.org/officeDocument/2006/relationships/hyperlink" Target="https://talan.bank.gov.ua/get-user-certificate/Y_-biJjnhdC7KLvz69u0" TargetMode="External"/><Relationship Id="rId2196" Type="http://schemas.openxmlformats.org/officeDocument/2006/relationships/hyperlink" Target="https://talan.bank.gov.ua/get-user-certificate/Y_-biSAWV_NN_ShdVjmJ" TargetMode="External"/><Relationship Id="rId168" Type="http://schemas.openxmlformats.org/officeDocument/2006/relationships/hyperlink" Target="https://talan.bank.gov.ua/get-user-certificate/Y_-biShvQVj7IZV-j9PU" TargetMode="External"/><Relationship Id="rId375" Type="http://schemas.openxmlformats.org/officeDocument/2006/relationships/hyperlink" Target="https://talan.bank.gov.ua/get-user-certificate/Y_-bihRyS2UBQd1vGKUP" TargetMode="External"/><Relationship Id="rId582" Type="http://schemas.openxmlformats.org/officeDocument/2006/relationships/hyperlink" Target="https://talan.bank.gov.ua/get-user-certificate/Y_-biG51kqkR96YMuq8C" TargetMode="External"/><Relationship Id="rId2056" Type="http://schemas.openxmlformats.org/officeDocument/2006/relationships/hyperlink" Target="https://talan.bank.gov.ua/get-user-certificate/Y_-bi4h6S3YMG9M6tGrQ" TargetMode="External"/><Relationship Id="rId2263" Type="http://schemas.openxmlformats.org/officeDocument/2006/relationships/hyperlink" Target="https://talan.bank.gov.ua/get-user-certificate/Y_-biUbwsxLOA__qRoaa" TargetMode="External"/><Relationship Id="rId2470" Type="http://schemas.openxmlformats.org/officeDocument/2006/relationships/hyperlink" Target="https://talan.bank.gov.ua/get-user-certificate/Y_-binMdulGZaskn0obQ" TargetMode="External"/><Relationship Id="rId3" Type="http://schemas.openxmlformats.org/officeDocument/2006/relationships/hyperlink" Target="https://talan.bank.gov.ua/get-user-certificate/Y_-bi27JIdTM8ovSX_u0" TargetMode="External"/><Relationship Id="rId235" Type="http://schemas.openxmlformats.org/officeDocument/2006/relationships/hyperlink" Target="https://talan.bank.gov.ua/get-user-certificate/Y_-biJEAx0styLxBrEsa" TargetMode="External"/><Relationship Id="rId442" Type="http://schemas.openxmlformats.org/officeDocument/2006/relationships/hyperlink" Target="https://talan.bank.gov.ua/get-user-certificate/Y_-biu7JT2JMqyeA-UFs" TargetMode="External"/><Relationship Id="rId887" Type="http://schemas.openxmlformats.org/officeDocument/2006/relationships/hyperlink" Target="https://talan.bank.gov.ua/get-user-certificate/Y_-bikxsQjexkZcfEBSc" TargetMode="External"/><Relationship Id="rId1072" Type="http://schemas.openxmlformats.org/officeDocument/2006/relationships/hyperlink" Target="https://talan.bank.gov.ua/get-user-certificate/Y_-biaaHe2sHUF18By6n" TargetMode="External"/><Relationship Id="rId2123" Type="http://schemas.openxmlformats.org/officeDocument/2006/relationships/hyperlink" Target="https://talan.bank.gov.ua/get-user-certificate/Y_-bibZf8tuO41H3iAnc" TargetMode="External"/><Relationship Id="rId2330" Type="http://schemas.openxmlformats.org/officeDocument/2006/relationships/hyperlink" Target="https://talan.bank.gov.ua/get-user-certificate/Y_-bie0K9VxkDwt-IzGf" TargetMode="External"/><Relationship Id="rId2568" Type="http://schemas.openxmlformats.org/officeDocument/2006/relationships/hyperlink" Target="https://talan.bank.gov.ua/get-user-certificate/Y_-biYTDKSdKEV2YOkuS" TargetMode="External"/><Relationship Id="rId302" Type="http://schemas.openxmlformats.org/officeDocument/2006/relationships/hyperlink" Target="https://talan.bank.gov.ua/get-user-certificate/Y_-biLAfr8WEcKxgOH2e" TargetMode="External"/><Relationship Id="rId747" Type="http://schemas.openxmlformats.org/officeDocument/2006/relationships/hyperlink" Target="https://talan.bank.gov.ua/get-user-certificate/Y_-bifkW4dfwWLu6DQFx" TargetMode="External"/><Relationship Id="rId954" Type="http://schemas.openxmlformats.org/officeDocument/2006/relationships/hyperlink" Target="https://talan.bank.gov.ua/get-user-certificate/Y_-bi7DoexZQyqJGPM1U" TargetMode="External"/><Relationship Id="rId1377" Type="http://schemas.openxmlformats.org/officeDocument/2006/relationships/hyperlink" Target="https://talan.bank.gov.ua/get-user-certificate/Y_-biNKrjv31D_K76OOY" TargetMode="External"/><Relationship Id="rId1584" Type="http://schemas.openxmlformats.org/officeDocument/2006/relationships/hyperlink" Target="https://talan.bank.gov.ua/get-user-certificate/Y_-bi2XbudAhPkIn7w-K" TargetMode="External"/><Relationship Id="rId1791" Type="http://schemas.openxmlformats.org/officeDocument/2006/relationships/hyperlink" Target="https://talan.bank.gov.ua/get-user-certificate/Y_-biXSbvDgnF1zY7nmQ" TargetMode="External"/><Relationship Id="rId2428" Type="http://schemas.openxmlformats.org/officeDocument/2006/relationships/hyperlink" Target="https://talan.bank.gov.ua/get-user-certificate/Y_-bi5nl69W9JUCIpKU_" TargetMode="External"/><Relationship Id="rId2635" Type="http://schemas.openxmlformats.org/officeDocument/2006/relationships/hyperlink" Target="https://talan.bank.gov.ua/get-user-certificate/Y_-bicTC62EVGTE8lp3f" TargetMode="External"/><Relationship Id="rId83" Type="http://schemas.openxmlformats.org/officeDocument/2006/relationships/hyperlink" Target="https://talan.bank.gov.ua/get-user-certificate/Y_-biOhs2ZMw35YtnxU8" TargetMode="External"/><Relationship Id="rId607" Type="http://schemas.openxmlformats.org/officeDocument/2006/relationships/hyperlink" Target="https://talan.bank.gov.ua/get-user-certificate/Y_-biqA-pY5Vc-LunkP8" TargetMode="External"/><Relationship Id="rId814" Type="http://schemas.openxmlformats.org/officeDocument/2006/relationships/hyperlink" Target="https://talan.bank.gov.ua/get-user-certificate/Y_-biHN3jNKvzieVj_fC" TargetMode="External"/><Relationship Id="rId1237" Type="http://schemas.openxmlformats.org/officeDocument/2006/relationships/hyperlink" Target="https://talan.bank.gov.ua/get-user-certificate/Y_-bih5itdoVhSL6ag1A" TargetMode="External"/><Relationship Id="rId1444" Type="http://schemas.openxmlformats.org/officeDocument/2006/relationships/hyperlink" Target="https://talan.bank.gov.ua/get-user-certificate/Y_-bi0NpfnenLHj3w7JY" TargetMode="External"/><Relationship Id="rId1651" Type="http://schemas.openxmlformats.org/officeDocument/2006/relationships/hyperlink" Target="https://talan.bank.gov.ua/get-user-certificate/Y_-biZSabDRyLiH8hzOO" TargetMode="External"/><Relationship Id="rId1889" Type="http://schemas.openxmlformats.org/officeDocument/2006/relationships/hyperlink" Target="https://talan.bank.gov.ua/get-user-certificate/Y_-bi3N6D75ONcVNBrrI" TargetMode="External"/><Relationship Id="rId1304" Type="http://schemas.openxmlformats.org/officeDocument/2006/relationships/hyperlink" Target="https://talan.bank.gov.ua/get-user-certificate/Y_-bi3cC6GoKFTW9ZcNm" TargetMode="External"/><Relationship Id="rId1511" Type="http://schemas.openxmlformats.org/officeDocument/2006/relationships/hyperlink" Target="https://talan.bank.gov.ua/get-user-certificate/Y_-biz3nkmmciuUR2Df0" TargetMode="External"/><Relationship Id="rId1749" Type="http://schemas.openxmlformats.org/officeDocument/2006/relationships/hyperlink" Target="https://talan.bank.gov.ua/get-user-certificate/Y_-bieJiNwJnJ647fSoU" TargetMode="External"/><Relationship Id="rId1956" Type="http://schemas.openxmlformats.org/officeDocument/2006/relationships/hyperlink" Target="https://talan.bank.gov.ua/get-user-certificate/Y_-biol-bE1R4cOXUNgD" TargetMode="External"/><Relationship Id="rId1609" Type="http://schemas.openxmlformats.org/officeDocument/2006/relationships/hyperlink" Target="https://talan.bank.gov.ua/get-user-certificate/Y_-bit0ALLpDUaCmsFKH" TargetMode="External"/><Relationship Id="rId1816" Type="http://schemas.openxmlformats.org/officeDocument/2006/relationships/hyperlink" Target="https://talan.bank.gov.ua/get-user-certificate/Y_-bi_0sBBF65uoP3juA" TargetMode="External"/><Relationship Id="rId10" Type="http://schemas.openxmlformats.org/officeDocument/2006/relationships/hyperlink" Target="https://talan.bank.gov.ua/get-user-certificate/Y_-bi6xsk46X4C-lBkLQ" TargetMode="External"/><Relationship Id="rId397" Type="http://schemas.openxmlformats.org/officeDocument/2006/relationships/hyperlink" Target="https://talan.bank.gov.ua/get-user-certificate/Y_-biKr0f9Jo1dtvZT4i" TargetMode="External"/><Relationship Id="rId2078" Type="http://schemas.openxmlformats.org/officeDocument/2006/relationships/hyperlink" Target="https://talan.bank.gov.ua/get-user-certificate/Y_-bi92g2OIasTpj1Q2K" TargetMode="External"/><Relationship Id="rId2285" Type="http://schemas.openxmlformats.org/officeDocument/2006/relationships/hyperlink" Target="https://talan.bank.gov.ua/get-user-certificate/Y_-biXOky8FUo8dSbFhZ" TargetMode="External"/><Relationship Id="rId2492" Type="http://schemas.openxmlformats.org/officeDocument/2006/relationships/hyperlink" Target="https://talan.bank.gov.ua/get-user-certificate/Y_-biGjZ5oU3Belw2Rn8" TargetMode="External"/><Relationship Id="rId257" Type="http://schemas.openxmlformats.org/officeDocument/2006/relationships/hyperlink" Target="https://talan.bank.gov.ua/get-user-certificate/Y_-bi2lkJZHEOAwr8mre" TargetMode="External"/><Relationship Id="rId464" Type="http://schemas.openxmlformats.org/officeDocument/2006/relationships/hyperlink" Target="https://talan.bank.gov.ua/get-user-certificate/Y_-bik9tOnf7C25V_i9_" TargetMode="External"/><Relationship Id="rId1094" Type="http://schemas.openxmlformats.org/officeDocument/2006/relationships/hyperlink" Target="https://talan.bank.gov.ua/get-user-certificate/Y_-bivh6vY8zd9nA34Rp" TargetMode="External"/><Relationship Id="rId2145" Type="http://schemas.openxmlformats.org/officeDocument/2006/relationships/hyperlink" Target="https://talan.bank.gov.ua/get-user-certificate/Y_-biMezEUOE0_HDhpyw" TargetMode="External"/><Relationship Id="rId117" Type="http://schemas.openxmlformats.org/officeDocument/2006/relationships/hyperlink" Target="https://talan.bank.gov.ua/get-user-certificate/Y_-bisCwniQ6Dci8uFxa" TargetMode="External"/><Relationship Id="rId671" Type="http://schemas.openxmlformats.org/officeDocument/2006/relationships/hyperlink" Target="https://talan.bank.gov.ua/get-user-certificate/Y_-biGAV1OpLpy6rg9C2" TargetMode="External"/><Relationship Id="rId769" Type="http://schemas.openxmlformats.org/officeDocument/2006/relationships/hyperlink" Target="https://talan.bank.gov.ua/get-user-certificate/Y_-biEZFyMh9OmyECzt2" TargetMode="External"/><Relationship Id="rId976" Type="http://schemas.openxmlformats.org/officeDocument/2006/relationships/hyperlink" Target="https://talan.bank.gov.ua/get-user-certificate/Y_-biCEZjRZYkMDPF2G_" TargetMode="External"/><Relationship Id="rId1399" Type="http://schemas.openxmlformats.org/officeDocument/2006/relationships/hyperlink" Target="https://talan.bank.gov.ua/get-user-certificate/Y_-biwUv6-AEzDhaT6mn" TargetMode="External"/><Relationship Id="rId2352" Type="http://schemas.openxmlformats.org/officeDocument/2006/relationships/hyperlink" Target="https://talan.bank.gov.ua/get-user-certificate/Y_-bipo9Q_ter9hC_HxQ" TargetMode="External"/><Relationship Id="rId2657" Type="http://schemas.openxmlformats.org/officeDocument/2006/relationships/hyperlink" Target="https://talan.bank.gov.ua/get-user-certificate/Y_-bi8qq-hGwSzdhT63V" TargetMode="External"/><Relationship Id="rId324" Type="http://schemas.openxmlformats.org/officeDocument/2006/relationships/hyperlink" Target="https://talan.bank.gov.ua/get-user-certificate/Y_-biF-n1_nzLUVlVwmT" TargetMode="External"/><Relationship Id="rId531" Type="http://schemas.openxmlformats.org/officeDocument/2006/relationships/hyperlink" Target="https://talan.bank.gov.ua/get-user-certificate/Y_-biNYg1xvtO9h-6Ym9" TargetMode="External"/><Relationship Id="rId629" Type="http://schemas.openxmlformats.org/officeDocument/2006/relationships/hyperlink" Target="https://talan.bank.gov.ua/get-user-certificate/Y_-bi33VB-WasUwRPEpL" TargetMode="External"/><Relationship Id="rId1161" Type="http://schemas.openxmlformats.org/officeDocument/2006/relationships/hyperlink" Target="https://talan.bank.gov.ua/get-user-certificate/Y_-bi9DaK3oP6Ew-N4GR" TargetMode="External"/><Relationship Id="rId1259" Type="http://schemas.openxmlformats.org/officeDocument/2006/relationships/hyperlink" Target="https://talan.bank.gov.ua/get-user-certificate/Y_-bi6qiSyu_QZ8v41qX" TargetMode="External"/><Relationship Id="rId1466" Type="http://schemas.openxmlformats.org/officeDocument/2006/relationships/hyperlink" Target="https://talan.bank.gov.ua/get-user-certificate/Y_-biXhrIi0htzsH38yL" TargetMode="External"/><Relationship Id="rId2005" Type="http://schemas.openxmlformats.org/officeDocument/2006/relationships/hyperlink" Target="https://talan.bank.gov.ua/get-user-certificate/Y_-biY8qkowVxx7CHs3A" TargetMode="External"/><Relationship Id="rId2212" Type="http://schemas.openxmlformats.org/officeDocument/2006/relationships/hyperlink" Target="https://talan.bank.gov.ua/get-user-certificate/Y_-bisZtSKglprjHVx15" TargetMode="External"/><Relationship Id="rId836" Type="http://schemas.openxmlformats.org/officeDocument/2006/relationships/hyperlink" Target="https://talan.bank.gov.ua/get-user-certificate/Y_-biGRH9dK7SD-2BPEm" TargetMode="External"/><Relationship Id="rId1021" Type="http://schemas.openxmlformats.org/officeDocument/2006/relationships/hyperlink" Target="https://talan.bank.gov.ua/get-user-certificate/Y_-biXU7U72nrOguP7s6" TargetMode="External"/><Relationship Id="rId1119" Type="http://schemas.openxmlformats.org/officeDocument/2006/relationships/hyperlink" Target="https://talan.bank.gov.ua/get-user-certificate/Y_-biGhE1MCRFaeuGFY2" TargetMode="External"/><Relationship Id="rId1673" Type="http://schemas.openxmlformats.org/officeDocument/2006/relationships/hyperlink" Target="https://talan.bank.gov.ua/get-user-certificate/Y_-biKScnsGAXb8OUtP7" TargetMode="External"/><Relationship Id="rId1880" Type="http://schemas.openxmlformats.org/officeDocument/2006/relationships/hyperlink" Target="https://talan.bank.gov.ua/get-user-certificate/Y_-bi6pZ4lp_zz6Fy-wP" TargetMode="External"/><Relationship Id="rId1978" Type="http://schemas.openxmlformats.org/officeDocument/2006/relationships/hyperlink" Target="https://talan.bank.gov.ua/get-user-certificate/Y_-biaTszDtUnMs-_Ham" TargetMode="External"/><Relationship Id="rId2517" Type="http://schemas.openxmlformats.org/officeDocument/2006/relationships/hyperlink" Target="https://talan.bank.gov.ua/get-user-certificate/Y_-bimNBUVKMpLfK5woF" TargetMode="External"/><Relationship Id="rId903" Type="http://schemas.openxmlformats.org/officeDocument/2006/relationships/hyperlink" Target="https://talan.bank.gov.ua/get-user-certificate/Y_-biVhGK2CdTCXMldt6" TargetMode="External"/><Relationship Id="rId1326" Type="http://schemas.openxmlformats.org/officeDocument/2006/relationships/hyperlink" Target="https://talan.bank.gov.ua/get-user-certificate/Y_-biif43FR4G_89LrnY" TargetMode="External"/><Relationship Id="rId1533" Type="http://schemas.openxmlformats.org/officeDocument/2006/relationships/hyperlink" Target="https://talan.bank.gov.ua/get-user-certificate/Y_-bitZATQySBBLKNhth" TargetMode="External"/><Relationship Id="rId1740" Type="http://schemas.openxmlformats.org/officeDocument/2006/relationships/hyperlink" Target="https://talan.bank.gov.ua/get-user-certificate/Y_-biipgqJycdCEOaCYk" TargetMode="External"/><Relationship Id="rId32" Type="http://schemas.openxmlformats.org/officeDocument/2006/relationships/hyperlink" Target="https://talan.bank.gov.ua/get-user-certificate/Y_-biGCO9TVZnipi8qnO" TargetMode="External"/><Relationship Id="rId1600" Type="http://schemas.openxmlformats.org/officeDocument/2006/relationships/hyperlink" Target="https://talan.bank.gov.ua/get-user-certificate/Y_-biV3Acyi5kw-GWqwg" TargetMode="External"/><Relationship Id="rId1838" Type="http://schemas.openxmlformats.org/officeDocument/2006/relationships/hyperlink" Target="https://talan.bank.gov.ua/get-user-certificate/Y_-bi4P-fvJCYUocorCt" TargetMode="External"/><Relationship Id="rId181" Type="http://schemas.openxmlformats.org/officeDocument/2006/relationships/hyperlink" Target="https://talan.bank.gov.ua/get-user-certificate/Y_-biJPNgRRP7C4SZtM2" TargetMode="External"/><Relationship Id="rId1905" Type="http://schemas.openxmlformats.org/officeDocument/2006/relationships/hyperlink" Target="https://talan.bank.gov.ua/get-user-certificate/Y_-bihKzsgVhtdSlPv5x" TargetMode="External"/><Relationship Id="rId279" Type="http://schemas.openxmlformats.org/officeDocument/2006/relationships/hyperlink" Target="https://talan.bank.gov.ua/get-user-certificate/Y_-bisODC718-vOOeqkg" TargetMode="External"/><Relationship Id="rId486" Type="http://schemas.openxmlformats.org/officeDocument/2006/relationships/hyperlink" Target="https://talan.bank.gov.ua/get-user-certificate/Y_-bi_rocD06RBctgivc" TargetMode="External"/><Relationship Id="rId693" Type="http://schemas.openxmlformats.org/officeDocument/2006/relationships/hyperlink" Target="https://talan.bank.gov.ua/get-user-certificate/Y_-biujEAMyhP5oWj9V4" TargetMode="External"/><Relationship Id="rId2167" Type="http://schemas.openxmlformats.org/officeDocument/2006/relationships/hyperlink" Target="https://talan.bank.gov.ua/get-user-certificate/Y_-biT0mUxsAq3Va1zaJ" TargetMode="External"/><Relationship Id="rId2374" Type="http://schemas.openxmlformats.org/officeDocument/2006/relationships/hyperlink" Target="https://talan.bank.gov.ua/get-user-certificate/Y_-biDOvZUK7ctj04Zhq" TargetMode="External"/><Relationship Id="rId2581" Type="http://schemas.openxmlformats.org/officeDocument/2006/relationships/hyperlink" Target="https://talan.bank.gov.ua/get-user-certificate/Y_-bi9Uxx9xQpQ9PFSWk" TargetMode="External"/><Relationship Id="rId139" Type="http://schemas.openxmlformats.org/officeDocument/2006/relationships/hyperlink" Target="https://talan.bank.gov.ua/get-user-certificate/Y_-bi-6LnA6g5vI040Gd" TargetMode="External"/><Relationship Id="rId346" Type="http://schemas.openxmlformats.org/officeDocument/2006/relationships/hyperlink" Target="https://talan.bank.gov.ua/get-user-certificate/Y_-biDdAUa9fDKHVQB4w" TargetMode="External"/><Relationship Id="rId553" Type="http://schemas.openxmlformats.org/officeDocument/2006/relationships/hyperlink" Target="https://talan.bank.gov.ua/get-user-certificate/Y_-bi1SgTwEaRttuO8nO" TargetMode="External"/><Relationship Id="rId760" Type="http://schemas.openxmlformats.org/officeDocument/2006/relationships/hyperlink" Target="https://talan.bank.gov.ua/get-user-certificate/Y_-biu-DELy7hxYqVC74" TargetMode="External"/><Relationship Id="rId998" Type="http://schemas.openxmlformats.org/officeDocument/2006/relationships/hyperlink" Target="https://talan.bank.gov.ua/get-user-certificate/Y_-biIYS6miOHZSMrpWw" TargetMode="External"/><Relationship Id="rId1183" Type="http://schemas.openxmlformats.org/officeDocument/2006/relationships/hyperlink" Target="https://talan.bank.gov.ua/get-user-certificate/Y_-bi4-xHD4qUsle6HZR" TargetMode="External"/><Relationship Id="rId1390" Type="http://schemas.openxmlformats.org/officeDocument/2006/relationships/hyperlink" Target="https://talan.bank.gov.ua/get-user-certificate/Y_-biEufyAeazrQYSnZn" TargetMode="External"/><Relationship Id="rId2027" Type="http://schemas.openxmlformats.org/officeDocument/2006/relationships/hyperlink" Target="https://talan.bank.gov.ua/get-user-certificate/Y_-bi38J0nwyIks9-2E4" TargetMode="External"/><Relationship Id="rId2234" Type="http://schemas.openxmlformats.org/officeDocument/2006/relationships/hyperlink" Target="https://talan.bank.gov.ua/get-user-certificate/Y_-biRHPj04gsLDQbz9L" TargetMode="External"/><Relationship Id="rId2441" Type="http://schemas.openxmlformats.org/officeDocument/2006/relationships/hyperlink" Target="https://talan.bank.gov.ua/get-user-certificate/Y_-biTHZ5hHhN1ZjvyWG" TargetMode="External"/><Relationship Id="rId2679" Type="http://schemas.openxmlformats.org/officeDocument/2006/relationships/hyperlink" Target="https://talan.bank.gov.ua/get-user-certificate/Y_-biB2EEDe9Xc4QkIL3" TargetMode="External"/><Relationship Id="rId206" Type="http://schemas.openxmlformats.org/officeDocument/2006/relationships/hyperlink" Target="https://talan.bank.gov.ua/get-user-certificate/Y_-bipcho0gsHOYNWc2j" TargetMode="External"/><Relationship Id="rId413" Type="http://schemas.openxmlformats.org/officeDocument/2006/relationships/hyperlink" Target="https://talan.bank.gov.ua/get-user-certificate/Y_-bis892KlYv2VXfeAG" TargetMode="External"/><Relationship Id="rId858" Type="http://schemas.openxmlformats.org/officeDocument/2006/relationships/hyperlink" Target="https://talan.bank.gov.ua/get-user-certificate/Y_-biSgf_MpCwKVCcLuH" TargetMode="External"/><Relationship Id="rId1043" Type="http://schemas.openxmlformats.org/officeDocument/2006/relationships/hyperlink" Target="https://talan.bank.gov.ua/get-user-certificate/Y_-biVQQ-1Xs3m1K7vZy" TargetMode="External"/><Relationship Id="rId1488" Type="http://schemas.openxmlformats.org/officeDocument/2006/relationships/hyperlink" Target="https://talan.bank.gov.ua/get-user-certificate/Y_-biN0ttOWJBp-vQ-xt" TargetMode="External"/><Relationship Id="rId1695" Type="http://schemas.openxmlformats.org/officeDocument/2006/relationships/hyperlink" Target="https://talan.bank.gov.ua/get-user-certificate/Y_-biUhNseNonSNyUlOL" TargetMode="External"/><Relationship Id="rId2539" Type="http://schemas.openxmlformats.org/officeDocument/2006/relationships/hyperlink" Target="https://talan.bank.gov.ua/get-user-certificate/Y_-biqQ8mDLdNacxDW3J" TargetMode="External"/><Relationship Id="rId620" Type="http://schemas.openxmlformats.org/officeDocument/2006/relationships/hyperlink" Target="https://talan.bank.gov.ua/get-user-certificate/Y_-biqxJktD5frtZcNvk" TargetMode="External"/><Relationship Id="rId718" Type="http://schemas.openxmlformats.org/officeDocument/2006/relationships/hyperlink" Target="https://talan.bank.gov.ua/get-user-certificate/Y_-bicTHlC3R3dzhoGL5" TargetMode="External"/><Relationship Id="rId925" Type="http://schemas.openxmlformats.org/officeDocument/2006/relationships/hyperlink" Target="https://talan.bank.gov.ua/get-user-certificate/Y_-biKpUy4vIyc7b95jB" TargetMode="External"/><Relationship Id="rId1250" Type="http://schemas.openxmlformats.org/officeDocument/2006/relationships/hyperlink" Target="https://talan.bank.gov.ua/get-user-certificate/Y_-biD-Bn1hNZWIqWOWT" TargetMode="External"/><Relationship Id="rId1348" Type="http://schemas.openxmlformats.org/officeDocument/2006/relationships/hyperlink" Target="https://talan.bank.gov.ua/get-user-certificate/Y_-biMUuOHsdZZ08Gq6u" TargetMode="External"/><Relationship Id="rId1555" Type="http://schemas.openxmlformats.org/officeDocument/2006/relationships/hyperlink" Target="https://talan.bank.gov.ua/get-user-certificate/Y_-biCPxjSROQSnO0gU8" TargetMode="External"/><Relationship Id="rId1762" Type="http://schemas.openxmlformats.org/officeDocument/2006/relationships/hyperlink" Target="https://talan.bank.gov.ua/get-user-certificate/Y_-biBRWfVQJmBgjDVLy" TargetMode="External"/><Relationship Id="rId2301" Type="http://schemas.openxmlformats.org/officeDocument/2006/relationships/hyperlink" Target="https://talan.bank.gov.ua/get-user-certificate/Y_-biLsi1-F5lOre_mDF" TargetMode="External"/><Relationship Id="rId2606" Type="http://schemas.openxmlformats.org/officeDocument/2006/relationships/hyperlink" Target="https://talan.bank.gov.ua/get-user-certificate/Y_-bi2jt-glkK8afnvkh" TargetMode="External"/><Relationship Id="rId1110" Type="http://schemas.openxmlformats.org/officeDocument/2006/relationships/hyperlink" Target="https://talan.bank.gov.ua/get-user-certificate/Y_-bijVOfy5cGuyl1brc" TargetMode="External"/><Relationship Id="rId1208" Type="http://schemas.openxmlformats.org/officeDocument/2006/relationships/hyperlink" Target="https://talan.bank.gov.ua/get-user-certificate/Y_-bieWRgU6cFQGcmyBM" TargetMode="External"/><Relationship Id="rId1415" Type="http://schemas.openxmlformats.org/officeDocument/2006/relationships/hyperlink" Target="https://talan.bank.gov.ua/get-user-certificate/Y_-birikYcplJ6sugLpI" TargetMode="External"/><Relationship Id="rId54" Type="http://schemas.openxmlformats.org/officeDocument/2006/relationships/hyperlink" Target="https://talan.bank.gov.ua/get-user-certificate/Y_-bi3E6Vt_WKbRXwr32" TargetMode="External"/><Relationship Id="rId1622" Type="http://schemas.openxmlformats.org/officeDocument/2006/relationships/hyperlink" Target="https://talan.bank.gov.ua/get-user-certificate/Y_-bi9tpt_8snIy7goi4" TargetMode="External"/><Relationship Id="rId1927" Type="http://schemas.openxmlformats.org/officeDocument/2006/relationships/hyperlink" Target="https://talan.bank.gov.ua/get-user-certificate/Y_-biZZarjgF0XBBP03P" TargetMode="External"/><Relationship Id="rId2091" Type="http://schemas.openxmlformats.org/officeDocument/2006/relationships/hyperlink" Target="https://talan.bank.gov.ua/get-user-certificate/Y_-biPge1L8qsRh-UF6o" TargetMode="External"/><Relationship Id="rId2189" Type="http://schemas.openxmlformats.org/officeDocument/2006/relationships/hyperlink" Target="https://talan.bank.gov.ua/get-user-certificate/Y_-biSXH09RMMlOLb1Xs" TargetMode="External"/><Relationship Id="rId270" Type="http://schemas.openxmlformats.org/officeDocument/2006/relationships/hyperlink" Target="https://talan.bank.gov.ua/get-user-certificate/Y_-bi_OrD9DQQFow-AnY" TargetMode="External"/><Relationship Id="rId2396" Type="http://schemas.openxmlformats.org/officeDocument/2006/relationships/hyperlink" Target="https://talan.bank.gov.ua/get-user-certificate/Y_-biXMH_A4WMO43tM3r" TargetMode="External"/><Relationship Id="rId130" Type="http://schemas.openxmlformats.org/officeDocument/2006/relationships/hyperlink" Target="https://talan.bank.gov.ua/get-user-certificate/Y_-biCNhjf1bIvKtMqUt" TargetMode="External"/><Relationship Id="rId368" Type="http://schemas.openxmlformats.org/officeDocument/2006/relationships/hyperlink" Target="https://talan.bank.gov.ua/get-user-certificate/Y_-bihj2Itnkt1TjPjWI" TargetMode="External"/><Relationship Id="rId575" Type="http://schemas.openxmlformats.org/officeDocument/2006/relationships/hyperlink" Target="https://talan.bank.gov.ua/get-user-certificate/Y_-biAt2BoJHSgfbqQcG" TargetMode="External"/><Relationship Id="rId782" Type="http://schemas.openxmlformats.org/officeDocument/2006/relationships/hyperlink" Target="https://talan.bank.gov.ua/get-user-certificate/Y_-bixU2w1z5w9QHw48N" TargetMode="External"/><Relationship Id="rId2049" Type="http://schemas.openxmlformats.org/officeDocument/2006/relationships/hyperlink" Target="https://talan.bank.gov.ua/get-user-certificate/Y_-bicP7K3VmfB2u4dey" TargetMode="External"/><Relationship Id="rId2256" Type="http://schemas.openxmlformats.org/officeDocument/2006/relationships/hyperlink" Target="https://talan.bank.gov.ua/get-user-certificate/Y_-bi7BEsbQyXy11nYF3" TargetMode="External"/><Relationship Id="rId2463" Type="http://schemas.openxmlformats.org/officeDocument/2006/relationships/hyperlink" Target="https://talan.bank.gov.ua/get-user-certificate/Y_-biBVr8swqcmDufKy8" TargetMode="External"/><Relationship Id="rId2670" Type="http://schemas.openxmlformats.org/officeDocument/2006/relationships/hyperlink" Target="https://talan.bank.gov.ua/get-user-certificate/Y_-biUE-cA5tHMQdq2Dx" TargetMode="External"/><Relationship Id="rId228" Type="http://schemas.openxmlformats.org/officeDocument/2006/relationships/hyperlink" Target="https://talan.bank.gov.ua/get-user-certificate/Y_-biiyEPmJlnnjzKxoJ" TargetMode="External"/><Relationship Id="rId435" Type="http://schemas.openxmlformats.org/officeDocument/2006/relationships/hyperlink" Target="https://talan.bank.gov.ua/get-user-certificate/Y_-biJ4Ligu4F_BT25cs" TargetMode="External"/><Relationship Id="rId642" Type="http://schemas.openxmlformats.org/officeDocument/2006/relationships/hyperlink" Target="https://talan.bank.gov.ua/get-user-certificate/Y_-biQ7AlEwHkNjy9NwI" TargetMode="External"/><Relationship Id="rId1065" Type="http://schemas.openxmlformats.org/officeDocument/2006/relationships/hyperlink" Target="https://talan.bank.gov.ua/get-user-certificate/Y_-bir9iyh4r5SrTSiPN" TargetMode="External"/><Relationship Id="rId1272" Type="http://schemas.openxmlformats.org/officeDocument/2006/relationships/hyperlink" Target="https://talan.bank.gov.ua/get-user-certificate/Y_-biCI0xp5VB6dJjQKT" TargetMode="External"/><Relationship Id="rId2116" Type="http://schemas.openxmlformats.org/officeDocument/2006/relationships/hyperlink" Target="https://talan.bank.gov.ua/get-user-certificate/Y_-biXO_bd8R17ZwJcH9" TargetMode="External"/><Relationship Id="rId2323" Type="http://schemas.openxmlformats.org/officeDocument/2006/relationships/hyperlink" Target="https://talan.bank.gov.ua/get-user-certificate/Y_-biuskTNIfPY5bEtT8" TargetMode="External"/><Relationship Id="rId2530" Type="http://schemas.openxmlformats.org/officeDocument/2006/relationships/hyperlink" Target="https://talan.bank.gov.ua/get-user-certificate/Y_-bixkVxn51cKHuhIG6" TargetMode="External"/><Relationship Id="rId502" Type="http://schemas.openxmlformats.org/officeDocument/2006/relationships/hyperlink" Target="https://talan.bank.gov.ua/get-user-certificate/Y_-biTjqPHSvxnbrwLVT" TargetMode="External"/><Relationship Id="rId947" Type="http://schemas.openxmlformats.org/officeDocument/2006/relationships/hyperlink" Target="https://talan.bank.gov.ua/get-user-certificate/Y_-bij2vAkfpTM4yvm04" TargetMode="External"/><Relationship Id="rId1132" Type="http://schemas.openxmlformats.org/officeDocument/2006/relationships/hyperlink" Target="https://talan.bank.gov.ua/get-user-certificate/Y_-bi-cwTUyRORy0cRWT" TargetMode="External"/><Relationship Id="rId1577" Type="http://schemas.openxmlformats.org/officeDocument/2006/relationships/hyperlink" Target="https://talan.bank.gov.ua/get-user-certificate/Y_-biMho-nxI8knNGC-y" TargetMode="External"/><Relationship Id="rId1784" Type="http://schemas.openxmlformats.org/officeDocument/2006/relationships/hyperlink" Target="https://talan.bank.gov.ua/get-user-certificate/Y_-biUdYdPHK62eNxb5R" TargetMode="External"/><Relationship Id="rId1991" Type="http://schemas.openxmlformats.org/officeDocument/2006/relationships/hyperlink" Target="https://talan.bank.gov.ua/get-user-certificate/Y_-bieEHwcIBWYLjka7K" TargetMode="External"/><Relationship Id="rId2628" Type="http://schemas.openxmlformats.org/officeDocument/2006/relationships/hyperlink" Target="https://talan.bank.gov.ua/get-user-certificate/Y_-bin08SHmaTR76jWN3" TargetMode="External"/><Relationship Id="rId76" Type="http://schemas.openxmlformats.org/officeDocument/2006/relationships/hyperlink" Target="https://talan.bank.gov.ua/get-user-certificate/Y_-biwETUxE8F7pu-_VH" TargetMode="External"/><Relationship Id="rId807" Type="http://schemas.openxmlformats.org/officeDocument/2006/relationships/hyperlink" Target="https://talan.bank.gov.ua/get-user-certificate/Y_-biQ5MZ1xKW-Pb4mId" TargetMode="External"/><Relationship Id="rId1437" Type="http://schemas.openxmlformats.org/officeDocument/2006/relationships/hyperlink" Target="https://talan.bank.gov.ua/get-user-certificate/Y_-biWwQuW6AKa5faiFQ" TargetMode="External"/><Relationship Id="rId1644" Type="http://schemas.openxmlformats.org/officeDocument/2006/relationships/hyperlink" Target="https://talan.bank.gov.ua/get-user-certificate/Y_-bidElZFMbCn4XgXPP" TargetMode="External"/><Relationship Id="rId1851" Type="http://schemas.openxmlformats.org/officeDocument/2006/relationships/hyperlink" Target="https://talan.bank.gov.ua/get-user-certificate/Y_-bii496Ov6yBxa6LvJ" TargetMode="External"/><Relationship Id="rId1504" Type="http://schemas.openxmlformats.org/officeDocument/2006/relationships/hyperlink" Target="https://talan.bank.gov.ua/get-user-certificate/Y_-biVhv0ZxwNrdVmT4Z" TargetMode="External"/><Relationship Id="rId1711" Type="http://schemas.openxmlformats.org/officeDocument/2006/relationships/hyperlink" Target="https://talan.bank.gov.ua/get-user-certificate/Y_-bipYI_Yp_hGFOSr88" TargetMode="External"/><Relationship Id="rId1949" Type="http://schemas.openxmlformats.org/officeDocument/2006/relationships/hyperlink" Target="https://talan.bank.gov.ua/get-user-certificate/Y_-biMo_6u50da8VCZba" TargetMode="External"/><Relationship Id="rId292" Type="http://schemas.openxmlformats.org/officeDocument/2006/relationships/hyperlink" Target="https://talan.bank.gov.ua/get-user-certificate/Y_-bi8i_ZmaIb2SkTRGH" TargetMode="External"/><Relationship Id="rId1809" Type="http://schemas.openxmlformats.org/officeDocument/2006/relationships/hyperlink" Target="https://talan.bank.gov.ua/get-user-certificate/Y_-biMD_hJDu9RmtSWXJ" TargetMode="External"/><Relationship Id="rId597" Type="http://schemas.openxmlformats.org/officeDocument/2006/relationships/hyperlink" Target="https://talan.bank.gov.ua/get-user-certificate/Y_-bijTGf2S2KphWGfCH" TargetMode="External"/><Relationship Id="rId2180" Type="http://schemas.openxmlformats.org/officeDocument/2006/relationships/hyperlink" Target="https://talan.bank.gov.ua/get-user-certificate/Y_-bioGS7nX-mGKQx4wE" TargetMode="External"/><Relationship Id="rId2278" Type="http://schemas.openxmlformats.org/officeDocument/2006/relationships/hyperlink" Target="https://talan.bank.gov.ua/get-user-certificate/Y_-bipamB1ThiE3JppwZ" TargetMode="External"/><Relationship Id="rId2485" Type="http://schemas.openxmlformats.org/officeDocument/2006/relationships/hyperlink" Target="https://talan.bank.gov.ua/get-user-certificate/Y_-biQCAxX_bhH07r8r1" TargetMode="External"/><Relationship Id="rId152" Type="http://schemas.openxmlformats.org/officeDocument/2006/relationships/hyperlink" Target="https://talan.bank.gov.ua/get-user-certificate/Y_-bi5ffwnRldd5xjttL" TargetMode="External"/><Relationship Id="rId457" Type="http://schemas.openxmlformats.org/officeDocument/2006/relationships/hyperlink" Target="https://talan.bank.gov.ua/get-user-certificate/Y_-biA8iHde5sF87Uy3e" TargetMode="External"/><Relationship Id="rId1087" Type="http://schemas.openxmlformats.org/officeDocument/2006/relationships/hyperlink" Target="https://talan.bank.gov.ua/get-user-certificate/Y_-biyLkIgOPf3_RJ62g" TargetMode="External"/><Relationship Id="rId1294" Type="http://schemas.openxmlformats.org/officeDocument/2006/relationships/hyperlink" Target="https://talan.bank.gov.ua/get-user-certificate/Y_-biJjVHSApzVvwtjuk" TargetMode="External"/><Relationship Id="rId2040" Type="http://schemas.openxmlformats.org/officeDocument/2006/relationships/hyperlink" Target="https://talan.bank.gov.ua/get-user-certificate/Y_-bi5C2Bo16Y0JugebK" TargetMode="External"/><Relationship Id="rId2138" Type="http://schemas.openxmlformats.org/officeDocument/2006/relationships/hyperlink" Target="https://talan.bank.gov.ua/get-user-certificate/Y_-biD3VJHVgbwr7ltAy" TargetMode="External"/><Relationship Id="rId664" Type="http://schemas.openxmlformats.org/officeDocument/2006/relationships/hyperlink" Target="https://talan.bank.gov.ua/get-user-certificate/Y_-bikyxCfQh3cGQBucH" TargetMode="External"/><Relationship Id="rId871" Type="http://schemas.openxmlformats.org/officeDocument/2006/relationships/hyperlink" Target="https://talan.bank.gov.ua/get-user-certificate/Y_-biTCdN5Z5Ajddi5NE" TargetMode="External"/><Relationship Id="rId969" Type="http://schemas.openxmlformats.org/officeDocument/2006/relationships/hyperlink" Target="https://talan.bank.gov.ua/get-user-certificate/Y_-biTzgKF8DRcqeWtTM" TargetMode="External"/><Relationship Id="rId1599" Type="http://schemas.openxmlformats.org/officeDocument/2006/relationships/hyperlink" Target="https://talan.bank.gov.ua/get-user-certificate/Y_-biZVrp-B-ASTmFxGV" TargetMode="External"/><Relationship Id="rId2345" Type="http://schemas.openxmlformats.org/officeDocument/2006/relationships/hyperlink" Target="https://talan.bank.gov.ua/get-user-certificate/Y_-biqX_nCtPlyXQXzme" TargetMode="External"/><Relationship Id="rId2552" Type="http://schemas.openxmlformats.org/officeDocument/2006/relationships/hyperlink" Target="https://talan.bank.gov.ua/get-user-certificate/Y_-bigjkSPR23LEzoqWg" TargetMode="External"/><Relationship Id="rId317" Type="http://schemas.openxmlformats.org/officeDocument/2006/relationships/hyperlink" Target="https://talan.bank.gov.ua/get-user-certificate/Y_-biHh5A7eY4S0n-Il-" TargetMode="External"/><Relationship Id="rId524" Type="http://schemas.openxmlformats.org/officeDocument/2006/relationships/hyperlink" Target="https://talan.bank.gov.ua/get-user-certificate/Y_-bi3MF86Ri_RcoagoM" TargetMode="External"/><Relationship Id="rId731" Type="http://schemas.openxmlformats.org/officeDocument/2006/relationships/hyperlink" Target="https://talan.bank.gov.ua/get-user-certificate/Y_-biJ-WGpCk1E9AklZl" TargetMode="External"/><Relationship Id="rId1154" Type="http://schemas.openxmlformats.org/officeDocument/2006/relationships/hyperlink" Target="https://talan.bank.gov.ua/get-user-certificate/Y_-biWG0huBM9vbIX2m4" TargetMode="External"/><Relationship Id="rId1361" Type="http://schemas.openxmlformats.org/officeDocument/2006/relationships/hyperlink" Target="https://talan.bank.gov.ua/get-user-certificate/Y_-binhoDciG3ZTnLXwo" TargetMode="External"/><Relationship Id="rId1459" Type="http://schemas.openxmlformats.org/officeDocument/2006/relationships/hyperlink" Target="https://talan.bank.gov.ua/get-user-certificate/Y_-biLQIKdUMObZ3QPo3" TargetMode="External"/><Relationship Id="rId2205" Type="http://schemas.openxmlformats.org/officeDocument/2006/relationships/hyperlink" Target="https://talan.bank.gov.ua/get-user-certificate/Y_-bihy-xlYukdLTcNvc" TargetMode="External"/><Relationship Id="rId2412" Type="http://schemas.openxmlformats.org/officeDocument/2006/relationships/hyperlink" Target="https://talan.bank.gov.ua/get-user-certificate/Y_-bi0XWN54hs8EXV5Eg" TargetMode="External"/><Relationship Id="rId98" Type="http://schemas.openxmlformats.org/officeDocument/2006/relationships/hyperlink" Target="https://talan.bank.gov.ua/get-user-certificate/Y_-biUDvebZnrcrUml_K" TargetMode="External"/><Relationship Id="rId829" Type="http://schemas.openxmlformats.org/officeDocument/2006/relationships/hyperlink" Target="https://talan.bank.gov.ua/get-user-certificate/Y_-biYPFWhEtbnUFxBaq" TargetMode="External"/><Relationship Id="rId1014" Type="http://schemas.openxmlformats.org/officeDocument/2006/relationships/hyperlink" Target="https://talan.bank.gov.ua/get-user-certificate/Y_-biDruAzl2vPlysbG_" TargetMode="External"/><Relationship Id="rId1221" Type="http://schemas.openxmlformats.org/officeDocument/2006/relationships/hyperlink" Target="https://talan.bank.gov.ua/get-user-certificate/Y_-bizmu1XWYNdmH57WN" TargetMode="External"/><Relationship Id="rId1666" Type="http://schemas.openxmlformats.org/officeDocument/2006/relationships/hyperlink" Target="https://talan.bank.gov.ua/get-user-certificate/Y_-biLBAOyI20qbdT_6p" TargetMode="External"/><Relationship Id="rId1873" Type="http://schemas.openxmlformats.org/officeDocument/2006/relationships/hyperlink" Target="https://talan.bank.gov.ua/get-user-certificate/Y_-biVof1a4WnfhL0r-9" TargetMode="External"/><Relationship Id="rId1319" Type="http://schemas.openxmlformats.org/officeDocument/2006/relationships/hyperlink" Target="https://talan.bank.gov.ua/get-user-certificate/Y_-biDZvPPao9CWMnssw" TargetMode="External"/><Relationship Id="rId1526" Type="http://schemas.openxmlformats.org/officeDocument/2006/relationships/hyperlink" Target="https://talan.bank.gov.ua/get-user-certificate/Y_-bi5KswffpdI8AXTI3" TargetMode="External"/><Relationship Id="rId1733" Type="http://schemas.openxmlformats.org/officeDocument/2006/relationships/hyperlink" Target="https://talan.bank.gov.ua/get-user-certificate/Y_-biJ2EpJ-7Dq0Ul4Xm" TargetMode="External"/><Relationship Id="rId1940" Type="http://schemas.openxmlformats.org/officeDocument/2006/relationships/hyperlink" Target="https://talan.bank.gov.ua/get-user-certificate/Y_-bi1076mxpozbNsEc6" TargetMode="External"/><Relationship Id="rId25" Type="http://schemas.openxmlformats.org/officeDocument/2006/relationships/hyperlink" Target="https://talan.bank.gov.ua/get-user-certificate/Y_-bi0mG_bl1bhPRJSOm" TargetMode="External"/><Relationship Id="rId1800" Type="http://schemas.openxmlformats.org/officeDocument/2006/relationships/hyperlink" Target="https://talan.bank.gov.ua/get-user-certificate/Y_-biY7H06FKYYtGb4pN" TargetMode="External"/><Relationship Id="rId174" Type="http://schemas.openxmlformats.org/officeDocument/2006/relationships/hyperlink" Target="https://talan.bank.gov.ua/get-user-certificate/Y_-biXWtBgP-wFKjTD-X" TargetMode="External"/><Relationship Id="rId381" Type="http://schemas.openxmlformats.org/officeDocument/2006/relationships/hyperlink" Target="https://talan.bank.gov.ua/get-user-certificate/Y_-biZZym61QfPj-T249" TargetMode="External"/><Relationship Id="rId2062" Type="http://schemas.openxmlformats.org/officeDocument/2006/relationships/hyperlink" Target="https://talan.bank.gov.ua/get-user-certificate/Y_-biNMvugPAziqR1rFu" TargetMode="External"/><Relationship Id="rId241" Type="http://schemas.openxmlformats.org/officeDocument/2006/relationships/hyperlink" Target="https://talan.bank.gov.ua/get-user-certificate/Y_-bilVncsIkr231bC26" TargetMode="External"/><Relationship Id="rId479" Type="http://schemas.openxmlformats.org/officeDocument/2006/relationships/hyperlink" Target="https://talan.bank.gov.ua/get-user-certificate/Y_-birF83e_ogzIFYC7h" TargetMode="External"/><Relationship Id="rId686" Type="http://schemas.openxmlformats.org/officeDocument/2006/relationships/hyperlink" Target="https://talan.bank.gov.ua/get-user-certificate/Y_-biTdjxyKngAhi18Me" TargetMode="External"/><Relationship Id="rId893" Type="http://schemas.openxmlformats.org/officeDocument/2006/relationships/hyperlink" Target="https://talan.bank.gov.ua/get-user-certificate/Y_-bi-dQ6TiTRfbCbHBP" TargetMode="External"/><Relationship Id="rId2367" Type="http://schemas.openxmlformats.org/officeDocument/2006/relationships/hyperlink" Target="https://talan.bank.gov.ua/get-user-certificate/Y_-bipTRnJuPtqxO3F_6" TargetMode="External"/><Relationship Id="rId2574" Type="http://schemas.openxmlformats.org/officeDocument/2006/relationships/hyperlink" Target="https://talan.bank.gov.ua/get-user-certificate/Y_-bisMGZNCBQzTOjIux" TargetMode="External"/><Relationship Id="rId339" Type="http://schemas.openxmlformats.org/officeDocument/2006/relationships/hyperlink" Target="https://talan.bank.gov.ua/get-user-certificate/Y_-biHEvYVLwKbk8skeX" TargetMode="External"/><Relationship Id="rId546" Type="http://schemas.openxmlformats.org/officeDocument/2006/relationships/hyperlink" Target="https://talan.bank.gov.ua/get-user-certificate/Y_-biQ3CoaAX6ORcmdDO" TargetMode="External"/><Relationship Id="rId753" Type="http://schemas.openxmlformats.org/officeDocument/2006/relationships/hyperlink" Target="https://talan.bank.gov.ua/get-user-certificate/Y_-biWgFyTIp4atwQRJn" TargetMode="External"/><Relationship Id="rId1176" Type="http://schemas.openxmlformats.org/officeDocument/2006/relationships/hyperlink" Target="https://talan.bank.gov.ua/get-user-certificate/Y_-biFTaGAwr-tk2U8Os" TargetMode="External"/><Relationship Id="rId1383" Type="http://schemas.openxmlformats.org/officeDocument/2006/relationships/hyperlink" Target="https://talan.bank.gov.ua/get-user-certificate/Y_-bibUDK_a3d26RCLu5" TargetMode="External"/><Relationship Id="rId2227" Type="http://schemas.openxmlformats.org/officeDocument/2006/relationships/hyperlink" Target="https://talan.bank.gov.ua/get-user-certificate/Y_-bih42UEDVdXRMnKBq" TargetMode="External"/><Relationship Id="rId2434" Type="http://schemas.openxmlformats.org/officeDocument/2006/relationships/hyperlink" Target="https://talan.bank.gov.ua/get-user-certificate/Y_-binYMGKE9P0xNn27d" TargetMode="External"/><Relationship Id="rId101" Type="http://schemas.openxmlformats.org/officeDocument/2006/relationships/hyperlink" Target="https://talan.bank.gov.ua/get-user-certificate/Y_-biKVYjXAzTnULTEVU" TargetMode="External"/><Relationship Id="rId406" Type="http://schemas.openxmlformats.org/officeDocument/2006/relationships/hyperlink" Target="https://talan.bank.gov.ua/get-user-certificate/Y_-bi8HMv4zBzrK5QTQG" TargetMode="External"/><Relationship Id="rId960" Type="http://schemas.openxmlformats.org/officeDocument/2006/relationships/hyperlink" Target="https://talan.bank.gov.ua/get-user-certificate/Y_-biabS375VB1ePA4VF" TargetMode="External"/><Relationship Id="rId1036" Type="http://schemas.openxmlformats.org/officeDocument/2006/relationships/hyperlink" Target="https://talan.bank.gov.ua/get-user-certificate/Y_-biqV2W4AKMdae7JyQ" TargetMode="External"/><Relationship Id="rId1243" Type="http://schemas.openxmlformats.org/officeDocument/2006/relationships/hyperlink" Target="https://talan.bank.gov.ua/get-user-certificate/Y_-biQn5I3IA7khvsY9J" TargetMode="External"/><Relationship Id="rId1590" Type="http://schemas.openxmlformats.org/officeDocument/2006/relationships/hyperlink" Target="https://talan.bank.gov.ua/get-user-certificate/Y_-biT85OqRfCZkgd0N6" TargetMode="External"/><Relationship Id="rId1688" Type="http://schemas.openxmlformats.org/officeDocument/2006/relationships/hyperlink" Target="https://talan.bank.gov.ua/get-user-certificate/Y_-bigEfGJsXFXoQmPQ2" TargetMode="External"/><Relationship Id="rId1895" Type="http://schemas.openxmlformats.org/officeDocument/2006/relationships/hyperlink" Target="https://talan.bank.gov.ua/get-user-certificate/Y_-biuwcTAp3edFIOB8y" TargetMode="External"/><Relationship Id="rId2641" Type="http://schemas.openxmlformats.org/officeDocument/2006/relationships/hyperlink" Target="https://talan.bank.gov.ua/get-user-certificate/Y_-biAymUNODbx_DWr65" TargetMode="External"/><Relationship Id="rId613" Type="http://schemas.openxmlformats.org/officeDocument/2006/relationships/hyperlink" Target="https://talan.bank.gov.ua/get-user-certificate/Y_-bicB8bi-3akR2ihQw" TargetMode="External"/><Relationship Id="rId820" Type="http://schemas.openxmlformats.org/officeDocument/2006/relationships/hyperlink" Target="https://talan.bank.gov.ua/get-user-certificate/Y_-bifAKKUaPKZYatI-G" TargetMode="External"/><Relationship Id="rId918" Type="http://schemas.openxmlformats.org/officeDocument/2006/relationships/hyperlink" Target="https://talan.bank.gov.ua/get-user-certificate/Y_-biTrgR9BDrAhXX1wv" TargetMode="External"/><Relationship Id="rId1450" Type="http://schemas.openxmlformats.org/officeDocument/2006/relationships/hyperlink" Target="https://talan.bank.gov.ua/get-user-certificate/Y_-bi8le1PnfDC2GtFQu" TargetMode="External"/><Relationship Id="rId1548" Type="http://schemas.openxmlformats.org/officeDocument/2006/relationships/hyperlink" Target="https://talan.bank.gov.ua/get-user-certificate/Y_-bi4bALfYzFLGWvU2y" TargetMode="External"/><Relationship Id="rId1755" Type="http://schemas.openxmlformats.org/officeDocument/2006/relationships/hyperlink" Target="https://talan.bank.gov.ua/get-user-certificate/Y_-biNoEaACDmyF0Sg5v" TargetMode="External"/><Relationship Id="rId2501" Type="http://schemas.openxmlformats.org/officeDocument/2006/relationships/hyperlink" Target="https://talan.bank.gov.ua/get-user-certificate/Y_-biij71bmtpP0SccO9" TargetMode="External"/><Relationship Id="rId1103" Type="http://schemas.openxmlformats.org/officeDocument/2006/relationships/hyperlink" Target="https://talan.bank.gov.ua/get-user-certificate/Y_-biaip2PyIjOSHmcWx" TargetMode="External"/><Relationship Id="rId1310" Type="http://schemas.openxmlformats.org/officeDocument/2006/relationships/hyperlink" Target="https://talan.bank.gov.ua/get-user-certificate/Y_-biYW9ZDjdM_KsLNBk" TargetMode="External"/><Relationship Id="rId1408" Type="http://schemas.openxmlformats.org/officeDocument/2006/relationships/hyperlink" Target="https://talan.bank.gov.ua/get-user-certificate/Y_-bi6OPjelkzdVEPXml" TargetMode="External"/><Relationship Id="rId1962" Type="http://schemas.openxmlformats.org/officeDocument/2006/relationships/hyperlink" Target="https://talan.bank.gov.ua/get-user-certificate/Y_-bi0uk-aLQoLTKnfbM" TargetMode="External"/><Relationship Id="rId47" Type="http://schemas.openxmlformats.org/officeDocument/2006/relationships/hyperlink" Target="https://talan.bank.gov.ua/get-user-certificate/Y_-bibCjeXEIdBckxWqR" TargetMode="External"/><Relationship Id="rId1615" Type="http://schemas.openxmlformats.org/officeDocument/2006/relationships/hyperlink" Target="https://talan.bank.gov.ua/get-user-certificate/Y_-bigPa-qWTfkoxyE2L" TargetMode="External"/><Relationship Id="rId1822" Type="http://schemas.openxmlformats.org/officeDocument/2006/relationships/hyperlink" Target="https://talan.bank.gov.ua/get-user-certificate/Y_-biqOUstUrmqDiVBWg" TargetMode="External"/><Relationship Id="rId196" Type="http://schemas.openxmlformats.org/officeDocument/2006/relationships/hyperlink" Target="https://talan.bank.gov.ua/get-user-certificate/Y_-biXJZZuN9yeC8CY-K" TargetMode="External"/><Relationship Id="rId2084" Type="http://schemas.openxmlformats.org/officeDocument/2006/relationships/hyperlink" Target="https://talan.bank.gov.ua/get-user-certificate/Y_-bi7hOMHJ7KW2_Latk" TargetMode="External"/><Relationship Id="rId2291" Type="http://schemas.openxmlformats.org/officeDocument/2006/relationships/hyperlink" Target="https://talan.bank.gov.ua/get-user-certificate/Y_-biUtGgh2OM6M75jV6" TargetMode="External"/><Relationship Id="rId263" Type="http://schemas.openxmlformats.org/officeDocument/2006/relationships/hyperlink" Target="https://talan.bank.gov.ua/get-user-certificate/Y_-biXH33Hzcu6qTeQ-A" TargetMode="External"/><Relationship Id="rId470" Type="http://schemas.openxmlformats.org/officeDocument/2006/relationships/hyperlink" Target="https://talan.bank.gov.ua/get-user-certificate/Y_-bi_dGWPKz7lnIYzAo" TargetMode="External"/><Relationship Id="rId2151" Type="http://schemas.openxmlformats.org/officeDocument/2006/relationships/hyperlink" Target="https://talan.bank.gov.ua/get-user-certificate/Y_-bih6mddA8h8sOJwIG" TargetMode="External"/><Relationship Id="rId2389" Type="http://schemas.openxmlformats.org/officeDocument/2006/relationships/hyperlink" Target="https://talan.bank.gov.ua/get-user-certificate/Y_-biNsbxJ_DgsPOwZy_" TargetMode="External"/><Relationship Id="rId2596" Type="http://schemas.openxmlformats.org/officeDocument/2006/relationships/hyperlink" Target="https://talan.bank.gov.ua/get-user-certificate/Y_-biI_0_N_3TkxKwyX0" TargetMode="External"/><Relationship Id="rId123" Type="http://schemas.openxmlformats.org/officeDocument/2006/relationships/hyperlink" Target="https://talan.bank.gov.ua/get-user-certificate/Y_-bio9ecJo4Jrd-Do6f" TargetMode="External"/><Relationship Id="rId330" Type="http://schemas.openxmlformats.org/officeDocument/2006/relationships/hyperlink" Target="https://talan.bank.gov.ua/get-user-certificate/Y_-biwIpEtgVEmWow1fs" TargetMode="External"/><Relationship Id="rId568" Type="http://schemas.openxmlformats.org/officeDocument/2006/relationships/hyperlink" Target="https://talan.bank.gov.ua/get-user-certificate/Y_-biqR7ys1CrfhmeOeg" TargetMode="External"/><Relationship Id="rId775" Type="http://schemas.openxmlformats.org/officeDocument/2006/relationships/hyperlink" Target="https://talan.bank.gov.ua/get-user-certificate/Y_-biTCRU4m-DO-FCPsm" TargetMode="External"/><Relationship Id="rId982" Type="http://schemas.openxmlformats.org/officeDocument/2006/relationships/hyperlink" Target="https://talan.bank.gov.ua/get-user-certificate/Y_-biC4PNWH99OCJpaUv" TargetMode="External"/><Relationship Id="rId1198" Type="http://schemas.openxmlformats.org/officeDocument/2006/relationships/hyperlink" Target="https://talan.bank.gov.ua/get-user-certificate/Y_-bi27KlP-ju8wM-4tq" TargetMode="External"/><Relationship Id="rId2011" Type="http://schemas.openxmlformats.org/officeDocument/2006/relationships/hyperlink" Target="https://talan.bank.gov.ua/get-user-certificate/Y_-biI2Kn2rLT_12OQuh" TargetMode="External"/><Relationship Id="rId2249" Type="http://schemas.openxmlformats.org/officeDocument/2006/relationships/hyperlink" Target="https://talan.bank.gov.ua/get-user-certificate/Y_-biR-SsSkySsWidSe_" TargetMode="External"/><Relationship Id="rId2456" Type="http://schemas.openxmlformats.org/officeDocument/2006/relationships/hyperlink" Target="https://talan.bank.gov.ua/get-user-certificate/Y_-biLHxY2vpZSgyTvXh" TargetMode="External"/><Relationship Id="rId2663" Type="http://schemas.openxmlformats.org/officeDocument/2006/relationships/hyperlink" Target="https://talan.bank.gov.ua/get-user-certificate/Y_-bifxHQKXPT04M3vzv" TargetMode="External"/><Relationship Id="rId428" Type="http://schemas.openxmlformats.org/officeDocument/2006/relationships/hyperlink" Target="https://talan.bank.gov.ua/get-user-certificate/Y_-biWB8wTfsGvXPgAr5" TargetMode="External"/><Relationship Id="rId635" Type="http://schemas.openxmlformats.org/officeDocument/2006/relationships/hyperlink" Target="https://talan.bank.gov.ua/get-user-certificate/Y_-bi1DbncnEaKRzlyhg" TargetMode="External"/><Relationship Id="rId842" Type="http://schemas.openxmlformats.org/officeDocument/2006/relationships/hyperlink" Target="https://talan.bank.gov.ua/get-user-certificate/Y_-bi5TAVgIAUA-B6m2p" TargetMode="External"/><Relationship Id="rId1058" Type="http://schemas.openxmlformats.org/officeDocument/2006/relationships/hyperlink" Target="https://talan.bank.gov.ua/get-user-certificate/Y_-bi2Q2TGEgOtr4vAKK" TargetMode="External"/><Relationship Id="rId1265" Type="http://schemas.openxmlformats.org/officeDocument/2006/relationships/hyperlink" Target="https://talan.bank.gov.ua/get-user-certificate/Y_-biPSktqGnLGoxKTvi" TargetMode="External"/><Relationship Id="rId1472" Type="http://schemas.openxmlformats.org/officeDocument/2006/relationships/hyperlink" Target="https://talan.bank.gov.ua/get-user-certificate/Y_-biWmUxerLY3inTBdB" TargetMode="External"/><Relationship Id="rId2109" Type="http://schemas.openxmlformats.org/officeDocument/2006/relationships/hyperlink" Target="https://talan.bank.gov.ua/get-user-certificate/Y_-biltNTYZWJ1e1PdvP" TargetMode="External"/><Relationship Id="rId2316" Type="http://schemas.openxmlformats.org/officeDocument/2006/relationships/hyperlink" Target="https://talan.bank.gov.ua/get-user-certificate/Y_-bi1DUcq6mR9-sL0tQ" TargetMode="External"/><Relationship Id="rId2523" Type="http://schemas.openxmlformats.org/officeDocument/2006/relationships/hyperlink" Target="https://talan.bank.gov.ua/get-user-certificate/Y_-biVmuDyu6ctZgWtwn" TargetMode="External"/><Relationship Id="rId702" Type="http://schemas.openxmlformats.org/officeDocument/2006/relationships/hyperlink" Target="https://talan.bank.gov.ua/get-user-certificate/Y_-biLyZfxalK_1shQQ7" TargetMode="External"/><Relationship Id="rId1125" Type="http://schemas.openxmlformats.org/officeDocument/2006/relationships/hyperlink" Target="https://talan.bank.gov.ua/get-user-certificate/Y_-biUmeK8IsQiRYNz_9" TargetMode="External"/><Relationship Id="rId1332" Type="http://schemas.openxmlformats.org/officeDocument/2006/relationships/hyperlink" Target="https://talan.bank.gov.ua/get-user-certificate/Y_-bi3Kjsfmcpmm5gpK8" TargetMode="External"/><Relationship Id="rId1777" Type="http://schemas.openxmlformats.org/officeDocument/2006/relationships/hyperlink" Target="https://talan.bank.gov.ua/get-user-certificate/Y_-bi1L5fe9563KBsPEG" TargetMode="External"/><Relationship Id="rId1984" Type="http://schemas.openxmlformats.org/officeDocument/2006/relationships/hyperlink" Target="https://talan.bank.gov.ua/get-user-certificate/Y_-biC7Qagy_pMWAzRvk" TargetMode="External"/><Relationship Id="rId69" Type="http://schemas.openxmlformats.org/officeDocument/2006/relationships/hyperlink" Target="https://talan.bank.gov.ua/get-user-certificate/Y_-biBP7Dqc8ewCHJm45" TargetMode="External"/><Relationship Id="rId1637" Type="http://schemas.openxmlformats.org/officeDocument/2006/relationships/hyperlink" Target="https://talan.bank.gov.ua/get-user-certificate/Y_-biC4glbInFG6FyQXZ" TargetMode="External"/><Relationship Id="rId1844" Type="http://schemas.openxmlformats.org/officeDocument/2006/relationships/hyperlink" Target="https://talan.bank.gov.ua/get-user-certificate/Y_-bijp0E2eQrqXPr5p9" TargetMode="External"/><Relationship Id="rId1704" Type="http://schemas.openxmlformats.org/officeDocument/2006/relationships/hyperlink" Target="https://talan.bank.gov.ua/get-user-certificate/Y_-biEzG6D4w9OVD38k1" TargetMode="External"/><Relationship Id="rId285" Type="http://schemas.openxmlformats.org/officeDocument/2006/relationships/hyperlink" Target="https://talan.bank.gov.ua/get-user-certificate/Y_-biuvpfB3eUK5CGt1J" TargetMode="External"/><Relationship Id="rId1911" Type="http://schemas.openxmlformats.org/officeDocument/2006/relationships/hyperlink" Target="https://talan.bank.gov.ua/get-user-certificate/Y_-biZJn2CmTaGrkC98m" TargetMode="External"/><Relationship Id="rId492" Type="http://schemas.openxmlformats.org/officeDocument/2006/relationships/hyperlink" Target="https://talan.bank.gov.ua/get-user-certificate/Y_-biJI5Qef0A4WALirI" TargetMode="External"/><Relationship Id="rId797" Type="http://schemas.openxmlformats.org/officeDocument/2006/relationships/hyperlink" Target="https://talan.bank.gov.ua/get-user-certificate/Y_-bis1mgTdNBDJgyo50" TargetMode="External"/><Relationship Id="rId2173" Type="http://schemas.openxmlformats.org/officeDocument/2006/relationships/hyperlink" Target="https://talan.bank.gov.ua/get-user-certificate/Y_-biWuFkT1H8gfvr_j3" TargetMode="External"/><Relationship Id="rId2380" Type="http://schemas.openxmlformats.org/officeDocument/2006/relationships/hyperlink" Target="https://talan.bank.gov.ua/get-user-certificate/Y_-biT1UDvYWpNQe3ARw" TargetMode="External"/><Relationship Id="rId2478" Type="http://schemas.openxmlformats.org/officeDocument/2006/relationships/hyperlink" Target="https://talan.bank.gov.ua/get-user-certificate/Y_-bilgECqBRrGXB45nI" TargetMode="External"/><Relationship Id="rId145" Type="http://schemas.openxmlformats.org/officeDocument/2006/relationships/hyperlink" Target="https://talan.bank.gov.ua/get-user-certificate/Y_-bipsyVI5devMPd8qj" TargetMode="External"/><Relationship Id="rId352" Type="http://schemas.openxmlformats.org/officeDocument/2006/relationships/hyperlink" Target="https://talan.bank.gov.ua/get-user-certificate/Y_-biyrIRTpb837xgThA" TargetMode="External"/><Relationship Id="rId1287" Type="http://schemas.openxmlformats.org/officeDocument/2006/relationships/hyperlink" Target="https://talan.bank.gov.ua/get-user-certificate/Y_-bi4wx15Tmb2G4V1gY" TargetMode="External"/><Relationship Id="rId2033" Type="http://schemas.openxmlformats.org/officeDocument/2006/relationships/hyperlink" Target="https://talan.bank.gov.ua/get-user-certificate/Y_-bieY1nrSAJN8Stvzs" TargetMode="External"/><Relationship Id="rId2240" Type="http://schemas.openxmlformats.org/officeDocument/2006/relationships/hyperlink" Target="https://talan.bank.gov.ua/get-user-certificate/Y_-bi7XX04JJakiaRCCa" TargetMode="External"/><Relationship Id="rId2685" Type="http://schemas.openxmlformats.org/officeDocument/2006/relationships/hyperlink" Target="https://talan.bank.gov.ua/get-user-certificate/j_-wq2rrZhDUAYTOqyvl" TargetMode="External"/><Relationship Id="rId212" Type="http://schemas.openxmlformats.org/officeDocument/2006/relationships/hyperlink" Target="https://talan.bank.gov.ua/get-user-certificate/Y_-biNcyp6waRywafCF-" TargetMode="External"/><Relationship Id="rId657" Type="http://schemas.openxmlformats.org/officeDocument/2006/relationships/hyperlink" Target="https://talan.bank.gov.ua/get-user-certificate/Y_-biPEcHuKMytupQyL_" TargetMode="External"/><Relationship Id="rId864" Type="http://schemas.openxmlformats.org/officeDocument/2006/relationships/hyperlink" Target="https://talan.bank.gov.ua/get-user-certificate/Y_-biXpqaT9b8yPxc-n-" TargetMode="External"/><Relationship Id="rId1494" Type="http://schemas.openxmlformats.org/officeDocument/2006/relationships/hyperlink" Target="https://talan.bank.gov.ua/get-user-certificate/Y_-biaVn8kMuWmCdDUHw" TargetMode="External"/><Relationship Id="rId1799" Type="http://schemas.openxmlformats.org/officeDocument/2006/relationships/hyperlink" Target="https://talan.bank.gov.ua/get-user-certificate/Y_-bibFlFhqC4TsvuNin" TargetMode="External"/><Relationship Id="rId2100" Type="http://schemas.openxmlformats.org/officeDocument/2006/relationships/hyperlink" Target="https://talan.bank.gov.ua/get-user-certificate/Y_-bi-Lk_QJnRMIpM6pD" TargetMode="External"/><Relationship Id="rId2338" Type="http://schemas.openxmlformats.org/officeDocument/2006/relationships/hyperlink" Target="https://talan.bank.gov.ua/get-user-certificate/Y_-biv-vjXZpfvCftRpB" TargetMode="External"/><Relationship Id="rId2545" Type="http://schemas.openxmlformats.org/officeDocument/2006/relationships/hyperlink" Target="https://talan.bank.gov.ua/get-user-certificate/Y_-biwVk3EIy42XbHZ6W" TargetMode="External"/><Relationship Id="rId517" Type="http://schemas.openxmlformats.org/officeDocument/2006/relationships/hyperlink" Target="https://talan.bank.gov.ua/get-user-certificate/Y_-bixpPBhM_WkRxMmq2" TargetMode="External"/><Relationship Id="rId724" Type="http://schemas.openxmlformats.org/officeDocument/2006/relationships/hyperlink" Target="https://talan.bank.gov.ua/get-user-certificate/Y_-biYL4TWB1gmWqaHJ8" TargetMode="External"/><Relationship Id="rId931" Type="http://schemas.openxmlformats.org/officeDocument/2006/relationships/hyperlink" Target="https://talan.bank.gov.ua/get-user-certificate/Y_-biSixxR-ft_BcY81z" TargetMode="External"/><Relationship Id="rId1147" Type="http://schemas.openxmlformats.org/officeDocument/2006/relationships/hyperlink" Target="https://talan.bank.gov.ua/get-user-certificate/Y_-biD-NtIodFl-vgQWR" TargetMode="External"/><Relationship Id="rId1354" Type="http://schemas.openxmlformats.org/officeDocument/2006/relationships/hyperlink" Target="https://talan.bank.gov.ua/get-user-certificate/Y_-biZa3tBAn9IoctXHp" TargetMode="External"/><Relationship Id="rId1561" Type="http://schemas.openxmlformats.org/officeDocument/2006/relationships/hyperlink" Target="https://talan.bank.gov.ua/get-user-certificate/Y_-bi_Y5PAF2gAxAglwS" TargetMode="External"/><Relationship Id="rId2405" Type="http://schemas.openxmlformats.org/officeDocument/2006/relationships/hyperlink" Target="https://talan.bank.gov.ua/get-user-certificate/Y_-biYeZv_2wo-nIsEPo" TargetMode="External"/><Relationship Id="rId2612" Type="http://schemas.openxmlformats.org/officeDocument/2006/relationships/hyperlink" Target="https://talan.bank.gov.ua/get-user-certificate/Y_-bik15Uzbaxn5Fl_tO" TargetMode="External"/><Relationship Id="rId60" Type="http://schemas.openxmlformats.org/officeDocument/2006/relationships/hyperlink" Target="https://talan.bank.gov.ua/get-user-certificate/Y_-bifQS799-LoSVRFVD" TargetMode="External"/><Relationship Id="rId1007" Type="http://schemas.openxmlformats.org/officeDocument/2006/relationships/hyperlink" Target="https://talan.bank.gov.ua/get-user-certificate/Y_-bi6rur7kfoFOq4xRk" TargetMode="External"/><Relationship Id="rId1214" Type="http://schemas.openxmlformats.org/officeDocument/2006/relationships/hyperlink" Target="https://talan.bank.gov.ua/get-user-certificate/Y_-biKzc7QVlBECb0Gay" TargetMode="External"/><Relationship Id="rId1421" Type="http://schemas.openxmlformats.org/officeDocument/2006/relationships/hyperlink" Target="https://talan.bank.gov.ua/get-user-certificate/Y_-biOU4J3ZU8p3L9CLa" TargetMode="External"/><Relationship Id="rId1659" Type="http://schemas.openxmlformats.org/officeDocument/2006/relationships/hyperlink" Target="https://talan.bank.gov.ua/get-user-certificate/Y_-biZSPR9Pr38y6BsBk" TargetMode="External"/><Relationship Id="rId1866" Type="http://schemas.openxmlformats.org/officeDocument/2006/relationships/hyperlink" Target="https://talan.bank.gov.ua/get-user-certificate/Y_-biDi6LcNZdBDDuKSz" TargetMode="External"/><Relationship Id="rId1519" Type="http://schemas.openxmlformats.org/officeDocument/2006/relationships/hyperlink" Target="https://talan.bank.gov.ua/get-user-certificate/Y_-birnabE-9RBsXbWf0" TargetMode="External"/><Relationship Id="rId1726" Type="http://schemas.openxmlformats.org/officeDocument/2006/relationships/hyperlink" Target="https://talan.bank.gov.ua/get-user-certificate/Y_-bigz7Sw6RSr13fNlZ" TargetMode="External"/><Relationship Id="rId1933" Type="http://schemas.openxmlformats.org/officeDocument/2006/relationships/hyperlink" Target="https://talan.bank.gov.ua/get-user-certificate/Y_-bi0ppyNKffFt2Av4b" TargetMode="External"/><Relationship Id="rId18" Type="http://schemas.openxmlformats.org/officeDocument/2006/relationships/hyperlink" Target="https://talan.bank.gov.ua/get-user-certificate/Y_-biJom9C7br-hkOhzq" TargetMode="External"/><Relationship Id="rId2195" Type="http://schemas.openxmlformats.org/officeDocument/2006/relationships/hyperlink" Target="https://talan.bank.gov.ua/get-user-certificate/Y_-biWsr34W6VwMgo4ko" TargetMode="External"/><Relationship Id="rId167" Type="http://schemas.openxmlformats.org/officeDocument/2006/relationships/hyperlink" Target="https://talan.bank.gov.ua/get-user-certificate/Y_-biMmcQCTgZLasrf5w" TargetMode="External"/><Relationship Id="rId374" Type="http://schemas.openxmlformats.org/officeDocument/2006/relationships/hyperlink" Target="https://talan.bank.gov.ua/get-user-certificate/Y_-bi1VvIET7LIc7jTzO" TargetMode="External"/><Relationship Id="rId581" Type="http://schemas.openxmlformats.org/officeDocument/2006/relationships/hyperlink" Target="https://talan.bank.gov.ua/get-user-certificate/Y_-biQLh9oT59oKpLvwj" TargetMode="External"/><Relationship Id="rId2055" Type="http://schemas.openxmlformats.org/officeDocument/2006/relationships/hyperlink" Target="https://talan.bank.gov.ua/get-user-certificate/Y_-biBzlgggHBazoovib" TargetMode="External"/><Relationship Id="rId2262" Type="http://schemas.openxmlformats.org/officeDocument/2006/relationships/hyperlink" Target="https://talan.bank.gov.ua/get-user-certificate/Y_-bidWL1d8r02MHq780" TargetMode="External"/><Relationship Id="rId234" Type="http://schemas.openxmlformats.org/officeDocument/2006/relationships/hyperlink" Target="https://talan.bank.gov.ua/get-user-certificate/Y_-biZNCIpACS9q5lQ_a" TargetMode="External"/><Relationship Id="rId679" Type="http://schemas.openxmlformats.org/officeDocument/2006/relationships/hyperlink" Target="https://talan.bank.gov.ua/get-user-certificate/Y_-bivW-y54NWxUsPcin" TargetMode="External"/><Relationship Id="rId886" Type="http://schemas.openxmlformats.org/officeDocument/2006/relationships/hyperlink" Target="https://talan.bank.gov.ua/get-user-certificate/Y_-biotpsrfwtR_3SaXf" TargetMode="External"/><Relationship Id="rId2567" Type="http://schemas.openxmlformats.org/officeDocument/2006/relationships/hyperlink" Target="https://talan.bank.gov.ua/get-user-certificate/Y_-biAheo6O-VHt8q08m" TargetMode="External"/><Relationship Id="rId2" Type="http://schemas.openxmlformats.org/officeDocument/2006/relationships/hyperlink" Target="https://talan.bank.gov.ua/get-user-certificate/Y_-biT8U5Io08TUBGAIq" TargetMode="External"/><Relationship Id="rId441" Type="http://schemas.openxmlformats.org/officeDocument/2006/relationships/hyperlink" Target="https://talan.bank.gov.ua/get-user-certificate/Y_-bime1I3TNtVhszyN7" TargetMode="External"/><Relationship Id="rId539" Type="http://schemas.openxmlformats.org/officeDocument/2006/relationships/hyperlink" Target="https://talan.bank.gov.ua/get-user-certificate/Y_-biSbBAW8mQALuB3W4" TargetMode="External"/><Relationship Id="rId746" Type="http://schemas.openxmlformats.org/officeDocument/2006/relationships/hyperlink" Target="https://talan.bank.gov.ua/get-user-certificate/Y_-biTXxgOEX_QhRtFVd" TargetMode="External"/><Relationship Id="rId1071" Type="http://schemas.openxmlformats.org/officeDocument/2006/relationships/hyperlink" Target="https://talan.bank.gov.ua/get-user-certificate/Y_-biCQuSABTJ1GxuGhi" TargetMode="External"/><Relationship Id="rId1169" Type="http://schemas.openxmlformats.org/officeDocument/2006/relationships/hyperlink" Target="https://talan.bank.gov.ua/get-user-certificate/Y_-bivx40Rw5wuO5CC-L" TargetMode="External"/><Relationship Id="rId1376" Type="http://schemas.openxmlformats.org/officeDocument/2006/relationships/hyperlink" Target="https://talan.bank.gov.ua/get-user-certificate/Y_-bidbhrJIO-M2Ekvqn" TargetMode="External"/><Relationship Id="rId1583" Type="http://schemas.openxmlformats.org/officeDocument/2006/relationships/hyperlink" Target="https://talan.bank.gov.ua/get-user-certificate/Y_-biwdeQJwacDXx1uxW" TargetMode="External"/><Relationship Id="rId2122" Type="http://schemas.openxmlformats.org/officeDocument/2006/relationships/hyperlink" Target="https://talan.bank.gov.ua/get-user-certificate/Y_-bikcOYtDakKaKznwU" TargetMode="External"/><Relationship Id="rId2427" Type="http://schemas.openxmlformats.org/officeDocument/2006/relationships/hyperlink" Target="https://talan.bank.gov.ua/get-user-certificate/Y_-bix88xtqn6nE_P1pE" TargetMode="External"/><Relationship Id="rId301" Type="http://schemas.openxmlformats.org/officeDocument/2006/relationships/hyperlink" Target="https://talan.bank.gov.ua/get-user-certificate/Y_-biUGfpN1akHHIeSv1" TargetMode="External"/><Relationship Id="rId953" Type="http://schemas.openxmlformats.org/officeDocument/2006/relationships/hyperlink" Target="https://talan.bank.gov.ua/get-user-certificate/Y_-bic4zwWnnFrnp_d5V" TargetMode="External"/><Relationship Id="rId1029" Type="http://schemas.openxmlformats.org/officeDocument/2006/relationships/hyperlink" Target="https://talan.bank.gov.ua/get-user-certificate/Y_-bivhGbnL9n4ctq66e" TargetMode="External"/><Relationship Id="rId1236" Type="http://schemas.openxmlformats.org/officeDocument/2006/relationships/hyperlink" Target="https://talan.bank.gov.ua/get-user-certificate/Y_-biz5_F7IuXgJ-4tOM" TargetMode="External"/><Relationship Id="rId1790" Type="http://schemas.openxmlformats.org/officeDocument/2006/relationships/hyperlink" Target="https://talan.bank.gov.ua/get-user-certificate/Y_-bi2lI_3fW3mm4GFPh" TargetMode="External"/><Relationship Id="rId1888" Type="http://schemas.openxmlformats.org/officeDocument/2006/relationships/hyperlink" Target="https://talan.bank.gov.ua/get-user-certificate/Y_-binbf20MLnXhgMymG" TargetMode="External"/><Relationship Id="rId2634" Type="http://schemas.openxmlformats.org/officeDocument/2006/relationships/hyperlink" Target="https://talan.bank.gov.ua/get-user-certificate/Y_-biy8V0uQx9gn7Iqbj" TargetMode="External"/><Relationship Id="rId82" Type="http://schemas.openxmlformats.org/officeDocument/2006/relationships/hyperlink" Target="https://talan.bank.gov.ua/get-user-certificate/Y_-bibA0zuzwVTwU_DfV" TargetMode="External"/><Relationship Id="rId606" Type="http://schemas.openxmlformats.org/officeDocument/2006/relationships/hyperlink" Target="https://talan.bank.gov.ua/get-user-certificate/Y_-bi3eNcIX5mC-Pj4mC" TargetMode="External"/><Relationship Id="rId813" Type="http://schemas.openxmlformats.org/officeDocument/2006/relationships/hyperlink" Target="https://talan.bank.gov.ua/get-user-certificate/Y_-bilqbN72sKo1pB-8e" TargetMode="External"/><Relationship Id="rId1443" Type="http://schemas.openxmlformats.org/officeDocument/2006/relationships/hyperlink" Target="https://talan.bank.gov.ua/get-user-certificate/Y_-biZqhVjqARjz8Qm0o" TargetMode="External"/><Relationship Id="rId1650" Type="http://schemas.openxmlformats.org/officeDocument/2006/relationships/hyperlink" Target="https://talan.bank.gov.ua/get-user-certificate/Y_-bi42VnENHBrhrvybN" TargetMode="External"/><Relationship Id="rId1748" Type="http://schemas.openxmlformats.org/officeDocument/2006/relationships/hyperlink" Target="https://talan.bank.gov.ua/get-user-certificate/Y_-biy4iJmxvtYIhVS-1" TargetMode="External"/><Relationship Id="rId1303" Type="http://schemas.openxmlformats.org/officeDocument/2006/relationships/hyperlink" Target="https://talan.bank.gov.ua/get-user-certificate/Y_-biTW6-SEWb54fkvWY" TargetMode="External"/><Relationship Id="rId1510" Type="http://schemas.openxmlformats.org/officeDocument/2006/relationships/hyperlink" Target="https://talan.bank.gov.ua/get-user-certificate/Y_-biM7V-i0IAashf9_R" TargetMode="External"/><Relationship Id="rId1955" Type="http://schemas.openxmlformats.org/officeDocument/2006/relationships/hyperlink" Target="https://talan.bank.gov.ua/get-user-certificate/Y_-biH5HhcCysPEh65QY" TargetMode="External"/><Relationship Id="rId1608" Type="http://schemas.openxmlformats.org/officeDocument/2006/relationships/hyperlink" Target="https://talan.bank.gov.ua/get-user-certificate/Y_-bi7PFqUEdBT2F-vs0" TargetMode="External"/><Relationship Id="rId1815" Type="http://schemas.openxmlformats.org/officeDocument/2006/relationships/hyperlink" Target="https://talan.bank.gov.ua/get-user-certificate/Y_-bi7XmIFqenkZVI_go" TargetMode="External"/><Relationship Id="rId189" Type="http://schemas.openxmlformats.org/officeDocument/2006/relationships/hyperlink" Target="https://talan.bank.gov.ua/get-user-certificate/Y_-biMGUYbDqEr2ynt1k" TargetMode="External"/><Relationship Id="rId396" Type="http://schemas.openxmlformats.org/officeDocument/2006/relationships/hyperlink" Target="https://talan.bank.gov.ua/get-user-certificate/Y_-biYm34XXHDVa7Atkn" TargetMode="External"/><Relationship Id="rId2077" Type="http://schemas.openxmlformats.org/officeDocument/2006/relationships/hyperlink" Target="https://talan.bank.gov.ua/get-user-certificate/Y_-biyOIL6KA6v1YkDpA" TargetMode="External"/><Relationship Id="rId2284" Type="http://schemas.openxmlformats.org/officeDocument/2006/relationships/hyperlink" Target="https://talan.bank.gov.ua/get-user-certificate/Y_-bi7dPGmLxBlj1U2HH" TargetMode="External"/><Relationship Id="rId2491" Type="http://schemas.openxmlformats.org/officeDocument/2006/relationships/hyperlink" Target="https://talan.bank.gov.ua/get-user-certificate/Y_-biLZqnCWB4EYmAVra" TargetMode="External"/><Relationship Id="rId256" Type="http://schemas.openxmlformats.org/officeDocument/2006/relationships/hyperlink" Target="https://talan.bank.gov.ua/get-user-certificate/Y_-biZ7mGMgRbzwYyJzq" TargetMode="External"/><Relationship Id="rId463" Type="http://schemas.openxmlformats.org/officeDocument/2006/relationships/hyperlink" Target="https://talan.bank.gov.ua/get-user-certificate/Y_-biFw2g9XkLdveHufw" TargetMode="External"/><Relationship Id="rId670" Type="http://schemas.openxmlformats.org/officeDocument/2006/relationships/hyperlink" Target="https://talan.bank.gov.ua/get-user-certificate/Y_-bi1phFICUEdDbmDpG" TargetMode="External"/><Relationship Id="rId1093" Type="http://schemas.openxmlformats.org/officeDocument/2006/relationships/hyperlink" Target="https://talan.bank.gov.ua/get-user-certificate/Y_-bi1bWa60ZOQSukVLQ" TargetMode="External"/><Relationship Id="rId2144" Type="http://schemas.openxmlformats.org/officeDocument/2006/relationships/hyperlink" Target="https://talan.bank.gov.ua/get-user-certificate/Y_-biv9EVWiv-Z1t9i0i" TargetMode="External"/><Relationship Id="rId2351" Type="http://schemas.openxmlformats.org/officeDocument/2006/relationships/hyperlink" Target="https://talan.bank.gov.ua/get-user-certificate/Y_-biK6g-CkQBuiPKiCh" TargetMode="External"/><Relationship Id="rId2589" Type="http://schemas.openxmlformats.org/officeDocument/2006/relationships/hyperlink" Target="https://talan.bank.gov.ua/get-user-certificate/Y_-biW3jsLDR3m59B1cz" TargetMode="External"/><Relationship Id="rId116" Type="http://schemas.openxmlformats.org/officeDocument/2006/relationships/hyperlink" Target="https://talan.bank.gov.ua/get-user-certificate/Y_-biTcJan99K5ZX197Y" TargetMode="External"/><Relationship Id="rId323" Type="http://schemas.openxmlformats.org/officeDocument/2006/relationships/hyperlink" Target="https://talan.bank.gov.ua/get-user-certificate/Y_-biV5O9nkSVj4MJ0uD" TargetMode="External"/><Relationship Id="rId530" Type="http://schemas.openxmlformats.org/officeDocument/2006/relationships/hyperlink" Target="https://talan.bank.gov.ua/get-user-certificate/Y_-bi8l-iKK5B2_qJO5Q" TargetMode="External"/><Relationship Id="rId768" Type="http://schemas.openxmlformats.org/officeDocument/2006/relationships/hyperlink" Target="https://talan.bank.gov.ua/get-user-certificate/Y_-biJBSAPmgMVxYm9MU" TargetMode="External"/><Relationship Id="rId975" Type="http://schemas.openxmlformats.org/officeDocument/2006/relationships/hyperlink" Target="https://talan.bank.gov.ua/get-user-certificate/Y_-biF5OALOBQFdHyF3A" TargetMode="External"/><Relationship Id="rId1160" Type="http://schemas.openxmlformats.org/officeDocument/2006/relationships/hyperlink" Target="https://talan.bank.gov.ua/get-user-certificate/Y_-biig7V4v870eslN3J" TargetMode="External"/><Relationship Id="rId1398" Type="http://schemas.openxmlformats.org/officeDocument/2006/relationships/hyperlink" Target="https://talan.bank.gov.ua/get-user-certificate/Y_-biNQOOZZKjrVQzGav" TargetMode="External"/><Relationship Id="rId2004" Type="http://schemas.openxmlformats.org/officeDocument/2006/relationships/hyperlink" Target="https://talan.bank.gov.ua/get-user-certificate/Y_-bigTJd5IdA38Zx3dh" TargetMode="External"/><Relationship Id="rId2211" Type="http://schemas.openxmlformats.org/officeDocument/2006/relationships/hyperlink" Target="https://talan.bank.gov.ua/get-user-certificate/Y_-biJlpkQGECrNeQ0aX" TargetMode="External"/><Relationship Id="rId2449" Type="http://schemas.openxmlformats.org/officeDocument/2006/relationships/hyperlink" Target="https://talan.bank.gov.ua/get-user-certificate/Y_-bipkW52RX_i7c5wY0" TargetMode="External"/><Relationship Id="rId2656" Type="http://schemas.openxmlformats.org/officeDocument/2006/relationships/hyperlink" Target="https://talan.bank.gov.ua/get-user-certificate/Y_-biZcs3Odp6-HMOyVk" TargetMode="External"/><Relationship Id="rId628" Type="http://schemas.openxmlformats.org/officeDocument/2006/relationships/hyperlink" Target="https://talan.bank.gov.ua/get-user-certificate/Y_-biaDhbDAubR7vlsL9" TargetMode="External"/><Relationship Id="rId835" Type="http://schemas.openxmlformats.org/officeDocument/2006/relationships/hyperlink" Target="https://talan.bank.gov.ua/get-user-certificate/Y_-bib2M1BzaWzkkbdzS" TargetMode="External"/><Relationship Id="rId1258" Type="http://schemas.openxmlformats.org/officeDocument/2006/relationships/hyperlink" Target="https://talan.bank.gov.ua/get-user-certificate/Y_-biy_z6oLtAXTJnIhZ" TargetMode="External"/><Relationship Id="rId1465" Type="http://schemas.openxmlformats.org/officeDocument/2006/relationships/hyperlink" Target="https://talan.bank.gov.ua/get-user-certificate/Y_-biAMTxQXI3FKPuCAO" TargetMode="External"/><Relationship Id="rId1672" Type="http://schemas.openxmlformats.org/officeDocument/2006/relationships/hyperlink" Target="https://talan.bank.gov.ua/get-user-certificate/Y_-biuW9TaFQERNQq0Gw" TargetMode="External"/><Relationship Id="rId2309" Type="http://schemas.openxmlformats.org/officeDocument/2006/relationships/hyperlink" Target="https://talan.bank.gov.ua/get-user-certificate/Y_-bicuebdVzQfAv0XV8" TargetMode="External"/><Relationship Id="rId2516" Type="http://schemas.openxmlformats.org/officeDocument/2006/relationships/hyperlink" Target="https://talan.bank.gov.ua/get-user-certificate/Y_-bi9YJOT3emhS8_l6e" TargetMode="External"/><Relationship Id="rId1020" Type="http://schemas.openxmlformats.org/officeDocument/2006/relationships/hyperlink" Target="https://talan.bank.gov.ua/get-user-certificate/Y_-bii65buLyVzLpQGe_" TargetMode="External"/><Relationship Id="rId1118" Type="http://schemas.openxmlformats.org/officeDocument/2006/relationships/hyperlink" Target="https://talan.bank.gov.ua/get-user-certificate/Y_-biz9V7Qk4Rpqi7yY6" TargetMode="External"/><Relationship Id="rId1325" Type="http://schemas.openxmlformats.org/officeDocument/2006/relationships/hyperlink" Target="https://talan.bank.gov.ua/get-user-certificate/Y_-bivxa8tV7GlUmB1ln" TargetMode="External"/><Relationship Id="rId1532" Type="http://schemas.openxmlformats.org/officeDocument/2006/relationships/hyperlink" Target="https://talan.bank.gov.ua/get-user-certificate/Y_-bifLdmmN2ACPtvPQB" TargetMode="External"/><Relationship Id="rId1977" Type="http://schemas.openxmlformats.org/officeDocument/2006/relationships/hyperlink" Target="https://talan.bank.gov.ua/get-user-certificate/Y_-biuIpVfPa4XltaVrP" TargetMode="External"/><Relationship Id="rId902" Type="http://schemas.openxmlformats.org/officeDocument/2006/relationships/hyperlink" Target="https://talan.bank.gov.ua/get-user-certificate/Y_-bieTo-jPZPw_ABGAS" TargetMode="External"/><Relationship Id="rId1837" Type="http://schemas.openxmlformats.org/officeDocument/2006/relationships/hyperlink" Target="https://talan.bank.gov.ua/get-user-certificate/Y_-bis0AaTqPb-A7y0m8" TargetMode="External"/><Relationship Id="rId31" Type="http://schemas.openxmlformats.org/officeDocument/2006/relationships/hyperlink" Target="https://talan.bank.gov.ua/get-user-certificate/Y_-biUvsg1SLzrzDegEd" TargetMode="External"/><Relationship Id="rId2099" Type="http://schemas.openxmlformats.org/officeDocument/2006/relationships/hyperlink" Target="https://talan.bank.gov.ua/get-user-certificate/Y_-biVUwf9CN6oa8ivaH" TargetMode="External"/><Relationship Id="rId180" Type="http://schemas.openxmlformats.org/officeDocument/2006/relationships/hyperlink" Target="https://talan.bank.gov.ua/get-user-certificate/Y_-bi8fuy7uSrf9yXWNO" TargetMode="External"/><Relationship Id="rId278" Type="http://schemas.openxmlformats.org/officeDocument/2006/relationships/hyperlink" Target="https://talan.bank.gov.ua/get-user-certificate/Y_-biAXeGx2Tz3P8fNWl" TargetMode="External"/><Relationship Id="rId1904" Type="http://schemas.openxmlformats.org/officeDocument/2006/relationships/hyperlink" Target="https://talan.bank.gov.ua/get-user-certificate/Y_-biHepODIoUHl94RFt" TargetMode="External"/><Relationship Id="rId485" Type="http://schemas.openxmlformats.org/officeDocument/2006/relationships/hyperlink" Target="https://talan.bank.gov.ua/get-user-certificate/Y_-bi900KzZZFjrEWJkq" TargetMode="External"/><Relationship Id="rId692" Type="http://schemas.openxmlformats.org/officeDocument/2006/relationships/hyperlink" Target="https://talan.bank.gov.ua/get-user-certificate/Y_-biHPiM-pK-ul7Og6x" TargetMode="External"/><Relationship Id="rId2166" Type="http://schemas.openxmlformats.org/officeDocument/2006/relationships/hyperlink" Target="https://talan.bank.gov.ua/get-user-certificate/Y_-bibkQNlvJrZsJP8Cj" TargetMode="External"/><Relationship Id="rId2373" Type="http://schemas.openxmlformats.org/officeDocument/2006/relationships/hyperlink" Target="https://talan.bank.gov.ua/get-user-certificate/Y_-bixxkVNzLt3kiftQv" TargetMode="External"/><Relationship Id="rId2580" Type="http://schemas.openxmlformats.org/officeDocument/2006/relationships/hyperlink" Target="https://talan.bank.gov.ua/get-user-certificate/Y_-biUAbErZhLwJYWjo1" TargetMode="External"/><Relationship Id="rId138" Type="http://schemas.openxmlformats.org/officeDocument/2006/relationships/hyperlink" Target="https://talan.bank.gov.ua/get-user-certificate/Y_-bi6h4eZSQbqdcSJCb" TargetMode="External"/><Relationship Id="rId345" Type="http://schemas.openxmlformats.org/officeDocument/2006/relationships/hyperlink" Target="https://talan.bank.gov.ua/get-user-certificate/Y_-biwDBOJwYYx7qaRan" TargetMode="External"/><Relationship Id="rId552" Type="http://schemas.openxmlformats.org/officeDocument/2006/relationships/hyperlink" Target="https://talan.bank.gov.ua/get-user-certificate/Y_-bie-WwziARCH6OHJR" TargetMode="External"/><Relationship Id="rId997" Type="http://schemas.openxmlformats.org/officeDocument/2006/relationships/hyperlink" Target="https://talan.bank.gov.ua/get-user-certificate/Y_-biZs6facCULeCgxlY" TargetMode="External"/><Relationship Id="rId1182" Type="http://schemas.openxmlformats.org/officeDocument/2006/relationships/hyperlink" Target="https://talan.bank.gov.ua/get-user-certificate/Y_-biaxpUHAFMvRDqhLY" TargetMode="External"/><Relationship Id="rId2026" Type="http://schemas.openxmlformats.org/officeDocument/2006/relationships/hyperlink" Target="https://talan.bank.gov.ua/get-user-certificate/Y_-bi5Xe2BUagYjiVlFL" TargetMode="External"/><Relationship Id="rId2233" Type="http://schemas.openxmlformats.org/officeDocument/2006/relationships/hyperlink" Target="https://talan.bank.gov.ua/get-user-certificate/Y_-bi_l_SQhjddFQv_ip" TargetMode="External"/><Relationship Id="rId2440" Type="http://schemas.openxmlformats.org/officeDocument/2006/relationships/hyperlink" Target="https://talan.bank.gov.ua/get-user-certificate/Y_-bio40gbQESJ0zVxyI" TargetMode="External"/><Relationship Id="rId2678" Type="http://schemas.openxmlformats.org/officeDocument/2006/relationships/hyperlink" Target="https://talan.bank.gov.ua/get-user-certificate/Y_-biSGYmKSsi_ePnnib" TargetMode="External"/><Relationship Id="rId205" Type="http://schemas.openxmlformats.org/officeDocument/2006/relationships/hyperlink" Target="https://talan.bank.gov.ua/get-user-certificate/Y_-bim0xSO37g4RSJAiF" TargetMode="External"/><Relationship Id="rId412" Type="http://schemas.openxmlformats.org/officeDocument/2006/relationships/hyperlink" Target="https://talan.bank.gov.ua/get-user-certificate/Y_-bi3JEsIV3oXf-gggz" TargetMode="External"/><Relationship Id="rId857" Type="http://schemas.openxmlformats.org/officeDocument/2006/relationships/hyperlink" Target="https://talan.bank.gov.ua/get-user-certificate/Y_-bikUEg58Pob5usRWs" TargetMode="External"/><Relationship Id="rId1042" Type="http://schemas.openxmlformats.org/officeDocument/2006/relationships/hyperlink" Target="https://talan.bank.gov.ua/get-user-certificate/Y_-biUCMTdI-U-AdBuMd" TargetMode="External"/><Relationship Id="rId1487" Type="http://schemas.openxmlformats.org/officeDocument/2006/relationships/hyperlink" Target="https://talan.bank.gov.ua/get-user-certificate/Y_-bih9Yji3N9aX9nGEO" TargetMode="External"/><Relationship Id="rId1694" Type="http://schemas.openxmlformats.org/officeDocument/2006/relationships/hyperlink" Target="https://talan.bank.gov.ua/get-user-certificate/Y_-bi8_5E17eMe8X67CZ" TargetMode="External"/><Relationship Id="rId2300" Type="http://schemas.openxmlformats.org/officeDocument/2006/relationships/hyperlink" Target="https://talan.bank.gov.ua/get-user-certificate/Y_-biZFspYDIpuoG8Gfh" TargetMode="External"/><Relationship Id="rId2538" Type="http://schemas.openxmlformats.org/officeDocument/2006/relationships/hyperlink" Target="https://talan.bank.gov.ua/get-user-certificate/Y_-bivMYb1KWa3YR7rWJ" TargetMode="External"/><Relationship Id="rId717" Type="http://schemas.openxmlformats.org/officeDocument/2006/relationships/hyperlink" Target="https://talan.bank.gov.ua/get-user-certificate/Y_-biW3ZDxqVhsHY3MHV" TargetMode="External"/><Relationship Id="rId924" Type="http://schemas.openxmlformats.org/officeDocument/2006/relationships/hyperlink" Target="https://talan.bank.gov.ua/get-user-certificate/Y_-bidneofhee5dX4388" TargetMode="External"/><Relationship Id="rId1347" Type="http://schemas.openxmlformats.org/officeDocument/2006/relationships/hyperlink" Target="https://talan.bank.gov.ua/get-user-certificate/Y_-biPza8tKTGj7S7kHW" TargetMode="External"/><Relationship Id="rId1554" Type="http://schemas.openxmlformats.org/officeDocument/2006/relationships/hyperlink" Target="https://talan.bank.gov.ua/get-user-certificate/Y_-biajRFSO7k7UmYrKH" TargetMode="External"/><Relationship Id="rId1761" Type="http://schemas.openxmlformats.org/officeDocument/2006/relationships/hyperlink" Target="https://talan.bank.gov.ua/get-user-certificate/Y_-biRAdwTgvmIStTXvI" TargetMode="External"/><Relationship Id="rId1999" Type="http://schemas.openxmlformats.org/officeDocument/2006/relationships/hyperlink" Target="https://talan.bank.gov.ua/get-user-certificate/Y_-bix1A8WaW0LTkwJnF" TargetMode="External"/><Relationship Id="rId2605" Type="http://schemas.openxmlformats.org/officeDocument/2006/relationships/hyperlink" Target="https://talan.bank.gov.ua/get-user-certificate/Y_-biFDg9npQ6b5pgWqq" TargetMode="External"/><Relationship Id="rId53" Type="http://schemas.openxmlformats.org/officeDocument/2006/relationships/hyperlink" Target="https://talan.bank.gov.ua/get-user-certificate/Y_-biZC1iT6ZRumMpTuT" TargetMode="External"/><Relationship Id="rId1207" Type="http://schemas.openxmlformats.org/officeDocument/2006/relationships/hyperlink" Target="https://talan.bank.gov.ua/get-user-certificate/Y_-bihADURRQJq9CEBOW" TargetMode="External"/><Relationship Id="rId1414" Type="http://schemas.openxmlformats.org/officeDocument/2006/relationships/hyperlink" Target="https://talan.bank.gov.ua/get-user-certificate/Y_-bizj1-Q-53Q10RArO" TargetMode="External"/><Relationship Id="rId1621" Type="http://schemas.openxmlformats.org/officeDocument/2006/relationships/hyperlink" Target="https://talan.bank.gov.ua/get-user-certificate/Y_-bi-xe3jXiA88tDIXj" TargetMode="External"/><Relationship Id="rId1859" Type="http://schemas.openxmlformats.org/officeDocument/2006/relationships/hyperlink" Target="https://talan.bank.gov.ua/get-user-certificate/Y_-bi3YaRpNgIkW2Wyrk" TargetMode="External"/><Relationship Id="rId1719" Type="http://schemas.openxmlformats.org/officeDocument/2006/relationships/hyperlink" Target="https://talan.bank.gov.ua/get-user-certificate/Y_-biM59cfpmFjqexxD4" TargetMode="External"/><Relationship Id="rId1926" Type="http://schemas.openxmlformats.org/officeDocument/2006/relationships/hyperlink" Target="https://talan.bank.gov.ua/get-user-certificate/Y_-bi0pSEnWmt-gOKzjj" TargetMode="External"/><Relationship Id="rId2090" Type="http://schemas.openxmlformats.org/officeDocument/2006/relationships/hyperlink" Target="https://talan.bank.gov.ua/get-user-certificate/Y_-biLy45--EHRwVCg79" TargetMode="External"/><Relationship Id="rId2188" Type="http://schemas.openxmlformats.org/officeDocument/2006/relationships/hyperlink" Target="https://talan.bank.gov.ua/get-user-certificate/Y_-bilBfPaDvYBmcRzsT" TargetMode="External"/><Relationship Id="rId2395" Type="http://schemas.openxmlformats.org/officeDocument/2006/relationships/hyperlink" Target="https://talan.bank.gov.ua/get-user-certificate/Y_-bi821gbo-b86N5jT1" TargetMode="External"/><Relationship Id="rId367" Type="http://schemas.openxmlformats.org/officeDocument/2006/relationships/hyperlink" Target="https://talan.bank.gov.ua/get-user-certificate/Y_-biAqhTiKUT5Eu5NxP" TargetMode="External"/><Relationship Id="rId574" Type="http://schemas.openxmlformats.org/officeDocument/2006/relationships/hyperlink" Target="https://talan.bank.gov.ua/get-user-certificate/Y_-biXfd2uf7Yzu9ORhf" TargetMode="External"/><Relationship Id="rId2048" Type="http://schemas.openxmlformats.org/officeDocument/2006/relationships/hyperlink" Target="https://talan.bank.gov.ua/get-user-certificate/Y_-bi_vaFbf0aEkjNWmg" TargetMode="External"/><Relationship Id="rId2255" Type="http://schemas.openxmlformats.org/officeDocument/2006/relationships/hyperlink" Target="https://talan.bank.gov.ua/get-user-certificate/Y_-biPNep3eXv-MEjN6n" TargetMode="External"/><Relationship Id="rId227" Type="http://schemas.openxmlformats.org/officeDocument/2006/relationships/hyperlink" Target="https://talan.bank.gov.ua/get-user-certificate/Y_-bi3QjO0rKu9Atv54q" TargetMode="External"/><Relationship Id="rId781" Type="http://schemas.openxmlformats.org/officeDocument/2006/relationships/hyperlink" Target="https://talan.bank.gov.ua/get-user-certificate/Y_-biHKf0LHjibm1y6kk" TargetMode="External"/><Relationship Id="rId879" Type="http://schemas.openxmlformats.org/officeDocument/2006/relationships/hyperlink" Target="https://talan.bank.gov.ua/get-user-certificate/Y_-bikal9J4hbdxFP9g7" TargetMode="External"/><Relationship Id="rId2462" Type="http://schemas.openxmlformats.org/officeDocument/2006/relationships/hyperlink" Target="https://talan.bank.gov.ua/get-user-certificate/Y_-biLrrgRHlRud4wAsH" TargetMode="External"/><Relationship Id="rId434" Type="http://schemas.openxmlformats.org/officeDocument/2006/relationships/hyperlink" Target="https://talan.bank.gov.ua/get-user-certificate/Y_-bivF3rpHyRcyX3JD6" TargetMode="External"/><Relationship Id="rId641" Type="http://schemas.openxmlformats.org/officeDocument/2006/relationships/hyperlink" Target="https://talan.bank.gov.ua/get-user-certificate/Y_-bio6NPqG5Yg6slNBh" TargetMode="External"/><Relationship Id="rId739" Type="http://schemas.openxmlformats.org/officeDocument/2006/relationships/hyperlink" Target="https://talan.bank.gov.ua/get-user-certificate/Y_-bi4EybsB1_lynZEMe" TargetMode="External"/><Relationship Id="rId1064" Type="http://schemas.openxmlformats.org/officeDocument/2006/relationships/hyperlink" Target="https://talan.bank.gov.ua/get-user-certificate/Y_-biIhlmezXSPjP7iZz" TargetMode="External"/><Relationship Id="rId1271" Type="http://schemas.openxmlformats.org/officeDocument/2006/relationships/hyperlink" Target="https://talan.bank.gov.ua/get-user-certificate/Y_-biECXFbrKzm_rUeTP" TargetMode="External"/><Relationship Id="rId1369" Type="http://schemas.openxmlformats.org/officeDocument/2006/relationships/hyperlink" Target="https://talan.bank.gov.ua/get-user-certificate/Y_-bijWPYBR7tyZUIKxl" TargetMode="External"/><Relationship Id="rId1576" Type="http://schemas.openxmlformats.org/officeDocument/2006/relationships/hyperlink" Target="https://talan.bank.gov.ua/get-user-certificate/Y_-bih7gCS3FXo5ju1Uo" TargetMode="External"/><Relationship Id="rId2115" Type="http://schemas.openxmlformats.org/officeDocument/2006/relationships/hyperlink" Target="https://talan.bank.gov.ua/get-user-certificate/Y_-bipgXpRG3eiGMEJdY" TargetMode="External"/><Relationship Id="rId2322" Type="http://schemas.openxmlformats.org/officeDocument/2006/relationships/hyperlink" Target="https://talan.bank.gov.ua/get-user-certificate/Y_-biXS11FfpIE_GRnnT" TargetMode="External"/><Relationship Id="rId501" Type="http://schemas.openxmlformats.org/officeDocument/2006/relationships/hyperlink" Target="https://talan.bank.gov.ua/get-user-certificate/Y_-bi_6t4Z008RbeT9Gq" TargetMode="External"/><Relationship Id="rId946" Type="http://schemas.openxmlformats.org/officeDocument/2006/relationships/hyperlink" Target="https://talan.bank.gov.ua/get-user-certificate/Y_-bioAoeAY1EfSXbpq1" TargetMode="External"/><Relationship Id="rId1131" Type="http://schemas.openxmlformats.org/officeDocument/2006/relationships/hyperlink" Target="https://talan.bank.gov.ua/get-user-certificate/Y_-bi5uWkO1lrYXv_81S" TargetMode="External"/><Relationship Id="rId1229" Type="http://schemas.openxmlformats.org/officeDocument/2006/relationships/hyperlink" Target="https://talan.bank.gov.ua/get-user-certificate/Y_-bi1wSoqUz1LCm15R3" TargetMode="External"/><Relationship Id="rId1783" Type="http://schemas.openxmlformats.org/officeDocument/2006/relationships/hyperlink" Target="https://talan.bank.gov.ua/get-user-certificate/Y_-bicMUuR63LbFXO9A4" TargetMode="External"/><Relationship Id="rId1990" Type="http://schemas.openxmlformats.org/officeDocument/2006/relationships/hyperlink" Target="https://talan.bank.gov.ua/get-user-certificate/Y_-biHWXm4iZxvg9UAjK" TargetMode="External"/><Relationship Id="rId2627" Type="http://schemas.openxmlformats.org/officeDocument/2006/relationships/hyperlink" Target="https://talan.bank.gov.ua/get-user-certificate/Y_-bidRQnj312RLUnAHS" TargetMode="External"/><Relationship Id="rId75" Type="http://schemas.openxmlformats.org/officeDocument/2006/relationships/hyperlink" Target="https://talan.bank.gov.ua/get-user-certificate/Y_-bidrr-6LvneiHe6G4" TargetMode="External"/><Relationship Id="rId806" Type="http://schemas.openxmlformats.org/officeDocument/2006/relationships/hyperlink" Target="https://talan.bank.gov.ua/get-user-certificate/Y_-biNL2vZTz2tCAZ4zk" TargetMode="External"/><Relationship Id="rId1436" Type="http://schemas.openxmlformats.org/officeDocument/2006/relationships/hyperlink" Target="https://talan.bank.gov.ua/get-user-certificate/Y_-biHqz4S_EDE9O10pQ" TargetMode="External"/><Relationship Id="rId1643" Type="http://schemas.openxmlformats.org/officeDocument/2006/relationships/hyperlink" Target="https://talan.bank.gov.ua/get-user-certificate/Y_-bi5lh12nJVWIHsdJO" TargetMode="External"/><Relationship Id="rId1850" Type="http://schemas.openxmlformats.org/officeDocument/2006/relationships/hyperlink" Target="https://talan.bank.gov.ua/get-user-certificate/Y_-bi1s-bY85ff3N97vt" TargetMode="External"/><Relationship Id="rId1503" Type="http://schemas.openxmlformats.org/officeDocument/2006/relationships/hyperlink" Target="https://talan.bank.gov.ua/get-user-certificate/Y_-bi9ZYSewidBRKw__J" TargetMode="External"/><Relationship Id="rId1710" Type="http://schemas.openxmlformats.org/officeDocument/2006/relationships/hyperlink" Target="https://talan.bank.gov.ua/get-user-certificate/Y_-bihK1VNppnE8cVDS0" TargetMode="External"/><Relationship Id="rId1948" Type="http://schemas.openxmlformats.org/officeDocument/2006/relationships/hyperlink" Target="https://talan.bank.gov.ua/get-user-certificate/Y_-biTaCnLqhK90pHBUV" TargetMode="External"/><Relationship Id="rId291" Type="http://schemas.openxmlformats.org/officeDocument/2006/relationships/hyperlink" Target="https://talan.bank.gov.ua/get-user-certificate/Y_-bibNoh6F_u8VrKI75" TargetMode="External"/><Relationship Id="rId1808" Type="http://schemas.openxmlformats.org/officeDocument/2006/relationships/hyperlink" Target="https://talan.bank.gov.ua/get-user-certificate/Y_-biw2nPvNZ1sHw1c5x" TargetMode="External"/><Relationship Id="rId151" Type="http://schemas.openxmlformats.org/officeDocument/2006/relationships/hyperlink" Target="https://talan.bank.gov.ua/get-user-certificate/Y_-bi8EEq_4MLTpOmd1q" TargetMode="External"/><Relationship Id="rId389" Type="http://schemas.openxmlformats.org/officeDocument/2006/relationships/hyperlink" Target="https://talan.bank.gov.ua/get-user-certificate/Y_-biXAi1VdjBL1R7Fgf" TargetMode="External"/><Relationship Id="rId596" Type="http://schemas.openxmlformats.org/officeDocument/2006/relationships/hyperlink" Target="https://talan.bank.gov.ua/get-user-certificate/Y_-biY8SkKaiNePNoDih" TargetMode="External"/><Relationship Id="rId2277" Type="http://schemas.openxmlformats.org/officeDocument/2006/relationships/hyperlink" Target="https://talan.bank.gov.ua/get-user-certificate/Y_-biTKOegappsNulPn6" TargetMode="External"/><Relationship Id="rId2484" Type="http://schemas.openxmlformats.org/officeDocument/2006/relationships/hyperlink" Target="https://talan.bank.gov.ua/get-user-certificate/Y_-biMh5frodPtCqafzT" TargetMode="External"/><Relationship Id="rId249" Type="http://schemas.openxmlformats.org/officeDocument/2006/relationships/hyperlink" Target="https://talan.bank.gov.ua/get-user-certificate/Y_-bifsprPYCeOfdCrwq" TargetMode="External"/><Relationship Id="rId456" Type="http://schemas.openxmlformats.org/officeDocument/2006/relationships/hyperlink" Target="https://talan.bank.gov.ua/get-user-certificate/Y_-biuRiSdiAWRnXExhE" TargetMode="External"/><Relationship Id="rId663" Type="http://schemas.openxmlformats.org/officeDocument/2006/relationships/hyperlink" Target="https://talan.bank.gov.ua/get-user-certificate/Y_-biNT5ecIa38q5qYln" TargetMode="External"/><Relationship Id="rId870" Type="http://schemas.openxmlformats.org/officeDocument/2006/relationships/hyperlink" Target="https://talan.bank.gov.ua/get-user-certificate/Y_-biEfEH-MKORXU3P1P" TargetMode="External"/><Relationship Id="rId1086" Type="http://schemas.openxmlformats.org/officeDocument/2006/relationships/hyperlink" Target="https://talan.bank.gov.ua/get-user-certificate/Y_-bi5L0GOtAthabpewd" TargetMode="External"/><Relationship Id="rId1293" Type="http://schemas.openxmlformats.org/officeDocument/2006/relationships/hyperlink" Target="https://talan.bank.gov.ua/get-user-certificate/Y_-biXEqHWqKqQV_0UXg" TargetMode="External"/><Relationship Id="rId2137" Type="http://schemas.openxmlformats.org/officeDocument/2006/relationships/hyperlink" Target="https://talan.bank.gov.ua/get-user-certificate/Y_-bidq8Kisd8O3EDPM6" TargetMode="External"/><Relationship Id="rId2344" Type="http://schemas.openxmlformats.org/officeDocument/2006/relationships/hyperlink" Target="https://talan.bank.gov.ua/get-user-certificate/Y_-bi6H9IQETA7j_KnCc" TargetMode="External"/><Relationship Id="rId2551" Type="http://schemas.openxmlformats.org/officeDocument/2006/relationships/hyperlink" Target="https://talan.bank.gov.ua/get-user-certificate/Y_-biLHRGCDBTby83eLw" TargetMode="External"/><Relationship Id="rId109" Type="http://schemas.openxmlformats.org/officeDocument/2006/relationships/hyperlink" Target="https://talan.bank.gov.ua/get-user-certificate/Y_-biztlb8awscGPkyG4" TargetMode="External"/><Relationship Id="rId316" Type="http://schemas.openxmlformats.org/officeDocument/2006/relationships/hyperlink" Target="https://talan.bank.gov.ua/get-user-certificate/Y_-biGPH4LFcUMWfORDO" TargetMode="External"/><Relationship Id="rId523" Type="http://schemas.openxmlformats.org/officeDocument/2006/relationships/hyperlink" Target="https://talan.bank.gov.ua/get-user-certificate/Y_-biZrqXfpMEN3uz9Oj" TargetMode="External"/><Relationship Id="rId968" Type="http://schemas.openxmlformats.org/officeDocument/2006/relationships/hyperlink" Target="https://talan.bank.gov.ua/get-user-certificate/Y_-biof7H_akbigcVf1U" TargetMode="External"/><Relationship Id="rId1153" Type="http://schemas.openxmlformats.org/officeDocument/2006/relationships/hyperlink" Target="https://talan.bank.gov.ua/get-user-certificate/Y_-biOzcoektzpke9Xad" TargetMode="External"/><Relationship Id="rId1598" Type="http://schemas.openxmlformats.org/officeDocument/2006/relationships/hyperlink" Target="https://talan.bank.gov.ua/get-user-certificate/Y_-bicJFcPUOxkhzKAoA" TargetMode="External"/><Relationship Id="rId2204" Type="http://schemas.openxmlformats.org/officeDocument/2006/relationships/hyperlink" Target="https://talan.bank.gov.ua/get-user-certificate/Y_-bii5Kh5oB0YxpF_GD" TargetMode="External"/><Relationship Id="rId2649" Type="http://schemas.openxmlformats.org/officeDocument/2006/relationships/hyperlink" Target="https://talan.bank.gov.ua/get-user-certificate/Y_-bifHykmynBpASBsZP" TargetMode="External"/><Relationship Id="rId97" Type="http://schemas.openxmlformats.org/officeDocument/2006/relationships/hyperlink" Target="https://talan.bank.gov.ua/get-user-certificate/Y_-biemukHL2NadN_Nmg" TargetMode="External"/><Relationship Id="rId730" Type="http://schemas.openxmlformats.org/officeDocument/2006/relationships/hyperlink" Target="https://talan.bank.gov.ua/get-user-certificate/Y_-biiqCKZGZU_ytVGx5" TargetMode="External"/><Relationship Id="rId828" Type="http://schemas.openxmlformats.org/officeDocument/2006/relationships/hyperlink" Target="https://talan.bank.gov.ua/get-user-certificate/Y_-bi5SQ0pkZv4qqLirS" TargetMode="External"/><Relationship Id="rId1013" Type="http://schemas.openxmlformats.org/officeDocument/2006/relationships/hyperlink" Target="https://talan.bank.gov.ua/get-user-certificate/Y_-bicGu5WqUIo_pP-Ap" TargetMode="External"/><Relationship Id="rId1360" Type="http://schemas.openxmlformats.org/officeDocument/2006/relationships/hyperlink" Target="https://talan.bank.gov.ua/get-user-certificate/Y_-biGluphaFsDb1lXT6" TargetMode="External"/><Relationship Id="rId1458" Type="http://schemas.openxmlformats.org/officeDocument/2006/relationships/hyperlink" Target="https://talan.bank.gov.ua/get-user-certificate/Y_-bi65dbzJqDcn2Am_9" TargetMode="External"/><Relationship Id="rId1665" Type="http://schemas.openxmlformats.org/officeDocument/2006/relationships/hyperlink" Target="https://talan.bank.gov.ua/get-user-certificate/Y_-biRGPEe0pZPFhcLI6" TargetMode="External"/><Relationship Id="rId1872" Type="http://schemas.openxmlformats.org/officeDocument/2006/relationships/hyperlink" Target="https://talan.bank.gov.ua/get-user-certificate/Y_-biNR6gOBkYuRcpNyU" TargetMode="External"/><Relationship Id="rId2411" Type="http://schemas.openxmlformats.org/officeDocument/2006/relationships/hyperlink" Target="https://talan.bank.gov.ua/get-user-certificate/Y_-bicZ-nGU4DvihTSYQ" TargetMode="External"/><Relationship Id="rId2509" Type="http://schemas.openxmlformats.org/officeDocument/2006/relationships/hyperlink" Target="https://talan.bank.gov.ua/get-user-certificate/Y_-biAlGp35bnjM7eoRO" TargetMode="External"/><Relationship Id="rId1220" Type="http://schemas.openxmlformats.org/officeDocument/2006/relationships/hyperlink" Target="https://talan.bank.gov.ua/get-user-certificate/Y_-bi6sFvE-RmV9CtOLW" TargetMode="External"/><Relationship Id="rId1318" Type="http://schemas.openxmlformats.org/officeDocument/2006/relationships/hyperlink" Target="https://talan.bank.gov.ua/get-user-certificate/Y_-bi3z9Ep8poXFwR2Pf" TargetMode="External"/><Relationship Id="rId1525" Type="http://schemas.openxmlformats.org/officeDocument/2006/relationships/hyperlink" Target="https://talan.bank.gov.ua/get-user-certificate/Y_-biErH8RQ0WKVsMrGb" TargetMode="External"/><Relationship Id="rId1732" Type="http://schemas.openxmlformats.org/officeDocument/2006/relationships/hyperlink" Target="https://talan.bank.gov.ua/get-user-certificate/Y_-bijoY2YdIlvsc0ERQ" TargetMode="External"/><Relationship Id="rId24" Type="http://schemas.openxmlformats.org/officeDocument/2006/relationships/hyperlink" Target="https://talan.bank.gov.ua/get-user-certificate/Y_-bivwG2KmyYEea3-VU" TargetMode="External"/><Relationship Id="rId2299" Type="http://schemas.openxmlformats.org/officeDocument/2006/relationships/hyperlink" Target="https://talan.bank.gov.ua/get-user-certificate/Y_-biJe6ImIdxroDfpUl" TargetMode="External"/><Relationship Id="rId173" Type="http://schemas.openxmlformats.org/officeDocument/2006/relationships/hyperlink" Target="https://talan.bank.gov.ua/get-user-certificate/Y_-bijhKUs7ZBRI_cGUz" TargetMode="External"/><Relationship Id="rId380" Type="http://schemas.openxmlformats.org/officeDocument/2006/relationships/hyperlink" Target="https://talan.bank.gov.ua/get-user-certificate/Y_-bi_ICaF6C2tRZWXTT" TargetMode="External"/><Relationship Id="rId2061" Type="http://schemas.openxmlformats.org/officeDocument/2006/relationships/hyperlink" Target="https://talan.bank.gov.ua/get-user-certificate/Y_-biFlf-4Ydb6OtZDQ6" TargetMode="External"/><Relationship Id="rId240" Type="http://schemas.openxmlformats.org/officeDocument/2006/relationships/hyperlink" Target="https://talan.bank.gov.ua/get-user-certificate/Y_-biHfm1YKA3myWhhU2" TargetMode="External"/><Relationship Id="rId478" Type="http://schemas.openxmlformats.org/officeDocument/2006/relationships/hyperlink" Target="https://talan.bank.gov.ua/get-user-certificate/Y_-bikB5ncyBhtK9_3-X" TargetMode="External"/><Relationship Id="rId685" Type="http://schemas.openxmlformats.org/officeDocument/2006/relationships/hyperlink" Target="https://talan.bank.gov.ua/get-user-certificate/Y_-biVs4olMXLbBOZUAo" TargetMode="External"/><Relationship Id="rId892" Type="http://schemas.openxmlformats.org/officeDocument/2006/relationships/hyperlink" Target="https://talan.bank.gov.ua/get-user-certificate/Y_-bifFcr5dIr_I6uySo" TargetMode="External"/><Relationship Id="rId2159" Type="http://schemas.openxmlformats.org/officeDocument/2006/relationships/hyperlink" Target="https://talan.bank.gov.ua/get-user-certificate/Y_-bi6YhkxPdwo1nfUSf" TargetMode="External"/><Relationship Id="rId2366" Type="http://schemas.openxmlformats.org/officeDocument/2006/relationships/hyperlink" Target="https://talan.bank.gov.ua/get-user-certificate/Y_-biuzaSPqDiu58xO8c" TargetMode="External"/><Relationship Id="rId2573" Type="http://schemas.openxmlformats.org/officeDocument/2006/relationships/hyperlink" Target="https://talan.bank.gov.ua/get-user-certificate/Y_-biyIQCXPN_WnNOyBL" TargetMode="External"/><Relationship Id="rId100" Type="http://schemas.openxmlformats.org/officeDocument/2006/relationships/hyperlink" Target="https://talan.bank.gov.ua/get-user-certificate/Y_-bidTW3LNA1-bxmDpv" TargetMode="External"/><Relationship Id="rId338" Type="http://schemas.openxmlformats.org/officeDocument/2006/relationships/hyperlink" Target="https://talan.bank.gov.ua/get-user-certificate/Y_-bizNEhdpdSSfsS8WQ" TargetMode="External"/><Relationship Id="rId545" Type="http://schemas.openxmlformats.org/officeDocument/2006/relationships/hyperlink" Target="https://talan.bank.gov.ua/get-user-certificate/Y_-biap_7XHa_JNz2P-S" TargetMode="External"/><Relationship Id="rId752" Type="http://schemas.openxmlformats.org/officeDocument/2006/relationships/hyperlink" Target="https://talan.bank.gov.ua/get-user-certificate/Y_-bip7G5wGRqgyoF0hI" TargetMode="External"/><Relationship Id="rId1175" Type="http://schemas.openxmlformats.org/officeDocument/2006/relationships/hyperlink" Target="https://talan.bank.gov.ua/get-user-certificate/Y_-bi3Oa1cEkqjWRUOZf" TargetMode="External"/><Relationship Id="rId1382" Type="http://schemas.openxmlformats.org/officeDocument/2006/relationships/hyperlink" Target="https://talan.bank.gov.ua/get-user-certificate/Y_-bijAY0kaJeMth0k42" TargetMode="External"/><Relationship Id="rId2019" Type="http://schemas.openxmlformats.org/officeDocument/2006/relationships/hyperlink" Target="https://talan.bank.gov.ua/get-user-certificate/Y_-bi1FLIlG-ACK1EYv8" TargetMode="External"/><Relationship Id="rId2226" Type="http://schemas.openxmlformats.org/officeDocument/2006/relationships/hyperlink" Target="https://talan.bank.gov.ua/get-user-certificate/Y_-biT0iHF3UVK2EDyWb" TargetMode="External"/><Relationship Id="rId2433" Type="http://schemas.openxmlformats.org/officeDocument/2006/relationships/hyperlink" Target="https://talan.bank.gov.ua/get-user-certificate/Y_-biXI6vciHudlgkBCN" TargetMode="External"/><Relationship Id="rId2640" Type="http://schemas.openxmlformats.org/officeDocument/2006/relationships/hyperlink" Target="https://talan.bank.gov.ua/get-user-certificate/Y_-bimtfQrYlgGD7K5p6" TargetMode="External"/><Relationship Id="rId405" Type="http://schemas.openxmlformats.org/officeDocument/2006/relationships/hyperlink" Target="https://talan.bank.gov.ua/get-user-certificate/Y_-biokfLWl0LtDH_oHf" TargetMode="External"/><Relationship Id="rId612" Type="http://schemas.openxmlformats.org/officeDocument/2006/relationships/hyperlink" Target="https://talan.bank.gov.ua/get-user-certificate/Y_-biPueO2IilXt7VqeJ" TargetMode="External"/><Relationship Id="rId1035" Type="http://schemas.openxmlformats.org/officeDocument/2006/relationships/hyperlink" Target="https://talan.bank.gov.ua/get-user-certificate/Y_-biq9DZZwSFPtZK8WS" TargetMode="External"/><Relationship Id="rId1242" Type="http://schemas.openxmlformats.org/officeDocument/2006/relationships/hyperlink" Target="https://talan.bank.gov.ua/get-user-certificate/Y_-bijEz6YkcujWTEUY3" TargetMode="External"/><Relationship Id="rId1687" Type="http://schemas.openxmlformats.org/officeDocument/2006/relationships/hyperlink" Target="https://talan.bank.gov.ua/get-user-certificate/Y_-bidkDBfctZSQ2tmsB" TargetMode="External"/><Relationship Id="rId1894" Type="http://schemas.openxmlformats.org/officeDocument/2006/relationships/hyperlink" Target="https://talan.bank.gov.ua/get-user-certificate/Y_-biMPVnY2q-Onxyicj" TargetMode="External"/><Relationship Id="rId2500" Type="http://schemas.openxmlformats.org/officeDocument/2006/relationships/hyperlink" Target="https://talan.bank.gov.ua/get-user-certificate/Y_-bivOOv98tk7pFlvaR" TargetMode="External"/><Relationship Id="rId917" Type="http://schemas.openxmlformats.org/officeDocument/2006/relationships/hyperlink" Target="https://talan.bank.gov.ua/get-user-certificate/Y_-bi-gx2sSPQA2-qfwJ" TargetMode="External"/><Relationship Id="rId1102" Type="http://schemas.openxmlformats.org/officeDocument/2006/relationships/hyperlink" Target="https://talan.bank.gov.ua/get-user-certificate/Y_-biOcZ90LLJZ68VpeT" TargetMode="External"/><Relationship Id="rId1547" Type="http://schemas.openxmlformats.org/officeDocument/2006/relationships/hyperlink" Target="https://talan.bank.gov.ua/get-user-certificate/Y_-biAWCaOEwa8Jh-uqJ" TargetMode="External"/><Relationship Id="rId1754" Type="http://schemas.openxmlformats.org/officeDocument/2006/relationships/hyperlink" Target="https://talan.bank.gov.ua/get-user-certificate/Y_-bi5h3sVr5iL4qEMN_" TargetMode="External"/><Relationship Id="rId1961" Type="http://schemas.openxmlformats.org/officeDocument/2006/relationships/hyperlink" Target="https://talan.bank.gov.ua/get-user-certificate/Y_-biPXxIu_WGT_xbef4" TargetMode="External"/><Relationship Id="rId46" Type="http://schemas.openxmlformats.org/officeDocument/2006/relationships/hyperlink" Target="https://talan.bank.gov.ua/get-user-certificate/Y_-bisp9kNPfOEk26qN8" TargetMode="External"/><Relationship Id="rId1407" Type="http://schemas.openxmlformats.org/officeDocument/2006/relationships/hyperlink" Target="https://talan.bank.gov.ua/get-user-certificate/Y_-bijQsvxJvyIv09LUt" TargetMode="External"/><Relationship Id="rId1614" Type="http://schemas.openxmlformats.org/officeDocument/2006/relationships/hyperlink" Target="https://talan.bank.gov.ua/get-user-certificate/Y_-bi5oGZG_Jk9oHfZdf" TargetMode="External"/><Relationship Id="rId1821" Type="http://schemas.openxmlformats.org/officeDocument/2006/relationships/hyperlink" Target="https://talan.bank.gov.ua/get-user-certificate/Y_-biennUOwn3V_QkbBn" TargetMode="External"/><Relationship Id="rId195" Type="http://schemas.openxmlformats.org/officeDocument/2006/relationships/hyperlink" Target="https://talan.bank.gov.ua/get-user-certificate/Y_-biDkYdqlGCNayJFKk" TargetMode="External"/><Relationship Id="rId1919" Type="http://schemas.openxmlformats.org/officeDocument/2006/relationships/hyperlink" Target="https://talan.bank.gov.ua/get-user-certificate/Y_-biNowi5F4XaSjifRE" TargetMode="External"/><Relationship Id="rId2083" Type="http://schemas.openxmlformats.org/officeDocument/2006/relationships/hyperlink" Target="https://talan.bank.gov.ua/get-user-certificate/Y_-bibK3Z_nOlxn19XxE" TargetMode="External"/><Relationship Id="rId2290" Type="http://schemas.openxmlformats.org/officeDocument/2006/relationships/hyperlink" Target="https://talan.bank.gov.ua/get-user-certificate/Y_-biSXxy2QZ0ygImd1A" TargetMode="External"/><Relationship Id="rId2388" Type="http://schemas.openxmlformats.org/officeDocument/2006/relationships/hyperlink" Target="https://talan.bank.gov.ua/get-user-certificate/Y_-biie2YsELopedyeE9" TargetMode="External"/><Relationship Id="rId2595" Type="http://schemas.openxmlformats.org/officeDocument/2006/relationships/hyperlink" Target="https://talan.bank.gov.ua/get-user-certificate/Y_-biFwaiCHqt1LH2Nib" TargetMode="External"/><Relationship Id="rId262" Type="http://schemas.openxmlformats.org/officeDocument/2006/relationships/hyperlink" Target="https://talan.bank.gov.ua/get-user-certificate/Y_-bilTklL709U5QTHPw" TargetMode="External"/><Relationship Id="rId567" Type="http://schemas.openxmlformats.org/officeDocument/2006/relationships/hyperlink" Target="https://talan.bank.gov.ua/get-user-certificate/Y_-biuOQf4ZfN36vdpm0" TargetMode="External"/><Relationship Id="rId1197" Type="http://schemas.openxmlformats.org/officeDocument/2006/relationships/hyperlink" Target="https://talan.bank.gov.ua/get-user-certificate/Y_-biYXfUT50GFeRNB-B" TargetMode="External"/><Relationship Id="rId2150" Type="http://schemas.openxmlformats.org/officeDocument/2006/relationships/hyperlink" Target="https://talan.bank.gov.ua/get-user-certificate/Y_-bi-doAOTtFXbR3tye" TargetMode="External"/><Relationship Id="rId2248" Type="http://schemas.openxmlformats.org/officeDocument/2006/relationships/hyperlink" Target="https://talan.bank.gov.ua/get-user-certificate/Y_-biKOIxQy3QNwQNd_L" TargetMode="External"/><Relationship Id="rId122" Type="http://schemas.openxmlformats.org/officeDocument/2006/relationships/hyperlink" Target="https://talan.bank.gov.ua/get-user-certificate/Y_-biznuUZLi-4Fn8KAs" TargetMode="External"/><Relationship Id="rId774" Type="http://schemas.openxmlformats.org/officeDocument/2006/relationships/hyperlink" Target="https://talan.bank.gov.ua/get-user-certificate/Y_-biAqqz5cQfsJejOEr" TargetMode="External"/><Relationship Id="rId981" Type="http://schemas.openxmlformats.org/officeDocument/2006/relationships/hyperlink" Target="https://talan.bank.gov.ua/get-user-certificate/Y_-biMPcY40uqSX3kg5b" TargetMode="External"/><Relationship Id="rId1057" Type="http://schemas.openxmlformats.org/officeDocument/2006/relationships/hyperlink" Target="https://talan.bank.gov.ua/get-user-certificate/Y_-bisYiTqUgC8pEPFEs" TargetMode="External"/><Relationship Id="rId2010" Type="http://schemas.openxmlformats.org/officeDocument/2006/relationships/hyperlink" Target="https://talan.bank.gov.ua/get-user-certificate/Y_-biXMH8B068CSMDvFG" TargetMode="External"/><Relationship Id="rId2455" Type="http://schemas.openxmlformats.org/officeDocument/2006/relationships/hyperlink" Target="https://talan.bank.gov.ua/get-user-certificate/Y_-biZTkHW_7Bf6Qx6QS" TargetMode="External"/><Relationship Id="rId2662" Type="http://schemas.openxmlformats.org/officeDocument/2006/relationships/hyperlink" Target="https://talan.bank.gov.ua/get-user-certificate/Y_-biNtm0f_HrEAJOffb" TargetMode="External"/><Relationship Id="rId427" Type="http://schemas.openxmlformats.org/officeDocument/2006/relationships/hyperlink" Target="https://talan.bank.gov.ua/get-user-certificate/Y_-bi7Efvt3cSCN9bo6U" TargetMode="External"/><Relationship Id="rId634" Type="http://schemas.openxmlformats.org/officeDocument/2006/relationships/hyperlink" Target="https://talan.bank.gov.ua/get-user-certificate/Y_-birKemefcQLreFGTg" TargetMode="External"/><Relationship Id="rId841" Type="http://schemas.openxmlformats.org/officeDocument/2006/relationships/hyperlink" Target="https://talan.bank.gov.ua/get-user-certificate/Y_-bifnRmgDYiSAWQNc9" TargetMode="External"/><Relationship Id="rId1264" Type="http://schemas.openxmlformats.org/officeDocument/2006/relationships/hyperlink" Target="https://talan.bank.gov.ua/get-user-certificate/Y_-biki7ASvC7_kWowHo" TargetMode="External"/><Relationship Id="rId1471" Type="http://schemas.openxmlformats.org/officeDocument/2006/relationships/hyperlink" Target="https://talan.bank.gov.ua/get-user-certificate/Y_-biPUhQyaz7t08Cong" TargetMode="External"/><Relationship Id="rId1569" Type="http://schemas.openxmlformats.org/officeDocument/2006/relationships/hyperlink" Target="https://talan.bank.gov.ua/get-user-certificate/Y_-biBUTBOjUbrhae_YI" TargetMode="External"/><Relationship Id="rId2108" Type="http://schemas.openxmlformats.org/officeDocument/2006/relationships/hyperlink" Target="https://talan.bank.gov.ua/get-user-certificate/Y_-bi-boe-ec0mfhVQQS" TargetMode="External"/><Relationship Id="rId2315" Type="http://schemas.openxmlformats.org/officeDocument/2006/relationships/hyperlink" Target="https://talan.bank.gov.ua/get-user-certificate/Y_-bijR3d35mw-ibx852" TargetMode="External"/><Relationship Id="rId2522" Type="http://schemas.openxmlformats.org/officeDocument/2006/relationships/hyperlink" Target="https://talan.bank.gov.ua/get-user-certificate/Y_-biNzytPJRQ2rRwzMO" TargetMode="External"/><Relationship Id="rId701" Type="http://schemas.openxmlformats.org/officeDocument/2006/relationships/hyperlink" Target="https://talan.bank.gov.ua/get-user-certificate/Y_-bibsQUmCUjkEjgHc3" TargetMode="External"/><Relationship Id="rId939" Type="http://schemas.openxmlformats.org/officeDocument/2006/relationships/hyperlink" Target="https://talan.bank.gov.ua/get-user-certificate/Y_-bii42j-RT2gIY9B_w" TargetMode="External"/><Relationship Id="rId1124" Type="http://schemas.openxmlformats.org/officeDocument/2006/relationships/hyperlink" Target="https://talan.bank.gov.ua/get-user-certificate/Y_-bi5Qskxce6bbGc3MM" TargetMode="External"/><Relationship Id="rId1331" Type="http://schemas.openxmlformats.org/officeDocument/2006/relationships/hyperlink" Target="https://talan.bank.gov.ua/get-user-certificate/Y_-bibltgI_8XZpL2zxM" TargetMode="External"/><Relationship Id="rId1776" Type="http://schemas.openxmlformats.org/officeDocument/2006/relationships/hyperlink" Target="https://talan.bank.gov.ua/get-user-certificate/Y_-biMX8c1qmplaeZIN1" TargetMode="External"/><Relationship Id="rId1983" Type="http://schemas.openxmlformats.org/officeDocument/2006/relationships/hyperlink" Target="https://talan.bank.gov.ua/get-user-certificate/Y_-biSraO13hksxjBdSf" TargetMode="External"/><Relationship Id="rId68" Type="http://schemas.openxmlformats.org/officeDocument/2006/relationships/hyperlink" Target="https://talan.bank.gov.ua/get-user-certificate/Y_-bi9eMSZHgVZe-1ROj" TargetMode="External"/><Relationship Id="rId1429" Type="http://schemas.openxmlformats.org/officeDocument/2006/relationships/hyperlink" Target="https://talan.bank.gov.ua/get-user-certificate/Y_-biJRHZjRXOIs4H_yG" TargetMode="External"/><Relationship Id="rId1636" Type="http://schemas.openxmlformats.org/officeDocument/2006/relationships/hyperlink" Target="https://talan.bank.gov.ua/get-user-certificate/Y_-biRZ-OjKr_KINIpuv" TargetMode="External"/><Relationship Id="rId1843" Type="http://schemas.openxmlformats.org/officeDocument/2006/relationships/hyperlink" Target="https://talan.bank.gov.ua/get-user-certificate/Y_-biV4KhMltTUwgWreM" TargetMode="External"/><Relationship Id="rId1703" Type="http://schemas.openxmlformats.org/officeDocument/2006/relationships/hyperlink" Target="https://talan.bank.gov.ua/get-user-certificate/Y_-bif7X45ywyLGBBLyY" TargetMode="External"/><Relationship Id="rId1910" Type="http://schemas.openxmlformats.org/officeDocument/2006/relationships/hyperlink" Target="https://talan.bank.gov.ua/get-user-certificate/Y_-biRv6iAxlzrQASDA8" TargetMode="External"/><Relationship Id="rId284" Type="http://schemas.openxmlformats.org/officeDocument/2006/relationships/hyperlink" Target="https://talan.bank.gov.ua/get-user-certificate/Y_-biEzhBLGJXuSkBp38" TargetMode="External"/><Relationship Id="rId491" Type="http://schemas.openxmlformats.org/officeDocument/2006/relationships/hyperlink" Target="https://talan.bank.gov.ua/get-user-certificate/Y_-bi4BW-Dq7cC-Tmww0" TargetMode="External"/><Relationship Id="rId2172" Type="http://schemas.openxmlformats.org/officeDocument/2006/relationships/hyperlink" Target="https://talan.bank.gov.ua/get-user-certificate/Y_-bibCxvoGkUrI4hEss" TargetMode="External"/><Relationship Id="rId144" Type="http://schemas.openxmlformats.org/officeDocument/2006/relationships/hyperlink" Target="https://talan.bank.gov.ua/get-user-certificate/Y_-bid1JaK7V9F_X2Rjo" TargetMode="External"/><Relationship Id="rId589" Type="http://schemas.openxmlformats.org/officeDocument/2006/relationships/hyperlink" Target="https://talan.bank.gov.ua/get-user-certificate/Y_-biy40xzYDqGPxy9gN" TargetMode="External"/><Relationship Id="rId796" Type="http://schemas.openxmlformats.org/officeDocument/2006/relationships/hyperlink" Target="https://talan.bank.gov.ua/get-user-certificate/Y_-biTbNwSTObtymkmjA" TargetMode="External"/><Relationship Id="rId2477" Type="http://schemas.openxmlformats.org/officeDocument/2006/relationships/hyperlink" Target="https://talan.bank.gov.ua/get-user-certificate/Y_-biynPu4X_ykbkod9O" TargetMode="External"/><Relationship Id="rId2684" Type="http://schemas.openxmlformats.org/officeDocument/2006/relationships/hyperlink" Target="https://talan.bank.gov.ua/get-user-certificate/j_-wq8EjwYccUWlgE3RF" TargetMode="External"/><Relationship Id="rId351" Type="http://schemas.openxmlformats.org/officeDocument/2006/relationships/hyperlink" Target="https://talan.bank.gov.ua/get-user-certificate/Y_-biYu8T1ucb6TMHtDR" TargetMode="External"/><Relationship Id="rId449" Type="http://schemas.openxmlformats.org/officeDocument/2006/relationships/hyperlink" Target="https://talan.bank.gov.ua/get-user-certificate/Y_-biXVQGW-Dnv6d6ACl" TargetMode="External"/><Relationship Id="rId656" Type="http://schemas.openxmlformats.org/officeDocument/2006/relationships/hyperlink" Target="https://talan.bank.gov.ua/get-user-certificate/Y_-biQAbg3arr1ZqUMQE" TargetMode="External"/><Relationship Id="rId863" Type="http://schemas.openxmlformats.org/officeDocument/2006/relationships/hyperlink" Target="https://talan.bank.gov.ua/get-user-certificate/Y_-biPzQecQ-XJj9OcDe" TargetMode="External"/><Relationship Id="rId1079" Type="http://schemas.openxmlformats.org/officeDocument/2006/relationships/hyperlink" Target="https://talan.bank.gov.ua/get-user-certificate/Y_-bislJqs8Pul1SG3EF" TargetMode="External"/><Relationship Id="rId1286" Type="http://schemas.openxmlformats.org/officeDocument/2006/relationships/hyperlink" Target="https://talan.bank.gov.ua/get-user-certificate/Y_-bihvbM3uL9p1_nOrv" TargetMode="External"/><Relationship Id="rId1493" Type="http://schemas.openxmlformats.org/officeDocument/2006/relationships/hyperlink" Target="https://talan.bank.gov.ua/get-user-certificate/Y_-bitSv1OvVLYd4nhQg" TargetMode="External"/><Relationship Id="rId2032" Type="http://schemas.openxmlformats.org/officeDocument/2006/relationships/hyperlink" Target="https://talan.bank.gov.ua/get-user-certificate/Y_-bigcSqDitSk5BdMK-" TargetMode="External"/><Relationship Id="rId2337" Type="http://schemas.openxmlformats.org/officeDocument/2006/relationships/hyperlink" Target="https://talan.bank.gov.ua/get-user-certificate/Y_-biz40jGRXEvJE7q-8" TargetMode="External"/><Relationship Id="rId2544" Type="http://schemas.openxmlformats.org/officeDocument/2006/relationships/hyperlink" Target="https://talan.bank.gov.ua/get-user-certificate/Y_-bi9ootKtigrI3lRkP" TargetMode="External"/><Relationship Id="rId211" Type="http://schemas.openxmlformats.org/officeDocument/2006/relationships/hyperlink" Target="https://talan.bank.gov.ua/get-user-certificate/Y_-biTbjLX-el-nwq_l9" TargetMode="External"/><Relationship Id="rId309" Type="http://schemas.openxmlformats.org/officeDocument/2006/relationships/hyperlink" Target="https://talan.bank.gov.ua/get-user-certificate/Y_-biVClbsCbDu_BaSOR" TargetMode="External"/><Relationship Id="rId516" Type="http://schemas.openxmlformats.org/officeDocument/2006/relationships/hyperlink" Target="https://talan.bank.gov.ua/get-user-certificate/Y_-bifA2ZeOIKFHhTxL1" TargetMode="External"/><Relationship Id="rId1146" Type="http://schemas.openxmlformats.org/officeDocument/2006/relationships/hyperlink" Target="https://talan.bank.gov.ua/get-user-certificate/Y_-biQcPE2v9i2MLgQ3w" TargetMode="External"/><Relationship Id="rId1798" Type="http://schemas.openxmlformats.org/officeDocument/2006/relationships/hyperlink" Target="https://talan.bank.gov.ua/get-user-certificate/Y_-biKyde5tLFv5T5PDT" TargetMode="External"/><Relationship Id="rId723" Type="http://schemas.openxmlformats.org/officeDocument/2006/relationships/hyperlink" Target="https://talan.bank.gov.ua/get-user-certificate/Y_-biUofmjn7NBf69R4M" TargetMode="External"/><Relationship Id="rId930" Type="http://schemas.openxmlformats.org/officeDocument/2006/relationships/hyperlink" Target="https://talan.bank.gov.ua/get-user-certificate/Y_-binZ6PXXiY77f_-Yn" TargetMode="External"/><Relationship Id="rId1006" Type="http://schemas.openxmlformats.org/officeDocument/2006/relationships/hyperlink" Target="https://talan.bank.gov.ua/get-user-certificate/Y_-biOCD4QKrxEIMhV6o" TargetMode="External"/><Relationship Id="rId1353" Type="http://schemas.openxmlformats.org/officeDocument/2006/relationships/hyperlink" Target="https://talan.bank.gov.ua/get-user-certificate/Y_-bi3QRL1RMnwYobbuw" TargetMode="External"/><Relationship Id="rId1560" Type="http://schemas.openxmlformats.org/officeDocument/2006/relationships/hyperlink" Target="https://talan.bank.gov.ua/get-user-certificate/Y_-biBSLeGMZ2nNGY2xJ" TargetMode="External"/><Relationship Id="rId1658" Type="http://schemas.openxmlformats.org/officeDocument/2006/relationships/hyperlink" Target="https://talan.bank.gov.ua/get-user-certificate/Y_-bifb1Jm1c7FcgUThh" TargetMode="External"/><Relationship Id="rId1865" Type="http://schemas.openxmlformats.org/officeDocument/2006/relationships/hyperlink" Target="https://talan.bank.gov.ua/get-user-certificate/Y_-bip5aeOcmry0_ztYw" TargetMode="External"/><Relationship Id="rId2404" Type="http://schemas.openxmlformats.org/officeDocument/2006/relationships/hyperlink" Target="https://talan.bank.gov.ua/get-user-certificate/Y_-bisO6VEisXNhwXAfP" TargetMode="External"/><Relationship Id="rId2611" Type="http://schemas.openxmlformats.org/officeDocument/2006/relationships/hyperlink" Target="https://talan.bank.gov.ua/get-user-certificate/Y_-bi7q7IxblFuNFMVNS" TargetMode="External"/><Relationship Id="rId1213" Type="http://schemas.openxmlformats.org/officeDocument/2006/relationships/hyperlink" Target="https://talan.bank.gov.ua/get-user-certificate/Y_-bixHxfARKSNnX4Ib_" TargetMode="External"/><Relationship Id="rId1420" Type="http://schemas.openxmlformats.org/officeDocument/2006/relationships/hyperlink" Target="https://talan.bank.gov.ua/get-user-certificate/Y_-bi76TbeohWFMfgNKN" TargetMode="External"/><Relationship Id="rId1518" Type="http://schemas.openxmlformats.org/officeDocument/2006/relationships/hyperlink" Target="https://talan.bank.gov.ua/get-user-certificate/Y_-biqRQuxhgfki6jOig" TargetMode="External"/><Relationship Id="rId1725" Type="http://schemas.openxmlformats.org/officeDocument/2006/relationships/hyperlink" Target="https://talan.bank.gov.ua/get-user-certificate/Y_-biDg_h4yBTGUbLj_t" TargetMode="External"/><Relationship Id="rId1932" Type="http://schemas.openxmlformats.org/officeDocument/2006/relationships/hyperlink" Target="https://talan.bank.gov.ua/get-user-certificate/Y_-biIP6TnP6TCgnX6_x" TargetMode="External"/><Relationship Id="rId17" Type="http://schemas.openxmlformats.org/officeDocument/2006/relationships/hyperlink" Target="https://talan.bank.gov.ua/get-user-certificate/Y_-bi3NImG5xbQJ2ytfU" TargetMode="External"/><Relationship Id="rId2194" Type="http://schemas.openxmlformats.org/officeDocument/2006/relationships/hyperlink" Target="https://talan.bank.gov.ua/get-user-certificate/Y_-bio91gPnYlLTHv2dm" TargetMode="External"/><Relationship Id="rId166" Type="http://schemas.openxmlformats.org/officeDocument/2006/relationships/hyperlink" Target="https://talan.bank.gov.ua/get-user-certificate/Y_-biSH26L5xOossLoQN" TargetMode="External"/><Relationship Id="rId373" Type="http://schemas.openxmlformats.org/officeDocument/2006/relationships/hyperlink" Target="https://talan.bank.gov.ua/get-user-certificate/Y_-bi5zA_19cwVVhfxDV" TargetMode="External"/><Relationship Id="rId580" Type="http://schemas.openxmlformats.org/officeDocument/2006/relationships/hyperlink" Target="https://talan.bank.gov.ua/get-user-certificate/Y_-bisWzCydfRah8Duhl" TargetMode="External"/><Relationship Id="rId2054" Type="http://schemas.openxmlformats.org/officeDocument/2006/relationships/hyperlink" Target="https://talan.bank.gov.ua/get-user-certificate/Y_-bis0KxTB5ohLJAFWP" TargetMode="External"/><Relationship Id="rId2261" Type="http://schemas.openxmlformats.org/officeDocument/2006/relationships/hyperlink" Target="https://talan.bank.gov.ua/get-user-certificate/Y_-bi240XDOCfbz7Nuv9" TargetMode="External"/><Relationship Id="rId2499" Type="http://schemas.openxmlformats.org/officeDocument/2006/relationships/hyperlink" Target="https://talan.bank.gov.ua/get-user-certificate/Y_-bixRC5TtveYnIgJQ6" TargetMode="External"/><Relationship Id="rId1" Type="http://schemas.openxmlformats.org/officeDocument/2006/relationships/hyperlink" Target="https://talan.bank.gov.ua/get-user-certificate/Y_-bisKBunWqsNCx3ff_" TargetMode="External"/><Relationship Id="rId233" Type="http://schemas.openxmlformats.org/officeDocument/2006/relationships/hyperlink" Target="https://talan.bank.gov.ua/get-user-certificate/Y_-biug9MDU1DPDDW08y" TargetMode="External"/><Relationship Id="rId440" Type="http://schemas.openxmlformats.org/officeDocument/2006/relationships/hyperlink" Target="https://talan.bank.gov.ua/get-user-certificate/Y_-biIdp7NrV9r63q5eN" TargetMode="External"/><Relationship Id="rId678" Type="http://schemas.openxmlformats.org/officeDocument/2006/relationships/hyperlink" Target="https://talan.bank.gov.ua/get-user-certificate/Y_-bi7O6CMjvWAtjnk2d" TargetMode="External"/><Relationship Id="rId885" Type="http://schemas.openxmlformats.org/officeDocument/2006/relationships/hyperlink" Target="https://talan.bank.gov.ua/get-user-certificate/Y_-biQFetogs2m5GBdzk" TargetMode="External"/><Relationship Id="rId1070" Type="http://schemas.openxmlformats.org/officeDocument/2006/relationships/hyperlink" Target="https://talan.bank.gov.ua/get-user-certificate/Y_-bitDHqYdNHkGllCi0" TargetMode="External"/><Relationship Id="rId2121" Type="http://schemas.openxmlformats.org/officeDocument/2006/relationships/hyperlink" Target="https://talan.bank.gov.ua/get-user-certificate/Y_-biPHi3pcx0QPj3CwY" TargetMode="External"/><Relationship Id="rId2359" Type="http://schemas.openxmlformats.org/officeDocument/2006/relationships/hyperlink" Target="https://talan.bank.gov.ua/get-user-certificate/Y_-biF5SJZjTsKp99suS" TargetMode="External"/><Relationship Id="rId2566" Type="http://schemas.openxmlformats.org/officeDocument/2006/relationships/hyperlink" Target="https://talan.bank.gov.ua/get-user-certificate/Y_-biNt1JRgdATlKdu6k" TargetMode="External"/><Relationship Id="rId300" Type="http://schemas.openxmlformats.org/officeDocument/2006/relationships/hyperlink" Target="https://talan.bank.gov.ua/get-user-certificate/Y_-biS0NosHd2GlXSjBx" TargetMode="External"/><Relationship Id="rId538" Type="http://schemas.openxmlformats.org/officeDocument/2006/relationships/hyperlink" Target="https://talan.bank.gov.ua/get-user-certificate/Y_-bir70gLVUa0vb3BQ9" TargetMode="External"/><Relationship Id="rId745" Type="http://schemas.openxmlformats.org/officeDocument/2006/relationships/hyperlink" Target="https://talan.bank.gov.ua/get-user-certificate/Y_-biZh4e-RCMXVg4hM8" TargetMode="External"/><Relationship Id="rId952" Type="http://schemas.openxmlformats.org/officeDocument/2006/relationships/hyperlink" Target="https://talan.bank.gov.ua/get-user-certificate/Y_-bictFzzeZITILPPRF" TargetMode="External"/><Relationship Id="rId1168" Type="http://schemas.openxmlformats.org/officeDocument/2006/relationships/hyperlink" Target="https://talan.bank.gov.ua/get-user-certificate/Y_-bijjPoH0_CvdxRzOq" TargetMode="External"/><Relationship Id="rId1375" Type="http://schemas.openxmlformats.org/officeDocument/2006/relationships/hyperlink" Target="https://talan.bank.gov.ua/get-user-certificate/Y_-biFNLgR0HyIPB1X77" TargetMode="External"/><Relationship Id="rId1582" Type="http://schemas.openxmlformats.org/officeDocument/2006/relationships/hyperlink" Target="https://talan.bank.gov.ua/get-user-certificate/Y_-bi_5eTJZq4zSSaBC6" TargetMode="External"/><Relationship Id="rId2219" Type="http://schemas.openxmlformats.org/officeDocument/2006/relationships/hyperlink" Target="https://talan.bank.gov.ua/get-user-certificate/Y_-bibi7YwqsJJmw4nM2" TargetMode="External"/><Relationship Id="rId2426" Type="http://schemas.openxmlformats.org/officeDocument/2006/relationships/hyperlink" Target="https://talan.bank.gov.ua/get-user-certificate/Y_-biPdYgelxZNU0CZW8" TargetMode="External"/><Relationship Id="rId2633" Type="http://schemas.openxmlformats.org/officeDocument/2006/relationships/hyperlink" Target="https://talan.bank.gov.ua/get-user-certificate/Y_-biAX30daZwk0GlERl" TargetMode="External"/><Relationship Id="rId81" Type="http://schemas.openxmlformats.org/officeDocument/2006/relationships/hyperlink" Target="https://talan.bank.gov.ua/get-user-certificate/Y_-bi4N1pLHDgVXtC_8Y" TargetMode="External"/><Relationship Id="rId605" Type="http://schemas.openxmlformats.org/officeDocument/2006/relationships/hyperlink" Target="https://talan.bank.gov.ua/get-user-certificate/Y_-bi1BGNraYd1_WK0nt" TargetMode="External"/><Relationship Id="rId812" Type="http://schemas.openxmlformats.org/officeDocument/2006/relationships/hyperlink" Target="https://talan.bank.gov.ua/get-user-certificate/Y_-bikBiQH8rlrolbj2I" TargetMode="External"/><Relationship Id="rId1028" Type="http://schemas.openxmlformats.org/officeDocument/2006/relationships/hyperlink" Target="https://talan.bank.gov.ua/get-user-certificate/Y_-bi3mRGHeG3sNdimjR" TargetMode="External"/><Relationship Id="rId1235" Type="http://schemas.openxmlformats.org/officeDocument/2006/relationships/hyperlink" Target="https://talan.bank.gov.ua/get-user-certificate/Y_-biSxKagYfEEsDrDAH" TargetMode="External"/><Relationship Id="rId1442" Type="http://schemas.openxmlformats.org/officeDocument/2006/relationships/hyperlink" Target="https://talan.bank.gov.ua/get-user-certificate/Y_-biGzoN1xpo-b-q4kK" TargetMode="External"/><Relationship Id="rId1887" Type="http://schemas.openxmlformats.org/officeDocument/2006/relationships/hyperlink" Target="https://talan.bank.gov.ua/get-user-certificate/Y_-bigWMUEvaZHZm5I7Z" TargetMode="External"/><Relationship Id="rId1302" Type="http://schemas.openxmlformats.org/officeDocument/2006/relationships/hyperlink" Target="https://talan.bank.gov.ua/get-user-certificate/Y_-biN8g3FTrLtU_zMp_" TargetMode="External"/><Relationship Id="rId1747" Type="http://schemas.openxmlformats.org/officeDocument/2006/relationships/hyperlink" Target="https://talan.bank.gov.ua/get-user-certificate/Y_-biLWBsoRHtdCf-XZj" TargetMode="External"/><Relationship Id="rId1954" Type="http://schemas.openxmlformats.org/officeDocument/2006/relationships/hyperlink" Target="https://talan.bank.gov.ua/get-user-certificate/Y_-bixlD2XAInXzueJun" TargetMode="External"/><Relationship Id="rId39" Type="http://schemas.openxmlformats.org/officeDocument/2006/relationships/hyperlink" Target="https://talan.bank.gov.ua/get-user-certificate/Y_-biJweyatPHvFQ1ZhB" TargetMode="External"/><Relationship Id="rId1607" Type="http://schemas.openxmlformats.org/officeDocument/2006/relationships/hyperlink" Target="https://talan.bank.gov.ua/get-user-certificate/Y_-biJ6INCxnrJjYiQgj" TargetMode="External"/><Relationship Id="rId1814" Type="http://schemas.openxmlformats.org/officeDocument/2006/relationships/hyperlink" Target="https://talan.bank.gov.ua/get-user-certificate/Y_-biVRUExK4zagXMPtd" TargetMode="External"/><Relationship Id="rId188" Type="http://schemas.openxmlformats.org/officeDocument/2006/relationships/hyperlink" Target="https://talan.bank.gov.ua/get-user-certificate/Y_-biEPmt7r0LGyMZTkG" TargetMode="External"/><Relationship Id="rId395" Type="http://schemas.openxmlformats.org/officeDocument/2006/relationships/hyperlink" Target="https://talan.bank.gov.ua/get-user-certificate/Y_-biLEsFaqCc3tB_smm" TargetMode="External"/><Relationship Id="rId2076" Type="http://schemas.openxmlformats.org/officeDocument/2006/relationships/hyperlink" Target="https://talan.bank.gov.ua/get-user-certificate/Y_-bi69CnNkTRPYiEsnA" TargetMode="External"/><Relationship Id="rId2283" Type="http://schemas.openxmlformats.org/officeDocument/2006/relationships/hyperlink" Target="https://talan.bank.gov.ua/get-user-certificate/Y_-bi_b6oy0rUUiW91bq" TargetMode="External"/><Relationship Id="rId2490" Type="http://schemas.openxmlformats.org/officeDocument/2006/relationships/hyperlink" Target="https://talan.bank.gov.ua/get-user-certificate/Y_-bixGrfCbQHJbshf9e" TargetMode="External"/><Relationship Id="rId2588" Type="http://schemas.openxmlformats.org/officeDocument/2006/relationships/hyperlink" Target="https://talan.bank.gov.ua/get-user-certificate/Y_-bi1vjY7f8GOe6HDQ1" TargetMode="External"/><Relationship Id="rId255" Type="http://schemas.openxmlformats.org/officeDocument/2006/relationships/hyperlink" Target="https://talan.bank.gov.ua/get-user-certificate/Y_-biH1IIWN12rLZt43e" TargetMode="External"/><Relationship Id="rId462" Type="http://schemas.openxmlformats.org/officeDocument/2006/relationships/hyperlink" Target="https://talan.bank.gov.ua/get-user-certificate/Y_-big8Qk6V3cx0e0X7a" TargetMode="External"/><Relationship Id="rId1092" Type="http://schemas.openxmlformats.org/officeDocument/2006/relationships/hyperlink" Target="https://talan.bank.gov.ua/get-user-certificate/Y_-biUOji67Ou8OkI2qF" TargetMode="External"/><Relationship Id="rId1397" Type="http://schemas.openxmlformats.org/officeDocument/2006/relationships/hyperlink" Target="https://talan.bank.gov.ua/get-user-certificate/Y_-biKhGxyGlfDDzjss9" TargetMode="External"/><Relationship Id="rId2143" Type="http://schemas.openxmlformats.org/officeDocument/2006/relationships/hyperlink" Target="https://talan.bank.gov.ua/get-user-certificate/Y_-biPV-GfE45MdJ3bOl" TargetMode="External"/><Relationship Id="rId2350" Type="http://schemas.openxmlformats.org/officeDocument/2006/relationships/hyperlink" Target="https://talan.bank.gov.ua/get-user-certificate/Y_-biiO12HlDAoYSNJW3" TargetMode="External"/><Relationship Id="rId115" Type="http://schemas.openxmlformats.org/officeDocument/2006/relationships/hyperlink" Target="https://talan.bank.gov.ua/get-user-certificate/Y_-biVxOsbCZyirnjMQI" TargetMode="External"/><Relationship Id="rId322" Type="http://schemas.openxmlformats.org/officeDocument/2006/relationships/hyperlink" Target="https://talan.bank.gov.ua/get-user-certificate/Y_-bixmAMFrx0IEqD2eH" TargetMode="External"/><Relationship Id="rId767" Type="http://schemas.openxmlformats.org/officeDocument/2006/relationships/hyperlink" Target="https://talan.bank.gov.ua/get-user-certificate/Y_-bijxAnqWL2MQ4sz_5" TargetMode="External"/><Relationship Id="rId974" Type="http://schemas.openxmlformats.org/officeDocument/2006/relationships/hyperlink" Target="https://talan.bank.gov.ua/get-user-certificate/Y_-bi_uBw15cLZH9LMos" TargetMode="External"/><Relationship Id="rId2003" Type="http://schemas.openxmlformats.org/officeDocument/2006/relationships/hyperlink" Target="https://talan.bank.gov.ua/get-user-certificate/Y_-bi7CNhFWTTVWiAS5c" TargetMode="External"/><Relationship Id="rId2210" Type="http://schemas.openxmlformats.org/officeDocument/2006/relationships/hyperlink" Target="https://talan.bank.gov.ua/get-user-certificate/Y_-biK-X_1jqY08BNOPf" TargetMode="External"/><Relationship Id="rId2448" Type="http://schemas.openxmlformats.org/officeDocument/2006/relationships/hyperlink" Target="https://talan.bank.gov.ua/get-user-certificate/Y_-biJ4-QhFWlLfAdaYV" TargetMode="External"/><Relationship Id="rId2655" Type="http://schemas.openxmlformats.org/officeDocument/2006/relationships/hyperlink" Target="https://talan.bank.gov.ua/get-user-certificate/Y_-biYs3uA6Xqd_I4xSW" TargetMode="External"/><Relationship Id="rId627" Type="http://schemas.openxmlformats.org/officeDocument/2006/relationships/hyperlink" Target="https://talan.bank.gov.ua/get-user-certificate/Y_-biHqNZTdL3wkcyL0D" TargetMode="External"/><Relationship Id="rId834" Type="http://schemas.openxmlformats.org/officeDocument/2006/relationships/hyperlink" Target="https://talan.bank.gov.ua/get-user-certificate/Y_-biVDCOFn6HZFqXMhq" TargetMode="External"/><Relationship Id="rId1257" Type="http://schemas.openxmlformats.org/officeDocument/2006/relationships/hyperlink" Target="https://talan.bank.gov.ua/get-user-certificate/Y_-bi2fGMex-lfSLGZCQ" TargetMode="External"/><Relationship Id="rId1464" Type="http://schemas.openxmlformats.org/officeDocument/2006/relationships/hyperlink" Target="https://talan.bank.gov.ua/get-user-certificate/Y_-biJVbOsfvbX0-zEHl" TargetMode="External"/><Relationship Id="rId1671" Type="http://schemas.openxmlformats.org/officeDocument/2006/relationships/hyperlink" Target="https://talan.bank.gov.ua/get-user-certificate/Y_-bi49wfUTqxEF9QJBl" TargetMode="External"/><Relationship Id="rId2308" Type="http://schemas.openxmlformats.org/officeDocument/2006/relationships/hyperlink" Target="https://talan.bank.gov.ua/get-user-certificate/Y_-bi1TjmKXJKhNAl7m5" TargetMode="External"/><Relationship Id="rId2515" Type="http://schemas.openxmlformats.org/officeDocument/2006/relationships/hyperlink" Target="https://talan.bank.gov.ua/get-user-certificate/Y_-biT5XhIThaQrLFBaG" TargetMode="External"/><Relationship Id="rId901" Type="http://schemas.openxmlformats.org/officeDocument/2006/relationships/hyperlink" Target="https://talan.bank.gov.ua/get-user-certificate/Y_-biWlCVtQ1FFIEhHcl" TargetMode="External"/><Relationship Id="rId1117" Type="http://schemas.openxmlformats.org/officeDocument/2006/relationships/hyperlink" Target="https://talan.bank.gov.ua/get-user-certificate/Y_-bidr0bC-4LFyjOjr0" TargetMode="External"/><Relationship Id="rId1324" Type="http://schemas.openxmlformats.org/officeDocument/2006/relationships/hyperlink" Target="https://talan.bank.gov.ua/get-user-certificate/Y_-biIYIwg9TU1q-G99g" TargetMode="External"/><Relationship Id="rId1531" Type="http://schemas.openxmlformats.org/officeDocument/2006/relationships/hyperlink" Target="https://talan.bank.gov.ua/get-user-certificate/Y_-bi-ajDTm7YrXiXYFv" TargetMode="External"/><Relationship Id="rId1769" Type="http://schemas.openxmlformats.org/officeDocument/2006/relationships/hyperlink" Target="https://talan.bank.gov.ua/get-user-certificate/Y_-biCYaS_GpF5mBdAXb" TargetMode="External"/><Relationship Id="rId1976" Type="http://schemas.openxmlformats.org/officeDocument/2006/relationships/hyperlink" Target="https://talan.bank.gov.ua/get-user-certificate/Y_-bibRvnVeQsIrJXxSW" TargetMode="External"/><Relationship Id="rId30" Type="http://schemas.openxmlformats.org/officeDocument/2006/relationships/hyperlink" Target="https://talan.bank.gov.ua/get-user-certificate/Y_-biZfGFpYhB1q74TSO" TargetMode="External"/><Relationship Id="rId1629" Type="http://schemas.openxmlformats.org/officeDocument/2006/relationships/hyperlink" Target="https://talan.bank.gov.ua/get-user-certificate/Y_-biV2KXOhx_B6ZpK7T" TargetMode="External"/><Relationship Id="rId1836" Type="http://schemas.openxmlformats.org/officeDocument/2006/relationships/hyperlink" Target="https://talan.bank.gov.ua/get-user-certificate/Y_-bi2nzG8y8trzxkga_" TargetMode="External"/><Relationship Id="rId1903" Type="http://schemas.openxmlformats.org/officeDocument/2006/relationships/hyperlink" Target="https://talan.bank.gov.ua/get-user-certificate/Y_-bi5yVV4u2Mu6YX4x9" TargetMode="External"/><Relationship Id="rId2098" Type="http://schemas.openxmlformats.org/officeDocument/2006/relationships/hyperlink" Target="https://talan.bank.gov.ua/get-user-certificate/Y_-bi7x4mV66ao5XVROH" TargetMode="External"/><Relationship Id="rId277" Type="http://schemas.openxmlformats.org/officeDocument/2006/relationships/hyperlink" Target="https://talan.bank.gov.ua/get-user-certificate/Y_-bimwC4ZU6MJTFdIW4" TargetMode="External"/><Relationship Id="rId484" Type="http://schemas.openxmlformats.org/officeDocument/2006/relationships/hyperlink" Target="https://talan.bank.gov.ua/get-user-certificate/Y_-biQOW2iLMHI3P6rSp" TargetMode="External"/><Relationship Id="rId2165" Type="http://schemas.openxmlformats.org/officeDocument/2006/relationships/hyperlink" Target="https://talan.bank.gov.ua/get-user-certificate/Y_-binTVwCnQOND1SYpP" TargetMode="External"/><Relationship Id="rId137" Type="http://schemas.openxmlformats.org/officeDocument/2006/relationships/hyperlink" Target="https://talan.bank.gov.ua/get-user-certificate/Y_-bie3AHkd56Y9XqMPs" TargetMode="External"/><Relationship Id="rId344" Type="http://schemas.openxmlformats.org/officeDocument/2006/relationships/hyperlink" Target="https://talan.bank.gov.ua/get-user-certificate/Y_-bicj5dMd67qk8kl_g" TargetMode="External"/><Relationship Id="rId691" Type="http://schemas.openxmlformats.org/officeDocument/2006/relationships/hyperlink" Target="https://talan.bank.gov.ua/get-user-certificate/Y_-bi8oSVkgzErO8Mthq" TargetMode="External"/><Relationship Id="rId789" Type="http://schemas.openxmlformats.org/officeDocument/2006/relationships/hyperlink" Target="https://talan.bank.gov.ua/get-user-certificate/Y_-bi1WbTFOznELtQS6D" TargetMode="External"/><Relationship Id="rId996" Type="http://schemas.openxmlformats.org/officeDocument/2006/relationships/hyperlink" Target="https://talan.bank.gov.ua/get-user-certificate/Y_-bisdPqYdntipI_7bN" TargetMode="External"/><Relationship Id="rId2025" Type="http://schemas.openxmlformats.org/officeDocument/2006/relationships/hyperlink" Target="https://talan.bank.gov.ua/get-user-certificate/Y_-bicJcedqIgxl-E-ao" TargetMode="External"/><Relationship Id="rId2372" Type="http://schemas.openxmlformats.org/officeDocument/2006/relationships/hyperlink" Target="https://talan.bank.gov.ua/get-user-certificate/Y_-bizmOLIN6qayIxna4" TargetMode="External"/><Relationship Id="rId2677" Type="http://schemas.openxmlformats.org/officeDocument/2006/relationships/hyperlink" Target="https://talan.bank.gov.ua/get-user-certificate/Y_-bioHp7eHXAjZFXmjd" TargetMode="External"/><Relationship Id="rId551" Type="http://schemas.openxmlformats.org/officeDocument/2006/relationships/hyperlink" Target="https://talan.bank.gov.ua/get-user-certificate/Y_-bi-h3PDG2vB_Jaovp" TargetMode="External"/><Relationship Id="rId649" Type="http://schemas.openxmlformats.org/officeDocument/2006/relationships/hyperlink" Target="https://talan.bank.gov.ua/get-user-certificate/Y_-bioEXLs0A66nB9KDa" TargetMode="External"/><Relationship Id="rId856" Type="http://schemas.openxmlformats.org/officeDocument/2006/relationships/hyperlink" Target="https://talan.bank.gov.ua/get-user-certificate/Y_-biQ2TcQYLMuj84C9a" TargetMode="External"/><Relationship Id="rId1181" Type="http://schemas.openxmlformats.org/officeDocument/2006/relationships/hyperlink" Target="https://talan.bank.gov.ua/get-user-certificate/Y_-biC534w2SLgY1ZU0x" TargetMode="External"/><Relationship Id="rId1279" Type="http://schemas.openxmlformats.org/officeDocument/2006/relationships/hyperlink" Target="https://talan.bank.gov.ua/get-user-certificate/Y_-bi-lEPffq9VaXjOBZ" TargetMode="External"/><Relationship Id="rId1486" Type="http://schemas.openxmlformats.org/officeDocument/2006/relationships/hyperlink" Target="https://talan.bank.gov.ua/get-user-certificate/Y_-bihRirMWnBRlH04OP" TargetMode="External"/><Relationship Id="rId2232" Type="http://schemas.openxmlformats.org/officeDocument/2006/relationships/hyperlink" Target="https://talan.bank.gov.ua/get-user-certificate/Y_-bix-2HoS3S9xAwf0A" TargetMode="External"/><Relationship Id="rId2537" Type="http://schemas.openxmlformats.org/officeDocument/2006/relationships/hyperlink" Target="https://talan.bank.gov.ua/get-user-certificate/Y_-bim1KSM2iIOXYOxzc" TargetMode="External"/><Relationship Id="rId204" Type="http://schemas.openxmlformats.org/officeDocument/2006/relationships/hyperlink" Target="https://talan.bank.gov.ua/get-user-certificate/Y_-birFXb1XtirMlrfBe" TargetMode="External"/><Relationship Id="rId411" Type="http://schemas.openxmlformats.org/officeDocument/2006/relationships/hyperlink" Target="https://talan.bank.gov.ua/get-user-certificate/Y_-bi66psAhZ_Z0Gx1x_" TargetMode="External"/><Relationship Id="rId509" Type="http://schemas.openxmlformats.org/officeDocument/2006/relationships/hyperlink" Target="https://talan.bank.gov.ua/get-user-certificate/Y_-biscz9FDh10djZnPJ" TargetMode="External"/><Relationship Id="rId1041" Type="http://schemas.openxmlformats.org/officeDocument/2006/relationships/hyperlink" Target="https://talan.bank.gov.ua/get-user-certificate/Y_-bihnxUyqYpDoDUBKi" TargetMode="External"/><Relationship Id="rId1139" Type="http://schemas.openxmlformats.org/officeDocument/2006/relationships/hyperlink" Target="https://talan.bank.gov.ua/get-user-certificate/Y_-bipyAZeyS-tkOw40v" TargetMode="External"/><Relationship Id="rId1346" Type="http://schemas.openxmlformats.org/officeDocument/2006/relationships/hyperlink" Target="https://talan.bank.gov.ua/get-user-certificate/Y_-bi4BD7U2gsg3LeExq" TargetMode="External"/><Relationship Id="rId1693" Type="http://schemas.openxmlformats.org/officeDocument/2006/relationships/hyperlink" Target="https://talan.bank.gov.ua/get-user-certificate/Y_-bilClxRWsnQyZZlOn" TargetMode="External"/><Relationship Id="rId1998" Type="http://schemas.openxmlformats.org/officeDocument/2006/relationships/hyperlink" Target="https://talan.bank.gov.ua/get-user-certificate/Y_-binz-JSXs3pN6hyls" TargetMode="External"/><Relationship Id="rId716" Type="http://schemas.openxmlformats.org/officeDocument/2006/relationships/hyperlink" Target="https://talan.bank.gov.ua/get-user-certificate/Y_-bipUOB4xil9iSdeQh" TargetMode="External"/><Relationship Id="rId923" Type="http://schemas.openxmlformats.org/officeDocument/2006/relationships/hyperlink" Target="https://talan.bank.gov.ua/get-user-certificate/Y_-biwbT7ANQ6vZmqvwU" TargetMode="External"/><Relationship Id="rId1553" Type="http://schemas.openxmlformats.org/officeDocument/2006/relationships/hyperlink" Target="https://talan.bank.gov.ua/get-user-certificate/Y_-biLr3HpZdmTebD5pv" TargetMode="External"/><Relationship Id="rId1760" Type="http://schemas.openxmlformats.org/officeDocument/2006/relationships/hyperlink" Target="https://talan.bank.gov.ua/get-user-certificate/Y_-biyJhMHlpgDJQVE0b" TargetMode="External"/><Relationship Id="rId1858" Type="http://schemas.openxmlformats.org/officeDocument/2006/relationships/hyperlink" Target="https://talan.bank.gov.ua/get-user-certificate/Y_-bipwFGriR6lTW8Run" TargetMode="External"/><Relationship Id="rId2604" Type="http://schemas.openxmlformats.org/officeDocument/2006/relationships/hyperlink" Target="https://talan.bank.gov.ua/get-user-certificate/Y_-biRHNeKMNapq5nKzA" TargetMode="External"/><Relationship Id="rId52" Type="http://schemas.openxmlformats.org/officeDocument/2006/relationships/hyperlink" Target="https://talan.bank.gov.ua/get-user-certificate/Y_-bifmqxelkU4sHeDzi" TargetMode="External"/><Relationship Id="rId1206" Type="http://schemas.openxmlformats.org/officeDocument/2006/relationships/hyperlink" Target="https://talan.bank.gov.ua/get-user-certificate/Y_-biaIlrsnxHLrwSQPf" TargetMode="External"/><Relationship Id="rId1413" Type="http://schemas.openxmlformats.org/officeDocument/2006/relationships/hyperlink" Target="https://talan.bank.gov.ua/get-user-certificate/Y_-biCgiOZ7fimUygCZr" TargetMode="External"/><Relationship Id="rId1620" Type="http://schemas.openxmlformats.org/officeDocument/2006/relationships/hyperlink" Target="https://talan.bank.gov.ua/get-user-certificate/Y_-biXcMX7kv48jPs0zE" TargetMode="External"/><Relationship Id="rId1718" Type="http://schemas.openxmlformats.org/officeDocument/2006/relationships/hyperlink" Target="https://talan.bank.gov.ua/get-user-certificate/Y_-bix8sxBILFUXgbnqS" TargetMode="External"/><Relationship Id="rId1925" Type="http://schemas.openxmlformats.org/officeDocument/2006/relationships/hyperlink" Target="https://talan.bank.gov.ua/get-user-certificate/Y_-biK2F3INLdpUTfmft" TargetMode="External"/><Relationship Id="rId299" Type="http://schemas.openxmlformats.org/officeDocument/2006/relationships/hyperlink" Target="https://talan.bank.gov.ua/get-user-certificate/Y_-bijRVDVbMD1eRoRry" TargetMode="External"/><Relationship Id="rId2187" Type="http://schemas.openxmlformats.org/officeDocument/2006/relationships/hyperlink" Target="https://talan.bank.gov.ua/get-user-certificate/Y_-bimaglStlKdTv1fHD" TargetMode="External"/><Relationship Id="rId2394" Type="http://schemas.openxmlformats.org/officeDocument/2006/relationships/hyperlink" Target="https://talan.bank.gov.ua/get-user-certificate/Y_-biL0F3NhfF3IezN8y" TargetMode="External"/><Relationship Id="rId159" Type="http://schemas.openxmlformats.org/officeDocument/2006/relationships/hyperlink" Target="https://talan.bank.gov.ua/get-user-certificate/Y_-bi7T3XeQ0_N19dj6n" TargetMode="External"/><Relationship Id="rId366" Type="http://schemas.openxmlformats.org/officeDocument/2006/relationships/hyperlink" Target="https://talan.bank.gov.ua/get-user-certificate/Y_-biW7Cj6-ju9ZiuSKY" TargetMode="External"/><Relationship Id="rId573" Type="http://schemas.openxmlformats.org/officeDocument/2006/relationships/hyperlink" Target="https://talan.bank.gov.ua/get-user-certificate/Y_-biJL1J47X22lk5hiE" TargetMode="External"/><Relationship Id="rId780" Type="http://schemas.openxmlformats.org/officeDocument/2006/relationships/hyperlink" Target="https://talan.bank.gov.ua/get-user-certificate/Y_-biO3iWvVit_d2afOT" TargetMode="External"/><Relationship Id="rId2047" Type="http://schemas.openxmlformats.org/officeDocument/2006/relationships/hyperlink" Target="https://talan.bank.gov.ua/get-user-certificate/Y_-biA0ad81YUOw1ZKeC" TargetMode="External"/><Relationship Id="rId2254" Type="http://schemas.openxmlformats.org/officeDocument/2006/relationships/hyperlink" Target="https://talan.bank.gov.ua/get-user-certificate/Y_-bizBNnXCZl0BhZSIP" TargetMode="External"/><Relationship Id="rId2461" Type="http://schemas.openxmlformats.org/officeDocument/2006/relationships/hyperlink" Target="https://talan.bank.gov.ua/get-user-certificate/Y_-bitWpS8Ha3PqCJwVA" TargetMode="External"/><Relationship Id="rId226" Type="http://schemas.openxmlformats.org/officeDocument/2006/relationships/hyperlink" Target="https://talan.bank.gov.ua/get-user-certificate/Y_-bizdkbYgVQDoHXXu0" TargetMode="External"/><Relationship Id="rId433" Type="http://schemas.openxmlformats.org/officeDocument/2006/relationships/hyperlink" Target="https://talan.bank.gov.ua/get-user-certificate/Y_-biuOurXyQ0FmwbYRS" TargetMode="External"/><Relationship Id="rId878" Type="http://schemas.openxmlformats.org/officeDocument/2006/relationships/hyperlink" Target="https://talan.bank.gov.ua/get-user-certificate/Y_-biacCKRbBc7dtNy6r" TargetMode="External"/><Relationship Id="rId1063" Type="http://schemas.openxmlformats.org/officeDocument/2006/relationships/hyperlink" Target="https://talan.bank.gov.ua/get-user-certificate/Y_-biQF6vrAgB4NMP702" TargetMode="External"/><Relationship Id="rId1270" Type="http://schemas.openxmlformats.org/officeDocument/2006/relationships/hyperlink" Target="https://talan.bank.gov.ua/get-user-certificate/Y_-biGWopl5txdHs8Own" TargetMode="External"/><Relationship Id="rId2114" Type="http://schemas.openxmlformats.org/officeDocument/2006/relationships/hyperlink" Target="https://talan.bank.gov.ua/get-user-certificate/Y_-bi-5rt8bSKAdyTXLv" TargetMode="External"/><Relationship Id="rId2559" Type="http://schemas.openxmlformats.org/officeDocument/2006/relationships/hyperlink" Target="https://talan.bank.gov.ua/get-user-certificate/Y_-biQJ8JiGXVpT1_UfC" TargetMode="External"/><Relationship Id="rId640" Type="http://schemas.openxmlformats.org/officeDocument/2006/relationships/hyperlink" Target="https://talan.bank.gov.ua/get-user-certificate/Y_-bimR20aR-KOsQtdZx" TargetMode="External"/><Relationship Id="rId738" Type="http://schemas.openxmlformats.org/officeDocument/2006/relationships/hyperlink" Target="https://talan.bank.gov.ua/get-user-certificate/Y_-bi_7woBdIDVvA20Lt" TargetMode="External"/><Relationship Id="rId945" Type="http://schemas.openxmlformats.org/officeDocument/2006/relationships/hyperlink" Target="https://talan.bank.gov.ua/get-user-certificate/Y_-bizAYPy-1KMfAy2kh" TargetMode="External"/><Relationship Id="rId1368" Type="http://schemas.openxmlformats.org/officeDocument/2006/relationships/hyperlink" Target="https://talan.bank.gov.ua/get-user-certificate/Y_-biKsiIqSJSCXZj56L" TargetMode="External"/><Relationship Id="rId1575" Type="http://schemas.openxmlformats.org/officeDocument/2006/relationships/hyperlink" Target="https://talan.bank.gov.ua/get-user-certificate/Y_-biJEkWhwsTMwzlO1l" TargetMode="External"/><Relationship Id="rId1782" Type="http://schemas.openxmlformats.org/officeDocument/2006/relationships/hyperlink" Target="https://talan.bank.gov.ua/get-user-certificate/Y_-biI_iN19QpZ9A3W5e" TargetMode="External"/><Relationship Id="rId2321" Type="http://schemas.openxmlformats.org/officeDocument/2006/relationships/hyperlink" Target="https://talan.bank.gov.ua/get-user-certificate/Y_-biS5yGN3_SgZirF10" TargetMode="External"/><Relationship Id="rId2419" Type="http://schemas.openxmlformats.org/officeDocument/2006/relationships/hyperlink" Target="https://talan.bank.gov.ua/get-user-certificate/Y_-biOlb2x1OUDGHJbRE" TargetMode="External"/><Relationship Id="rId2626" Type="http://schemas.openxmlformats.org/officeDocument/2006/relationships/hyperlink" Target="https://talan.bank.gov.ua/get-user-certificate/Y_-biVhajnNlUNXAX7Dg" TargetMode="External"/><Relationship Id="rId74" Type="http://schemas.openxmlformats.org/officeDocument/2006/relationships/hyperlink" Target="https://talan.bank.gov.ua/get-user-certificate/Y_-biNH4b9YARrgrzorP" TargetMode="External"/><Relationship Id="rId500" Type="http://schemas.openxmlformats.org/officeDocument/2006/relationships/hyperlink" Target="https://talan.bank.gov.ua/get-user-certificate/Y_-biRRvV5vp90g8Txqs" TargetMode="External"/><Relationship Id="rId805" Type="http://schemas.openxmlformats.org/officeDocument/2006/relationships/hyperlink" Target="https://talan.bank.gov.ua/get-user-certificate/Y_-biOxtSJV2-lb0HPaD" TargetMode="External"/><Relationship Id="rId1130" Type="http://schemas.openxmlformats.org/officeDocument/2006/relationships/hyperlink" Target="https://talan.bank.gov.ua/get-user-certificate/Y_-biR8nkqHBads7H48c" TargetMode="External"/><Relationship Id="rId1228" Type="http://schemas.openxmlformats.org/officeDocument/2006/relationships/hyperlink" Target="https://talan.bank.gov.ua/get-user-certificate/Y_-biuGnP0AyuSS5aGAO" TargetMode="External"/><Relationship Id="rId1435" Type="http://schemas.openxmlformats.org/officeDocument/2006/relationships/hyperlink" Target="https://talan.bank.gov.ua/get-user-certificate/Y_-bi25jHmyN3E8NsW_8" TargetMode="External"/><Relationship Id="rId1642" Type="http://schemas.openxmlformats.org/officeDocument/2006/relationships/hyperlink" Target="https://talan.bank.gov.ua/get-user-certificate/Y_-bi_OW_l9d66IWgIeR" TargetMode="External"/><Relationship Id="rId1947" Type="http://schemas.openxmlformats.org/officeDocument/2006/relationships/hyperlink" Target="https://talan.bank.gov.ua/get-user-certificate/Y_-bijmG-zWYkkqfId2J" TargetMode="External"/><Relationship Id="rId1502" Type="http://schemas.openxmlformats.org/officeDocument/2006/relationships/hyperlink" Target="https://talan.bank.gov.ua/get-user-certificate/Y_-biWQ9urRPcGE_2xkW" TargetMode="External"/><Relationship Id="rId1807" Type="http://schemas.openxmlformats.org/officeDocument/2006/relationships/hyperlink" Target="https://talan.bank.gov.ua/get-user-certificate/Y_-bi-Va1Bks-HU9dz6M" TargetMode="External"/><Relationship Id="rId290" Type="http://schemas.openxmlformats.org/officeDocument/2006/relationships/hyperlink" Target="https://talan.bank.gov.ua/get-user-certificate/Y_-biNw5zPmfQxwIRO1g" TargetMode="External"/><Relationship Id="rId388" Type="http://schemas.openxmlformats.org/officeDocument/2006/relationships/hyperlink" Target="https://talan.bank.gov.ua/get-user-certificate/Y_-biPyNIsnSh5PRtkJ4" TargetMode="External"/><Relationship Id="rId2069" Type="http://schemas.openxmlformats.org/officeDocument/2006/relationships/hyperlink" Target="https://talan.bank.gov.ua/get-user-certificate/Y_-biL1mF17QskWanjqZ" TargetMode="External"/><Relationship Id="rId150" Type="http://schemas.openxmlformats.org/officeDocument/2006/relationships/hyperlink" Target="https://talan.bank.gov.ua/get-user-certificate/Y_-biS6QS34A6CK74MB3" TargetMode="External"/><Relationship Id="rId595" Type="http://schemas.openxmlformats.org/officeDocument/2006/relationships/hyperlink" Target="https://talan.bank.gov.ua/get-user-certificate/Y_-bialj_-gK3NDoAbU5" TargetMode="External"/><Relationship Id="rId2276" Type="http://schemas.openxmlformats.org/officeDocument/2006/relationships/hyperlink" Target="https://talan.bank.gov.ua/get-user-certificate/Y_-bixU1x6xz2jRHn1Hs" TargetMode="External"/><Relationship Id="rId2483" Type="http://schemas.openxmlformats.org/officeDocument/2006/relationships/hyperlink" Target="https://talan.bank.gov.ua/get-user-certificate/Y_-biFEokG8WbKAhrPV7" TargetMode="External"/><Relationship Id="rId248" Type="http://schemas.openxmlformats.org/officeDocument/2006/relationships/hyperlink" Target="https://talan.bank.gov.ua/get-user-certificate/Y_-biQbtaxOjz3PwCBEu" TargetMode="External"/><Relationship Id="rId455" Type="http://schemas.openxmlformats.org/officeDocument/2006/relationships/hyperlink" Target="https://talan.bank.gov.ua/get-user-certificate/Y_-biQwfW9X8ExBZ-l7p" TargetMode="External"/><Relationship Id="rId662" Type="http://schemas.openxmlformats.org/officeDocument/2006/relationships/hyperlink" Target="https://talan.bank.gov.ua/get-user-certificate/Y_-bi0ALV4PvIxiAYIHQ" TargetMode="External"/><Relationship Id="rId1085" Type="http://schemas.openxmlformats.org/officeDocument/2006/relationships/hyperlink" Target="https://talan.bank.gov.ua/get-user-certificate/Y_-biEA1J0tWmK1_mOiL" TargetMode="External"/><Relationship Id="rId1292" Type="http://schemas.openxmlformats.org/officeDocument/2006/relationships/hyperlink" Target="https://talan.bank.gov.ua/get-user-certificate/Y_-bin2o7unE3GkKkQua" TargetMode="External"/><Relationship Id="rId2136" Type="http://schemas.openxmlformats.org/officeDocument/2006/relationships/hyperlink" Target="https://talan.bank.gov.ua/get-user-certificate/Y_-bi575oeOYTc5AXi4s" TargetMode="External"/><Relationship Id="rId2343" Type="http://schemas.openxmlformats.org/officeDocument/2006/relationships/hyperlink" Target="https://talan.bank.gov.ua/get-user-certificate/Y_-bifFSmzJtlbNniJvB" TargetMode="External"/><Relationship Id="rId2550" Type="http://schemas.openxmlformats.org/officeDocument/2006/relationships/hyperlink" Target="https://talan.bank.gov.ua/get-user-certificate/Y_-bitxkRSVIBh_C7O6o" TargetMode="External"/><Relationship Id="rId108" Type="http://schemas.openxmlformats.org/officeDocument/2006/relationships/hyperlink" Target="https://talan.bank.gov.ua/get-user-certificate/Y_-biLfZnelgc4z2nDSU" TargetMode="External"/><Relationship Id="rId315" Type="http://schemas.openxmlformats.org/officeDocument/2006/relationships/hyperlink" Target="https://talan.bank.gov.ua/get-user-certificate/Y_-biQZgfKIdNp10H-Or" TargetMode="External"/><Relationship Id="rId522" Type="http://schemas.openxmlformats.org/officeDocument/2006/relationships/hyperlink" Target="https://talan.bank.gov.ua/get-user-certificate/Y_-bisdYAi3qjy4rfQIH" TargetMode="External"/><Relationship Id="rId967" Type="http://schemas.openxmlformats.org/officeDocument/2006/relationships/hyperlink" Target="https://talan.bank.gov.ua/get-user-certificate/Y_-biSmzsLphorNaoswc" TargetMode="External"/><Relationship Id="rId1152" Type="http://schemas.openxmlformats.org/officeDocument/2006/relationships/hyperlink" Target="https://talan.bank.gov.ua/get-user-certificate/Y_-biVz64oY7th4fexfl" TargetMode="External"/><Relationship Id="rId1597" Type="http://schemas.openxmlformats.org/officeDocument/2006/relationships/hyperlink" Target="https://talan.bank.gov.ua/get-user-certificate/Y_-bi99OhuSQ7Yz771Ah" TargetMode="External"/><Relationship Id="rId2203" Type="http://schemas.openxmlformats.org/officeDocument/2006/relationships/hyperlink" Target="https://talan.bank.gov.ua/get-user-certificate/Y_-bikf4W3heptxXqxXB" TargetMode="External"/><Relationship Id="rId2410" Type="http://schemas.openxmlformats.org/officeDocument/2006/relationships/hyperlink" Target="https://talan.bank.gov.ua/get-user-certificate/Y_-biCEkjYROerOgrPfx" TargetMode="External"/><Relationship Id="rId2648" Type="http://schemas.openxmlformats.org/officeDocument/2006/relationships/hyperlink" Target="https://talan.bank.gov.ua/get-user-certificate/Y_-bigMIw4If0i97KSGx" TargetMode="External"/><Relationship Id="rId96" Type="http://schemas.openxmlformats.org/officeDocument/2006/relationships/hyperlink" Target="https://talan.bank.gov.ua/get-user-certificate/Y_-bi1U9Mnbgq6RCEWnd" TargetMode="External"/><Relationship Id="rId827" Type="http://schemas.openxmlformats.org/officeDocument/2006/relationships/hyperlink" Target="https://talan.bank.gov.ua/get-user-certificate/Y_-bixxIFzviWxOETrtM" TargetMode="External"/><Relationship Id="rId1012" Type="http://schemas.openxmlformats.org/officeDocument/2006/relationships/hyperlink" Target="https://talan.bank.gov.ua/get-user-certificate/Y_-bio8Tk6XajSSGBhLn" TargetMode="External"/><Relationship Id="rId1457" Type="http://schemas.openxmlformats.org/officeDocument/2006/relationships/hyperlink" Target="https://talan.bank.gov.ua/get-user-certificate/Y_-biFTV0O-lcB3TTXlP" TargetMode="External"/><Relationship Id="rId1664" Type="http://schemas.openxmlformats.org/officeDocument/2006/relationships/hyperlink" Target="https://talan.bank.gov.ua/get-user-certificate/Y_-bijcyp_m_40QGBmrD" TargetMode="External"/><Relationship Id="rId1871" Type="http://schemas.openxmlformats.org/officeDocument/2006/relationships/hyperlink" Target="https://talan.bank.gov.ua/get-user-certificate/Y_-bi-ozylWTBK3QZ0Zt" TargetMode="External"/><Relationship Id="rId2508" Type="http://schemas.openxmlformats.org/officeDocument/2006/relationships/hyperlink" Target="https://talan.bank.gov.ua/get-user-certificate/Y_-biLrgoYRtVIrHRWDh" TargetMode="External"/><Relationship Id="rId1317" Type="http://schemas.openxmlformats.org/officeDocument/2006/relationships/hyperlink" Target="https://talan.bank.gov.ua/get-user-certificate/Y_-biPqWpUgS3D2wtf9p" TargetMode="External"/><Relationship Id="rId1524" Type="http://schemas.openxmlformats.org/officeDocument/2006/relationships/hyperlink" Target="https://talan.bank.gov.ua/get-user-certificate/Y_-biKwHa2wD-YDV0o50" TargetMode="External"/><Relationship Id="rId1731" Type="http://schemas.openxmlformats.org/officeDocument/2006/relationships/hyperlink" Target="https://talan.bank.gov.ua/get-user-certificate/Y_-bimAAxpcRGZu7g-xx" TargetMode="External"/><Relationship Id="rId1969" Type="http://schemas.openxmlformats.org/officeDocument/2006/relationships/hyperlink" Target="https://talan.bank.gov.ua/get-user-certificate/Y_-bipNiEMelQ7cMp_nK" TargetMode="External"/><Relationship Id="rId23" Type="http://schemas.openxmlformats.org/officeDocument/2006/relationships/hyperlink" Target="https://talan.bank.gov.ua/get-user-certificate/Y_-bioPEYTh-P2qD36Xv" TargetMode="External"/><Relationship Id="rId1829" Type="http://schemas.openxmlformats.org/officeDocument/2006/relationships/hyperlink" Target="https://talan.bank.gov.ua/get-user-certificate/Y_-biWDGUdzS9F6bTcTC" TargetMode="External"/><Relationship Id="rId2298" Type="http://schemas.openxmlformats.org/officeDocument/2006/relationships/hyperlink" Target="https://talan.bank.gov.ua/get-user-certificate/Y_-biwXDiLtPsL7abE-3" TargetMode="External"/><Relationship Id="rId172" Type="http://schemas.openxmlformats.org/officeDocument/2006/relationships/hyperlink" Target="https://talan.bank.gov.ua/get-user-certificate/Y_-biA-O3m0Kaxg0XqTd" TargetMode="External"/><Relationship Id="rId477" Type="http://schemas.openxmlformats.org/officeDocument/2006/relationships/hyperlink" Target="https://talan.bank.gov.ua/get-user-certificate/Y_-bi-Jjo-0vCOsOmMzt" TargetMode="External"/><Relationship Id="rId684" Type="http://schemas.openxmlformats.org/officeDocument/2006/relationships/hyperlink" Target="https://talan.bank.gov.ua/get-user-certificate/Y_-bi8axcdHFf77e0DlH" TargetMode="External"/><Relationship Id="rId2060" Type="http://schemas.openxmlformats.org/officeDocument/2006/relationships/hyperlink" Target="https://talan.bank.gov.ua/get-user-certificate/Y_-biv-NcaW4hHFo5Ikm" TargetMode="External"/><Relationship Id="rId2158" Type="http://schemas.openxmlformats.org/officeDocument/2006/relationships/hyperlink" Target="https://talan.bank.gov.ua/get-user-certificate/Y_-binUGogVB47_iuULX" TargetMode="External"/><Relationship Id="rId2365" Type="http://schemas.openxmlformats.org/officeDocument/2006/relationships/hyperlink" Target="https://talan.bank.gov.ua/get-user-certificate/Y_-biZeXh0bUB6queHlt" TargetMode="External"/><Relationship Id="rId337" Type="http://schemas.openxmlformats.org/officeDocument/2006/relationships/hyperlink" Target="https://talan.bank.gov.ua/get-user-certificate/Y_-biJnMD6-1UnmnyrSW" TargetMode="External"/><Relationship Id="rId891" Type="http://schemas.openxmlformats.org/officeDocument/2006/relationships/hyperlink" Target="https://talan.bank.gov.ua/get-user-certificate/Y_-bijjzYWKvh6lJ5a2V" TargetMode="External"/><Relationship Id="rId989" Type="http://schemas.openxmlformats.org/officeDocument/2006/relationships/hyperlink" Target="https://talan.bank.gov.ua/get-user-certificate/Y_-biIN5PwmBddwksUeG" TargetMode="External"/><Relationship Id="rId2018" Type="http://schemas.openxmlformats.org/officeDocument/2006/relationships/hyperlink" Target="https://talan.bank.gov.ua/get-user-certificate/Y_-biDXJnWrWyGy8dQb6" TargetMode="External"/><Relationship Id="rId2572" Type="http://schemas.openxmlformats.org/officeDocument/2006/relationships/hyperlink" Target="https://talan.bank.gov.ua/get-user-certificate/Y_-bilttq7FJ5Vehm642" TargetMode="External"/><Relationship Id="rId544" Type="http://schemas.openxmlformats.org/officeDocument/2006/relationships/hyperlink" Target="https://talan.bank.gov.ua/get-user-certificate/Y_-big1Wf-5rXuLQ_8Fj" TargetMode="External"/><Relationship Id="rId751" Type="http://schemas.openxmlformats.org/officeDocument/2006/relationships/hyperlink" Target="https://talan.bank.gov.ua/get-user-certificate/Y_-biwQxKyDJhU9PrzgS" TargetMode="External"/><Relationship Id="rId849" Type="http://schemas.openxmlformats.org/officeDocument/2006/relationships/hyperlink" Target="https://talan.bank.gov.ua/get-user-certificate/Y_-bisWiVonHja1FVDJ-" TargetMode="External"/><Relationship Id="rId1174" Type="http://schemas.openxmlformats.org/officeDocument/2006/relationships/hyperlink" Target="https://talan.bank.gov.ua/get-user-certificate/Y_-biJfhZMimom3dhavp" TargetMode="External"/><Relationship Id="rId1381" Type="http://schemas.openxmlformats.org/officeDocument/2006/relationships/hyperlink" Target="https://talan.bank.gov.ua/get-user-certificate/Y_-biXdHBs-dXgQHm6mG" TargetMode="External"/><Relationship Id="rId1479" Type="http://schemas.openxmlformats.org/officeDocument/2006/relationships/hyperlink" Target="https://talan.bank.gov.ua/get-user-certificate/Y_-bi0_DvBFCLYnh27NG" TargetMode="External"/><Relationship Id="rId1686" Type="http://schemas.openxmlformats.org/officeDocument/2006/relationships/hyperlink" Target="https://talan.bank.gov.ua/get-user-certificate/Y_-biJg4ycsS6YkAQigz" TargetMode="External"/><Relationship Id="rId2225" Type="http://schemas.openxmlformats.org/officeDocument/2006/relationships/hyperlink" Target="https://talan.bank.gov.ua/get-user-certificate/Y_-biVvoElSOSnZPfbv4" TargetMode="External"/><Relationship Id="rId2432" Type="http://schemas.openxmlformats.org/officeDocument/2006/relationships/hyperlink" Target="https://talan.bank.gov.ua/get-user-certificate/Y_-biLYcaqGSYoi8fiY7" TargetMode="External"/><Relationship Id="rId404" Type="http://schemas.openxmlformats.org/officeDocument/2006/relationships/hyperlink" Target="https://talan.bank.gov.ua/get-user-certificate/Y_-bi5e4fLdLnsH0fit-" TargetMode="External"/><Relationship Id="rId611" Type="http://schemas.openxmlformats.org/officeDocument/2006/relationships/hyperlink" Target="https://talan.bank.gov.ua/get-user-certificate/Y_-biNAHJyoTyRDSMXrO" TargetMode="External"/><Relationship Id="rId1034" Type="http://schemas.openxmlformats.org/officeDocument/2006/relationships/hyperlink" Target="https://talan.bank.gov.ua/get-user-certificate/Y_-bixiPGkpzQud-viNH" TargetMode="External"/><Relationship Id="rId1241" Type="http://schemas.openxmlformats.org/officeDocument/2006/relationships/hyperlink" Target="https://talan.bank.gov.ua/get-user-certificate/Y_-bizoMQrIG2d836nSu" TargetMode="External"/><Relationship Id="rId1339" Type="http://schemas.openxmlformats.org/officeDocument/2006/relationships/hyperlink" Target="https://talan.bank.gov.ua/get-user-certificate/Y_-bi5_TJ-_vHq98cmcB" TargetMode="External"/><Relationship Id="rId1893" Type="http://schemas.openxmlformats.org/officeDocument/2006/relationships/hyperlink" Target="https://talan.bank.gov.ua/get-user-certificate/Y_-bi1PsRREiwjSqOc0j" TargetMode="External"/><Relationship Id="rId709" Type="http://schemas.openxmlformats.org/officeDocument/2006/relationships/hyperlink" Target="https://talan.bank.gov.ua/get-user-certificate/Y_-bi5xfaqGUCqE4EVxy" TargetMode="External"/><Relationship Id="rId916" Type="http://schemas.openxmlformats.org/officeDocument/2006/relationships/hyperlink" Target="https://talan.bank.gov.ua/get-user-certificate/Y_-bi1LJ5JWgx8DPsbzG" TargetMode="External"/><Relationship Id="rId1101" Type="http://schemas.openxmlformats.org/officeDocument/2006/relationships/hyperlink" Target="https://talan.bank.gov.ua/get-user-certificate/Y_-biFULz873-u5TNSg6" TargetMode="External"/><Relationship Id="rId1546" Type="http://schemas.openxmlformats.org/officeDocument/2006/relationships/hyperlink" Target="https://talan.bank.gov.ua/get-user-certificate/Y_-bijt36Xa4f6e0Btxb" TargetMode="External"/><Relationship Id="rId1753" Type="http://schemas.openxmlformats.org/officeDocument/2006/relationships/hyperlink" Target="https://talan.bank.gov.ua/get-user-certificate/Y_-biY0jxMC5SdzELX2l" TargetMode="External"/><Relationship Id="rId1960" Type="http://schemas.openxmlformats.org/officeDocument/2006/relationships/hyperlink" Target="https://talan.bank.gov.ua/get-user-certificate/Y_-biDaXY7AlywcU10gJ" TargetMode="External"/><Relationship Id="rId45" Type="http://schemas.openxmlformats.org/officeDocument/2006/relationships/hyperlink" Target="https://talan.bank.gov.ua/get-user-certificate/Y_-bi1ZT6m4tCGr7IXth" TargetMode="External"/><Relationship Id="rId1406" Type="http://schemas.openxmlformats.org/officeDocument/2006/relationships/hyperlink" Target="https://talan.bank.gov.ua/get-user-certificate/Y_-bi4IMVe4lar7lVGVf" TargetMode="External"/><Relationship Id="rId1613" Type="http://schemas.openxmlformats.org/officeDocument/2006/relationships/hyperlink" Target="https://talan.bank.gov.ua/get-user-certificate/Y_-biKasmkOlD8pxe17Q" TargetMode="External"/><Relationship Id="rId1820" Type="http://schemas.openxmlformats.org/officeDocument/2006/relationships/hyperlink" Target="https://talan.bank.gov.ua/get-user-certificate/Y_-bidHU3UlGGH4THR8o" TargetMode="External"/><Relationship Id="rId194" Type="http://schemas.openxmlformats.org/officeDocument/2006/relationships/hyperlink" Target="https://talan.bank.gov.ua/get-user-certificate/Y_-bivxDpHdajjjfzlmP" TargetMode="External"/><Relationship Id="rId1918" Type="http://schemas.openxmlformats.org/officeDocument/2006/relationships/hyperlink" Target="https://talan.bank.gov.ua/get-user-certificate/Y_-bi0ZcmMCLFvGilg0x" TargetMode="External"/><Relationship Id="rId2082" Type="http://schemas.openxmlformats.org/officeDocument/2006/relationships/hyperlink" Target="https://talan.bank.gov.ua/get-user-certificate/Y_-bibsGXoj2N3m3Xy2i" TargetMode="External"/><Relationship Id="rId261" Type="http://schemas.openxmlformats.org/officeDocument/2006/relationships/hyperlink" Target="https://talan.bank.gov.ua/get-user-certificate/Y_-bi73O2JxyieHBIUPp" TargetMode="External"/><Relationship Id="rId499" Type="http://schemas.openxmlformats.org/officeDocument/2006/relationships/hyperlink" Target="https://talan.bank.gov.ua/get-user-certificate/Y_-biiyqyYX26AZG7S79" TargetMode="External"/><Relationship Id="rId2387" Type="http://schemas.openxmlformats.org/officeDocument/2006/relationships/hyperlink" Target="https://talan.bank.gov.ua/get-user-certificate/Y_-bioz2tQ5xKyCE9nC-" TargetMode="External"/><Relationship Id="rId2594" Type="http://schemas.openxmlformats.org/officeDocument/2006/relationships/hyperlink" Target="https://talan.bank.gov.ua/get-user-certificate/Y_-bif4fJkoptNq-KYOu" TargetMode="External"/><Relationship Id="rId359" Type="http://schemas.openxmlformats.org/officeDocument/2006/relationships/hyperlink" Target="https://talan.bank.gov.ua/get-user-certificate/Y_-biE8IeUGxcqFA7Kys" TargetMode="External"/><Relationship Id="rId566" Type="http://schemas.openxmlformats.org/officeDocument/2006/relationships/hyperlink" Target="https://talan.bank.gov.ua/get-user-certificate/Y_-biY6FyZF68FpOhNHf" TargetMode="External"/><Relationship Id="rId773" Type="http://schemas.openxmlformats.org/officeDocument/2006/relationships/hyperlink" Target="https://talan.bank.gov.ua/get-user-certificate/Y_-bi-wyUMUC8MRJ7uOb" TargetMode="External"/><Relationship Id="rId1196" Type="http://schemas.openxmlformats.org/officeDocument/2006/relationships/hyperlink" Target="https://talan.bank.gov.ua/get-user-certificate/Y_-bizZK23Gx4AMiLFou" TargetMode="External"/><Relationship Id="rId2247" Type="http://schemas.openxmlformats.org/officeDocument/2006/relationships/hyperlink" Target="https://talan.bank.gov.ua/get-user-certificate/Y_-bivJfxPJ3adedxDzi" TargetMode="External"/><Relationship Id="rId2454" Type="http://schemas.openxmlformats.org/officeDocument/2006/relationships/hyperlink" Target="https://talan.bank.gov.ua/get-user-certificate/Y_-bivM0a1bLRmHOaeIc" TargetMode="External"/><Relationship Id="rId121" Type="http://schemas.openxmlformats.org/officeDocument/2006/relationships/hyperlink" Target="https://talan.bank.gov.ua/get-user-certificate/Y_-biaAkENbHxqehykJV" TargetMode="External"/><Relationship Id="rId219" Type="http://schemas.openxmlformats.org/officeDocument/2006/relationships/hyperlink" Target="https://talan.bank.gov.ua/get-user-certificate/Y_-biT1A1ZsalsIqE-Pg" TargetMode="External"/><Relationship Id="rId426" Type="http://schemas.openxmlformats.org/officeDocument/2006/relationships/hyperlink" Target="https://talan.bank.gov.ua/get-user-certificate/Y_-bitPuYHiZ7gDhKM8v" TargetMode="External"/><Relationship Id="rId633" Type="http://schemas.openxmlformats.org/officeDocument/2006/relationships/hyperlink" Target="https://talan.bank.gov.ua/get-user-certificate/Y_-bi4fyXMBQM8uS76Bt" TargetMode="External"/><Relationship Id="rId980" Type="http://schemas.openxmlformats.org/officeDocument/2006/relationships/hyperlink" Target="https://talan.bank.gov.ua/get-user-certificate/Y_-biirpv6F1Kn_SV37S" TargetMode="External"/><Relationship Id="rId1056" Type="http://schemas.openxmlformats.org/officeDocument/2006/relationships/hyperlink" Target="https://talan.bank.gov.ua/get-user-certificate/Y_-biURQenK51r-mkEi8" TargetMode="External"/><Relationship Id="rId1263" Type="http://schemas.openxmlformats.org/officeDocument/2006/relationships/hyperlink" Target="https://talan.bank.gov.ua/get-user-certificate/Y_-biapb5fDcMGmmt-Nu" TargetMode="External"/><Relationship Id="rId2107" Type="http://schemas.openxmlformats.org/officeDocument/2006/relationships/hyperlink" Target="https://talan.bank.gov.ua/get-user-certificate/Y_-biSpUAWqsshohgns_" TargetMode="External"/><Relationship Id="rId2314" Type="http://schemas.openxmlformats.org/officeDocument/2006/relationships/hyperlink" Target="https://talan.bank.gov.ua/get-user-certificate/Y_-bisqr9uqrhysgd0gd" TargetMode="External"/><Relationship Id="rId2661" Type="http://schemas.openxmlformats.org/officeDocument/2006/relationships/hyperlink" Target="https://talan.bank.gov.ua/get-user-certificate/Y_-biCDAuXrv7Y7wlHJG" TargetMode="External"/><Relationship Id="rId840" Type="http://schemas.openxmlformats.org/officeDocument/2006/relationships/hyperlink" Target="https://talan.bank.gov.ua/get-user-certificate/Y_-biG-8jPa8qPCiCD5H" TargetMode="External"/><Relationship Id="rId938" Type="http://schemas.openxmlformats.org/officeDocument/2006/relationships/hyperlink" Target="https://talan.bank.gov.ua/get-user-certificate/Y_-bica_eerB9aKr0AVp" TargetMode="External"/><Relationship Id="rId1470" Type="http://schemas.openxmlformats.org/officeDocument/2006/relationships/hyperlink" Target="https://talan.bank.gov.ua/get-user-certificate/Y_-binL1W5G1fw5awC_X" TargetMode="External"/><Relationship Id="rId1568" Type="http://schemas.openxmlformats.org/officeDocument/2006/relationships/hyperlink" Target="https://talan.bank.gov.ua/get-user-certificate/Y_-bislRsqrnqCrlZzeG" TargetMode="External"/><Relationship Id="rId1775" Type="http://schemas.openxmlformats.org/officeDocument/2006/relationships/hyperlink" Target="https://talan.bank.gov.ua/get-user-certificate/Y_-bi2fsz9Z7VbZ0AyQU" TargetMode="External"/><Relationship Id="rId2521" Type="http://schemas.openxmlformats.org/officeDocument/2006/relationships/hyperlink" Target="https://talan.bank.gov.ua/get-user-certificate/Y_-bivUgmbLA8yJRaYxz" TargetMode="External"/><Relationship Id="rId2619" Type="http://schemas.openxmlformats.org/officeDocument/2006/relationships/hyperlink" Target="https://talan.bank.gov.ua/get-user-certificate/Y_-biftnV_ZjJV9D9il7" TargetMode="External"/><Relationship Id="rId67" Type="http://schemas.openxmlformats.org/officeDocument/2006/relationships/hyperlink" Target="https://talan.bank.gov.ua/get-user-certificate/Y_-bi4GwRkNx4kXyrnZO" TargetMode="External"/><Relationship Id="rId700" Type="http://schemas.openxmlformats.org/officeDocument/2006/relationships/hyperlink" Target="https://talan.bank.gov.ua/get-user-certificate/Y_-bi7U9Nglpr-pxOpzY" TargetMode="External"/><Relationship Id="rId1123" Type="http://schemas.openxmlformats.org/officeDocument/2006/relationships/hyperlink" Target="https://talan.bank.gov.ua/get-user-certificate/Y_-bixbzvf3Jz7995abl" TargetMode="External"/><Relationship Id="rId1330" Type="http://schemas.openxmlformats.org/officeDocument/2006/relationships/hyperlink" Target="https://talan.bank.gov.ua/get-user-certificate/Y_-bikRd7ThjGLm2aF8W" TargetMode="External"/><Relationship Id="rId1428" Type="http://schemas.openxmlformats.org/officeDocument/2006/relationships/hyperlink" Target="https://talan.bank.gov.ua/get-user-certificate/Y_-bi9cK1fwEIHeH-jl-" TargetMode="External"/><Relationship Id="rId1635" Type="http://schemas.openxmlformats.org/officeDocument/2006/relationships/hyperlink" Target="https://talan.bank.gov.ua/get-user-certificate/Y_-bihvpVi473mZyn1ic" TargetMode="External"/><Relationship Id="rId1982" Type="http://schemas.openxmlformats.org/officeDocument/2006/relationships/hyperlink" Target="https://talan.bank.gov.ua/get-user-certificate/Y_-bi6rG92k8kgKfVlKY" TargetMode="External"/><Relationship Id="rId1842" Type="http://schemas.openxmlformats.org/officeDocument/2006/relationships/hyperlink" Target="https://talan.bank.gov.ua/get-user-certificate/Y_-biSApwdHR8v2hY6Z3" TargetMode="External"/><Relationship Id="rId1702" Type="http://schemas.openxmlformats.org/officeDocument/2006/relationships/hyperlink" Target="https://talan.bank.gov.ua/get-user-certificate/Y_-biJL-10l02lTYZFRo" TargetMode="External"/><Relationship Id="rId283" Type="http://schemas.openxmlformats.org/officeDocument/2006/relationships/hyperlink" Target="https://talan.bank.gov.ua/get-user-certificate/Y_-biIh21dJ1AUlzhhw7" TargetMode="External"/><Relationship Id="rId490" Type="http://schemas.openxmlformats.org/officeDocument/2006/relationships/hyperlink" Target="https://talan.bank.gov.ua/get-user-certificate/Y_-bi_La9UVHwsclYKyf" TargetMode="External"/><Relationship Id="rId2171" Type="http://schemas.openxmlformats.org/officeDocument/2006/relationships/hyperlink" Target="https://talan.bank.gov.ua/get-user-certificate/Y_-biWsV1TJFwM5ugirp" TargetMode="External"/><Relationship Id="rId143" Type="http://schemas.openxmlformats.org/officeDocument/2006/relationships/hyperlink" Target="https://talan.bank.gov.ua/get-user-certificate/Y_-biW7H1Ntr3gXR9wgI" TargetMode="External"/><Relationship Id="rId350" Type="http://schemas.openxmlformats.org/officeDocument/2006/relationships/hyperlink" Target="https://talan.bank.gov.ua/get-user-certificate/Y_-bisy-1lLQf6TlT_Lh" TargetMode="External"/><Relationship Id="rId588" Type="http://schemas.openxmlformats.org/officeDocument/2006/relationships/hyperlink" Target="https://talan.bank.gov.ua/get-user-certificate/Y_-biyR9A3db957xoYYH" TargetMode="External"/><Relationship Id="rId795" Type="http://schemas.openxmlformats.org/officeDocument/2006/relationships/hyperlink" Target="https://talan.bank.gov.ua/get-user-certificate/Y_-bibtdRsNPgkPSRlsT" TargetMode="External"/><Relationship Id="rId2031" Type="http://schemas.openxmlformats.org/officeDocument/2006/relationships/hyperlink" Target="https://talan.bank.gov.ua/get-user-certificate/Y_-bizFWehKNX5wauO-X" TargetMode="External"/><Relationship Id="rId2269" Type="http://schemas.openxmlformats.org/officeDocument/2006/relationships/hyperlink" Target="https://talan.bank.gov.ua/get-user-certificate/Y_-bicKk7jytTV_PCht_" TargetMode="External"/><Relationship Id="rId2476" Type="http://schemas.openxmlformats.org/officeDocument/2006/relationships/hyperlink" Target="https://talan.bank.gov.ua/get-user-certificate/Y_-biUR_GCTDwsFrg8g7" TargetMode="External"/><Relationship Id="rId2683" Type="http://schemas.openxmlformats.org/officeDocument/2006/relationships/hyperlink" Target="https://talan.bank.gov.ua/get-user-certificate/j_-wqOvAg2oMtTgXQwof" TargetMode="External"/><Relationship Id="rId9" Type="http://schemas.openxmlformats.org/officeDocument/2006/relationships/hyperlink" Target="https://talan.bank.gov.ua/get-user-certificate/Y_-biyEhFIyYeYCVEuku" TargetMode="External"/><Relationship Id="rId210" Type="http://schemas.openxmlformats.org/officeDocument/2006/relationships/hyperlink" Target="https://talan.bank.gov.ua/get-user-certificate/Y_-biRL_B3yNPiI_T-MW" TargetMode="External"/><Relationship Id="rId448" Type="http://schemas.openxmlformats.org/officeDocument/2006/relationships/hyperlink" Target="https://talan.bank.gov.ua/get-user-certificate/Y_-biqna3XfzPuD6axfm" TargetMode="External"/><Relationship Id="rId655" Type="http://schemas.openxmlformats.org/officeDocument/2006/relationships/hyperlink" Target="https://talan.bank.gov.ua/get-user-certificate/Y_-bio1M6O42kKRCcA_W" TargetMode="External"/><Relationship Id="rId862" Type="http://schemas.openxmlformats.org/officeDocument/2006/relationships/hyperlink" Target="https://talan.bank.gov.ua/get-user-certificate/Y_-biI924ad7Lc0RcgK-" TargetMode="External"/><Relationship Id="rId1078" Type="http://schemas.openxmlformats.org/officeDocument/2006/relationships/hyperlink" Target="https://talan.bank.gov.ua/get-user-certificate/Y_-bitac7hTsSTVPwJOF" TargetMode="External"/><Relationship Id="rId1285" Type="http://schemas.openxmlformats.org/officeDocument/2006/relationships/hyperlink" Target="https://talan.bank.gov.ua/get-user-certificate/Y_-biLysYsfkLfY8LmzM" TargetMode="External"/><Relationship Id="rId1492" Type="http://schemas.openxmlformats.org/officeDocument/2006/relationships/hyperlink" Target="https://talan.bank.gov.ua/get-user-certificate/Y_-biQNOn69lY-hKpPEl" TargetMode="External"/><Relationship Id="rId2129" Type="http://schemas.openxmlformats.org/officeDocument/2006/relationships/hyperlink" Target="https://talan.bank.gov.ua/get-user-certificate/Y_-biYUmI4w1CHRIZqg0" TargetMode="External"/><Relationship Id="rId2336" Type="http://schemas.openxmlformats.org/officeDocument/2006/relationships/hyperlink" Target="https://talan.bank.gov.ua/get-user-certificate/Y_-biPRrxzbNHBw-muTB" TargetMode="External"/><Relationship Id="rId2543" Type="http://schemas.openxmlformats.org/officeDocument/2006/relationships/hyperlink" Target="https://talan.bank.gov.ua/get-user-certificate/Y_-biKZiI4M-XdQAaXpn" TargetMode="External"/><Relationship Id="rId308" Type="http://schemas.openxmlformats.org/officeDocument/2006/relationships/hyperlink" Target="https://talan.bank.gov.ua/get-user-certificate/Y_-bieSSJSETuqgPzjNa" TargetMode="External"/><Relationship Id="rId515" Type="http://schemas.openxmlformats.org/officeDocument/2006/relationships/hyperlink" Target="https://talan.bank.gov.ua/get-user-certificate/Y_-bi_sKm4ofG0vBbfP6" TargetMode="External"/><Relationship Id="rId722" Type="http://schemas.openxmlformats.org/officeDocument/2006/relationships/hyperlink" Target="https://talan.bank.gov.ua/get-user-certificate/Y_-bicLYAyrzlmCMFCOy" TargetMode="External"/><Relationship Id="rId1145" Type="http://schemas.openxmlformats.org/officeDocument/2006/relationships/hyperlink" Target="https://talan.bank.gov.ua/get-user-certificate/Y_-bikwuWwtuHvFmdQsI" TargetMode="External"/><Relationship Id="rId1352" Type="http://schemas.openxmlformats.org/officeDocument/2006/relationships/hyperlink" Target="https://talan.bank.gov.ua/get-user-certificate/Y_-bi6IeWN260gjdGXFL" TargetMode="External"/><Relationship Id="rId1797" Type="http://schemas.openxmlformats.org/officeDocument/2006/relationships/hyperlink" Target="https://talan.bank.gov.ua/get-user-certificate/Y_-biOMERywBSm-QNn4o" TargetMode="External"/><Relationship Id="rId2403" Type="http://schemas.openxmlformats.org/officeDocument/2006/relationships/hyperlink" Target="https://talan.bank.gov.ua/get-user-certificate/Y_-bi1XEKT9cup3_SKbT" TargetMode="External"/><Relationship Id="rId89" Type="http://schemas.openxmlformats.org/officeDocument/2006/relationships/hyperlink" Target="https://talan.bank.gov.ua/get-user-certificate/Y_-bif41w5VDYzlShBta" TargetMode="External"/><Relationship Id="rId1005" Type="http://schemas.openxmlformats.org/officeDocument/2006/relationships/hyperlink" Target="https://talan.bank.gov.ua/get-user-certificate/Y_-biEmIvS_7ISOwdw1k" TargetMode="External"/><Relationship Id="rId1212" Type="http://schemas.openxmlformats.org/officeDocument/2006/relationships/hyperlink" Target="https://talan.bank.gov.ua/get-user-certificate/Y_-bif9lTzNwxSjAgzgw" TargetMode="External"/><Relationship Id="rId1657" Type="http://schemas.openxmlformats.org/officeDocument/2006/relationships/hyperlink" Target="https://talan.bank.gov.ua/get-user-certificate/Y_-biYdCp2enkvbDTl04" TargetMode="External"/><Relationship Id="rId1864" Type="http://schemas.openxmlformats.org/officeDocument/2006/relationships/hyperlink" Target="https://talan.bank.gov.ua/get-user-certificate/Y_-biCeMBGgwFJVA9ppr" TargetMode="External"/><Relationship Id="rId2610" Type="http://schemas.openxmlformats.org/officeDocument/2006/relationships/hyperlink" Target="https://talan.bank.gov.ua/get-user-certificate/Y_-bi_QFK_0Jpu9Q0irx" TargetMode="External"/><Relationship Id="rId1517" Type="http://schemas.openxmlformats.org/officeDocument/2006/relationships/hyperlink" Target="https://talan.bank.gov.ua/get-user-certificate/Y_-biJu43zW7vN4r8z6g" TargetMode="External"/><Relationship Id="rId1724" Type="http://schemas.openxmlformats.org/officeDocument/2006/relationships/hyperlink" Target="https://talan.bank.gov.ua/get-user-certificate/Y_-biiUyg8zIcvPGdiNS" TargetMode="External"/><Relationship Id="rId16" Type="http://schemas.openxmlformats.org/officeDocument/2006/relationships/hyperlink" Target="https://talan.bank.gov.ua/get-user-certificate/Y_-biwj9kQZH609GiQf9" TargetMode="External"/><Relationship Id="rId1931" Type="http://schemas.openxmlformats.org/officeDocument/2006/relationships/hyperlink" Target="https://talan.bank.gov.ua/get-user-certificate/Y_-biWly8YhaBMuGwm6l" TargetMode="External"/><Relationship Id="rId2193" Type="http://schemas.openxmlformats.org/officeDocument/2006/relationships/hyperlink" Target="https://talan.bank.gov.ua/get-user-certificate/Y_-bid9hbUV3eMZgv25E" TargetMode="External"/><Relationship Id="rId2498" Type="http://schemas.openxmlformats.org/officeDocument/2006/relationships/hyperlink" Target="https://talan.bank.gov.ua/get-user-certificate/Y_-biFGFXsXkphvi6u00" TargetMode="External"/><Relationship Id="rId165" Type="http://schemas.openxmlformats.org/officeDocument/2006/relationships/hyperlink" Target="https://talan.bank.gov.ua/get-user-certificate/Y_-bi14dRYrtpIohZCcT" TargetMode="External"/><Relationship Id="rId372" Type="http://schemas.openxmlformats.org/officeDocument/2006/relationships/hyperlink" Target="https://talan.bank.gov.ua/get-user-certificate/Y_-biQ0v4YLlhgSNBcIF" TargetMode="External"/><Relationship Id="rId677" Type="http://schemas.openxmlformats.org/officeDocument/2006/relationships/hyperlink" Target="https://talan.bank.gov.ua/get-user-certificate/Y_-bi_1M_ezrsOBOiKU0" TargetMode="External"/><Relationship Id="rId2053" Type="http://schemas.openxmlformats.org/officeDocument/2006/relationships/hyperlink" Target="https://talan.bank.gov.ua/get-user-certificate/Y_-bi_G6wxfy8PeWHjUR" TargetMode="External"/><Relationship Id="rId2260" Type="http://schemas.openxmlformats.org/officeDocument/2006/relationships/hyperlink" Target="https://talan.bank.gov.ua/get-user-certificate/Y_-biuO9Vz2VYtvb9xgw" TargetMode="External"/><Relationship Id="rId2358" Type="http://schemas.openxmlformats.org/officeDocument/2006/relationships/hyperlink" Target="https://talan.bank.gov.ua/get-user-certificate/Y_-bir26kn2jkYyu05Ia" TargetMode="External"/><Relationship Id="rId232" Type="http://schemas.openxmlformats.org/officeDocument/2006/relationships/hyperlink" Target="https://talan.bank.gov.ua/get-user-certificate/Y_-biI50E4kkSR6HRM7u" TargetMode="External"/><Relationship Id="rId884" Type="http://schemas.openxmlformats.org/officeDocument/2006/relationships/hyperlink" Target="https://talan.bank.gov.ua/get-user-certificate/Y_-bijCB8q3Er6etydWe" TargetMode="External"/><Relationship Id="rId2120" Type="http://schemas.openxmlformats.org/officeDocument/2006/relationships/hyperlink" Target="https://talan.bank.gov.ua/get-user-certificate/Y_-bizHSqgNv5_u8tOg3" TargetMode="External"/><Relationship Id="rId2565" Type="http://schemas.openxmlformats.org/officeDocument/2006/relationships/hyperlink" Target="https://talan.bank.gov.ua/get-user-certificate/Y_-biA0-Mepfw0WIZr1q" TargetMode="External"/><Relationship Id="rId537" Type="http://schemas.openxmlformats.org/officeDocument/2006/relationships/hyperlink" Target="https://talan.bank.gov.ua/get-user-certificate/Y_-biNNajCKQUN25PYkA" TargetMode="External"/><Relationship Id="rId744" Type="http://schemas.openxmlformats.org/officeDocument/2006/relationships/hyperlink" Target="https://talan.bank.gov.ua/get-user-certificate/Y_-bi0yJ3CTwU6k8G2Oa" TargetMode="External"/><Relationship Id="rId951" Type="http://schemas.openxmlformats.org/officeDocument/2006/relationships/hyperlink" Target="https://talan.bank.gov.ua/get-user-certificate/Y_-biQE9A7pyZncELr8J" TargetMode="External"/><Relationship Id="rId1167" Type="http://schemas.openxmlformats.org/officeDocument/2006/relationships/hyperlink" Target="https://talan.bank.gov.ua/get-user-certificate/Y_-biOwVuo9dMmOdY_T7" TargetMode="External"/><Relationship Id="rId1374" Type="http://schemas.openxmlformats.org/officeDocument/2006/relationships/hyperlink" Target="https://talan.bank.gov.ua/get-user-certificate/Y_-biTtKjD_YQhE2OmRs" TargetMode="External"/><Relationship Id="rId1581" Type="http://schemas.openxmlformats.org/officeDocument/2006/relationships/hyperlink" Target="https://talan.bank.gov.ua/get-user-certificate/Y_-biNQ6aNsTNWBh8RXS" TargetMode="External"/><Relationship Id="rId1679" Type="http://schemas.openxmlformats.org/officeDocument/2006/relationships/hyperlink" Target="https://talan.bank.gov.ua/get-user-certificate/Y_-biXpLqvmizoj0cBWD" TargetMode="External"/><Relationship Id="rId2218" Type="http://schemas.openxmlformats.org/officeDocument/2006/relationships/hyperlink" Target="https://talan.bank.gov.ua/get-user-certificate/Y_-biS4egWUciNPnyN9Q" TargetMode="External"/><Relationship Id="rId2425" Type="http://schemas.openxmlformats.org/officeDocument/2006/relationships/hyperlink" Target="https://talan.bank.gov.ua/get-user-certificate/Y_-bix0fqY2-IsuvhJdA" TargetMode="External"/><Relationship Id="rId2632" Type="http://schemas.openxmlformats.org/officeDocument/2006/relationships/hyperlink" Target="https://talan.bank.gov.ua/get-user-certificate/Y_-biSkpzx4h66QJjNVY" TargetMode="External"/><Relationship Id="rId80" Type="http://schemas.openxmlformats.org/officeDocument/2006/relationships/hyperlink" Target="https://talan.bank.gov.ua/get-user-certificate/Y_-bim-uQLAa8h4_E40i" TargetMode="External"/><Relationship Id="rId604" Type="http://schemas.openxmlformats.org/officeDocument/2006/relationships/hyperlink" Target="https://talan.bank.gov.ua/get-user-certificate/Y_-biLUTAsHCwMjgnIC3" TargetMode="External"/><Relationship Id="rId811" Type="http://schemas.openxmlformats.org/officeDocument/2006/relationships/hyperlink" Target="https://talan.bank.gov.ua/get-user-certificate/Y_-biVHWZeIsxyxW4uHm" TargetMode="External"/><Relationship Id="rId1027" Type="http://schemas.openxmlformats.org/officeDocument/2006/relationships/hyperlink" Target="https://talan.bank.gov.ua/get-user-certificate/Y_-bizBx6KEQdoLJIy6O" TargetMode="External"/><Relationship Id="rId1234" Type="http://schemas.openxmlformats.org/officeDocument/2006/relationships/hyperlink" Target="https://talan.bank.gov.ua/get-user-certificate/Y_-bio60oHQN5-Tpz3Pr" TargetMode="External"/><Relationship Id="rId1441" Type="http://schemas.openxmlformats.org/officeDocument/2006/relationships/hyperlink" Target="https://talan.bank.gov.ua/get-user-certificate/Y_-bigtjzIE4SG4oy5wT" TargetMode="External"/><Relationship Id="rId1886" Type="http://schemas.openxmlformats.org/officeDocument/2006/relationships/hyperlink" Target="https://talan.bank.gov.ua/get-user-certificate/Y_-biCs-AwIuzmXc26VM" TargetMode="External"/><Relationship Id="rId909" Type="http://schemas.openxmlformats.org/officeDocument/2006/relationships/hyperlink" Target="https://talan.bank.gov.ua/get-user-certificate/Y_-biY9k5zwa1ITXA2V1" TargetMode="External"/><Relationship Id="rId1301" Type="http://schemas.openxmlformats.org/officeDocument/2006/relationships/hyperlink" Target="https://talan.bank.gov.ua/get-user-certificate/Y_-biqdNlZnrMaKUisxI" TargetMode="External"/><Relationship Id="rId1539" Type="http://schemas.openxmlformats.org/officeDocument/2006/relationships/hyperlink" Target="https://talan.bank.gov.ua/get-user-certificate/Y_-biC5AbTppWVBB8752" TargetMode="External"/><Relationship Id="rId1746" Type="http://schemas.openxmlformats.org/officeDocument/2006/relationships/hyperlink" Target="https://talan.bank.gov.ua/get-user-certificate/Y_-bimdxioIWY4cfNNbT" TargetMode="External"/><Relationship Id="rId1953" Type="http://schemas.openxmlformats.org/officeDocument/2006/relationships/hyperlink" Target="https://talan.bank.gov.ua/get-user-certificate/Y_-biZIP5SJEioxap4uU" TargetMode="External"/><Relationship Id="rId38" Type="http://schemas.openxmlformats.org/officeDocument/2006/relationships/hyperlink" Target="https://talan.bank.gov.ua/get-user-certificate/Y_-bia84_9yx37UE5PRc" TargetMode="External"/><Relationship Id="rId1606" Type="http://schemas.openxmlformats.org/officeDocument/2006/relationships/hyperlink" Target="https://talan.bank.gov.ua/get-user-certificate/Y_-biubtPsFGvsmijPqy" TargetMode="External"/><Relationship Id="rId1813" Type="http://schemas.openxmlformats.org/officeDocument/2006/relationships/hyperlink" Target="https://talan.bank.gov.ua/get-user-certificate/Y_-bi5xg81R-NHxNkHOX" TargetMode="External"/><Relationship Id="rId187" Type="http://schemas.openxmlformats.org/officeDocument/2006/relationships/hyperlink" Target="https://talan.bank.gov.ua/get-user-certificate/Y_-bit2g-ITQotLIIg_M" TargetMode="External"/><Relationship Id="rId394" Type="http://schemas.openxmlformats.org/officeDocument/2006/relationships/hyperlink" Target="https://talan.bank.gov.ua/get-user-certificate/Y_-biH7X-Va1abwJLUKN" TargetMode="External"/><Relationship Id="rId2075" Type="http://schemas.openxmlformats.org/officeDocument/2006/relationships/hyperlink" Target="https://talan.bank.gov.ua/get-user-certificate/Y_-bi0jqRpf5F7aucVKp" TargetMode="External"/><Relationship Id="rId2282" Type="http://schemas.openxmlformats.org/officeDocument/2006/relationships/hyperlink" Target="https://talan.bank.gov.ua/get-user-certificate/Y_-biWFmKjhivaMiF1uQ" TargetMode="External"/><Relationship Id="rId254" Type="http://schemas.openxmlformats.org/officeDocument/2006/relationships/hyperlink" Target="https://talan.bank.gov.ua/get-user-certificate/Y_-biBKXg8OmqmYlT_rP" TargetMode="External"/><Relationship Id="rId699" Type="http://schemas.openxmlformats.org/officeDocument/2006/relationships/hyperlink" Target="https://talan.bank.gov.ua/get-user-certificate/Y_-biGZEeuubbKZew_GK" TargetMode="External"/><Relationship Id="rId1091" Type="http://schemas.openxmlformats.org/officeDocument/2006/relationships/hyperlink" Target="https://talan.bank.gov.ua/get-user-certificate/Y_-biPdlHssRd_ZsDJmu" TargetMode="External"/><Relationship Id="rId2587" Type="http://schemas.openxmlformats.org/officeDocument/2006/relationships/hyperlink" Target="https://talan.bank.gov.ua/get-user-certificate/Y_-biA9I2tWKhTF6s21K" TargetMode="External"/><Relationship Id="rId114" Type="http://schemas.openxmlformats.org/officeDocument/2006/relationships/hyperlink" Target="https://talan.bank.gov.ua/get-user-certificate/Y_-biTD4iVXOHmieArp1" TargetMode="External"/><Relationship Id="rId461" Type="http://schemas.openxmlformats.org/officeDocument/2006/relationships/hyperlink" Target="https://talan.bank.gov.ua/get-user-certificate/Y_-bi_KqqAunRVybcT1_" TargetMode="External"/><Relationship Id="rId559" Type="http://schemas.openxmlformats.org/officeDocument/2006/relationships/hyperlink" Target="https://talan.bank.gov.ua/get-user-certificate/Y_-biqHJXAmFtw5JP4q4" TargetMode="External"/><Relationship Id="rId766" Type="http://schemas.openxmlformats.org/officeDocument/2006/relationships/hyperlink" Target="https://talan.bank.gov.ua/get-user-certificate/Y_-bi_25ttg6oYr26mar" TargetMode="External"/><Relationship Id="rId1189" Type="http://schemas.openxmlformats.org/officeDocument/2006/relationships/hyperlink" Target="https://talan.bank.gov.ua/get-user-certificate/Y_-bi1NiYzV9X1adexWc" TargetMode="External"/><Relationship Id="rId1396" Type="http://schemas.openxmlformats.org/officeDocument/2006/relationships/hyperlink" Target="https://talan.bank.gov.ua/get-user-certificate/Y_-biRdygw_2dOe18DoE" TargetMode="External"/><Relationship Id="rId2142" Type="http://schemas.openxmlformats.org/officeDocument/2006/relationships/hyperlink" Target="https://talan.bank.gov.ua/get-user-certificate/Y_-biFLVmq1z_IK7o8lc" TargetMode="External"/><Relationship Id="rId2447" Type="http://schemas.openxmlformats.org/officeDocument/2006/relationships/hyperlink" Target="https://talan.bank.gov.ua/get-user-certificate/Y_-biLfwIdbXGfy-b3q5" TargetMode="External"/><Relationship Id="rId321" Type="http://schemas.openxmlformats.org/officeDocument/2006/relationships/hyperlink" Target="https://talan.bank.gov.ua/get-user-certificate/Y_-biEuT7oFYXcQCRd6k" TargetMode="External"/><Relationship Id="rId419" Type="http://schemas.openxmlformats.org/officeDocument/2006/relationships/hyperlink" Target="https://talan.bank.gov.ua/get-user-certificate/Y_-bipzZmLf47DoU-SqT" TargetMode="External"/><Relationship Id="rId626" Type="http://schemas.openxmlformats.org/officeDocument/2006/relationships/hyperlink" Target="https://talan.bank.gov.ua/get-user-certificate/Y_-bipbyIygs1V8oP2Dn" TargetMode="External"/><Relationship Id="rId973" Type="http://schemas.openxmlformats.org/officeDocument/2006/relationships/hyperlink" Target="https://talan.bank.gov.ua/get-user-certificate/Y_-bid1AZhWyX7tpIBoP" TargetMode="External"/><Relationship Id="rId1049" Type="http://schemas.openxmlformats.org/officeDocument/2006/relationships/hyperlink" Target="https://talan.bank.gov.ua/get-user-certificate/Y_-bi1_o9yt-dkR5bKmw" TargetMode="External"/><Relationship Id="rId1256" Type="http://schemas.openxmlformats.org/officeDocument/2006/relationships/hyperlink" Target="https://talan.bank.gov.ua/get-user-certificate/Y_-biCHG-L_YmGdm6yka" TargetMode="External"/><Relationship Id="rId2002" Type="http://schemas.openxmlformats.org/officeDocument/2006/relationships/hyperlink" Target="https://talan.bank.gov.ua/get-user-certificate/Y_-bi3F2M_QnRf4e235A" TargetMode="External"/><Relationship Id="rId2307" Type="http://schemas.openxmlformats.org/officeDocument/2006/relationships/hyperlink" Target="https://talan.bank.gov.ua/get-user-certificate/Y_-biq3IKwAvxJWe-J77" TargetMode="External"/><Relationship Id="rId2654" Type="http://schemas.openxmlformats.org/officeDocument/2006/relationships/hyperlink" Target="https://talan.bank.gov.ua/get-user-certificate/Y_-biyfZUgNwKVY9gPKC" TargetMode="External"/><Relationship Id="rId833" Type="http://schemas.openxmlformats.org/officeDocument/2006/relationships/hyperlink" Target="https://talan.bank.gov.ua/get-user-certificate/Y_-biOLz6-Leebya_TlN" TargetMode="External"/><Relationship Id="rId1116" Type="http://schemas.openxmlformats.org/officeDocument/2006/relationships/hyperlink" Target="https://talan.bank.gov.ua/get-user-certificate/Y_-biIndcNsXW4hS5hkJ" TargetMode="External"/><Relationship Id="rId1463" Type="http://schemas.openxmlformats.org/officeDocument/2006/relationships/hyperlink" Target="https://talan.bank.gov.ua/get-user-certificate/Y_-biXAdGST0pAXrNXa8" TargetMode="External"/><Relationship Id="rId1670" Type="http://schemas.openxmlformats.org/officeDocument/2006/relationships/hyperlink" Target="https://talan.bank.gov.ua/get-user-certificate/Y_-biy886BUcABjQloX_" TargetMode="External"/><Relationship Id="rId1768" Type="http://schemas.openxmlformats.org/officeDocument/2006/relationships/hyperlink" Target="https://talan.bank.gov.ua/get-user-certificate/Y_-bivbZq0qPFBiqggU0" TargetMode="External"/><Relationship Id="rId2514" Type="http://schemas.openxmlformats.org/officeDocument/2006/relationships/hyperlink" Target="https://talan.bank.gov.ua/get-user-certificate/Y_-bicGqlzibII8RXEUb" TargetMode="External"/><Relationship Id="rId900" Type="http://schemas.openxmlformats.org/officeDocument/2006/relationships/hyperlink" Target="https://talan.bank.gov.ua/get-user-certificate/Y_-bieOz3Om5cQg7pKDF" TargetMode="External"/><Relationship Id="rId1323" Type="http://schemas.openxmlformats.org/officeDocument/2006/relationships/hyperlink" Target="https://talan.bank.gov.ua/get-user-certificate/Y_-biTl-D5YwquWvuEEb" TargetMode="External"/><Relationship Id="rId1530" Type="http://schemas.openxmlformats.org/officeDocument/2006/relationships/hyperlink" Target="https://talan.bank.gov.ua/get-user-certificate/Y_-bi49qPfMxrg4O57o6" TargetMode="External"/><Relationship Id="rId1628" Type="http://schemas.openxmlformats.org/officeDocument/2006/relationships/hyperlink" Target="https://talan.bank.gov.ua/get-user-certificate/Y_-biEcWhYe_AkA5fg4M" TargetMode="External"/><Relationship Id="rId1975" Type="http://schemas.openxmlformats.org/officeDocument/2006/relationships/hyperlink" Target="https://talan.bank.gov.ua/get-user-certificate/Y_-bivsEz0hqxAJy58Wa" TargetMode="External"/><Relationship Id="rId1835" Type="http://schemas.openxmlformats.org/officeDocument/2006/relationships/hyperlink" Target="https://talan.bank.gov.ua/get-user-certificate/Y_-biGEw7lgQtZTflHvx" TargetMode="External"/><Relationship Id="rId1902" Type="http://schemas.openxmlformats.org/officeDocument/2006/relationships/hyperlink" Target="https://talan.bank.gov.ua/get-user-certificate/Y_-biivI9lks3UeqGOTo" TargetMode="External"/><Relationship Id="rId2097" Type="http://schemas.openxmlformats.org/officeDocument/2006/relationships/hyperlink" Target="https://talan.bank.gov.ua/get-user-certificate/Y_-bitteKRrVMmKTOP-Q" TargetMode="External"/><Relationship Id="rId276" Type="http://schemas.openxmlformats.org/officeDocument/2006/relationships/hyperlink" Target="https://talan.bank.gov.ua/get-user-certificate/Y_-biP-4ukkhyjGE9_m3" TargetMode="External"/><Relationship Id="rId483" Type="http://schemas.openxmlformats.org/officeDocument/2006/relationships/hyperlink" Target="https://talan.bank.gov.ua/get-user-certificate/Y_-bigOOruquTEJtTtKC" TargetMode="External"/><Relationship Id="rId690" Type="http://schemas.openxmlformats.org/officeDocument/2006/relationships/hyperlink" Target="https://talan.bank.gov.ua/get-user-certificate/Y_-bila78hNY9GEFsnMo" TargetMode="External"/><Relationship Id="rId2164" Type="http://schemas.openxmlformats.org/officeDocument/2006/relationships/hyperlink" Target="https://talan.bank.gov.ua/get-user-certificate/Y_-biMLli60RBST4uOWi" TargetMode="External"/><Relationship Id="rId2371" Type="http://schemas.openxmlformats.org/officeDocument/2006/relationships/hyperlink" Target="https://talan.bank.gov.ua/get-user-certificate/Y_-biBb6R-vrk7eIJmNV" TargetMode="External"/><Relationship Id="rId136" Type="http://schemas.openxmlformats.org/officeDocument/2006/relationships/hyperlink" Target="https://talan.bank.gov.ua/get-user-certificate/Y_-bizLmxt3NSCRf0C0p" TargetMode="External"/><Relationship Id="rId343" Type="http://schemas.openxmlformats.org/officeDocument/2006/relationships/hyperlink" Target="https://talan.bank.gov.ua/get-user-certificate/Y_-biY6fhVQrPkNwqgBu" TargetMode="External"/><Relationship Id="rId550" Type="http://schemas.openxmlformats.org/officeDocument/2006/relationships/hyperlink" Target="https://talan.bank.gov.ua/get-user-certificate/Y_-biESMrjZ3fmgPUaoV" TargetMode="External"/><Relationship Id="rId788" Type="http://schemas.openxmlformats.org/officeDocument/2006/relationships/hyperlink" Target="https://talan.bank.gov.ua/get-user-certificate/Y_-bi5KFsMY5eviyCQ6J" TargetMode="External"/><Relationship Id="rId995" Type="http://schemas.openxmlformats.org/officeDocument/2006/relationships/hyperlink" Target="https://talan.bank.gov.ua/get-user-certificate/Y_-biVaHeKw1YHPteP5b" TargetMode="External"/><Relationship Id="rId1180" Type="http://schemas.openxmlformats.org/officeDocument/2006/relationships/hyperlink" Target="https://talan.bank.gov.ua/get-user-certificate/Y_-bi9OdqrEkDbB5oK1-" TargetMode="External"/><Relationship Id="rId2024" Type="http://schemas.openxmlformats.org/officeDocument/2006/relationships/hyperlink" Target="https://talan.bank.gov.ua/get-user-certificate/Y_-bitnAxg8F3_MUB6Dj" TargetMode="External"/><Relationship Id="rId2231" Type="http://schemas.openxmlformats.org/officeDocument/2006/relationships/hyperlink" Target="https://talan.bank.gov.ua/get-user-certificate/Y_-bihBwoZBSE3bIDOA1" TargetMode="External"/><Relationship Id="rId2469" Type="http://schemas.openxmlformats.org/officeDocument/2006/relationships/hyperlink" Target="https://talan.bank.gov.ua/get-user-certificate/Y_-bikZH6Rw8jaadi26E" TargetMode="External"/><Relationship Id="rId2676" Type="http://schemas.openxmlformats.org/officeDocument/2006/relationships/hyperlink" Target="https://talan.bank.gov.ua/get-user-certificate/Y_-biutVNLU0zU83nb59" TargetMode="External"/><Relationship Id="rId203" Type="http://schemas.openxmlformats.org/officeDocument/2006/relationships/hyperlink" Target="https://talan.bank.gov.ua/get-user-certificate/Y_-bizYZ8QjTzqahtuS0" TargetMode="External"/><Relationship Id="rId648" Type="http://schemas.openxmlformats.org/officeDocument/2006/relationships/hyperlink" Target="https://talan.bank.gov.ua/get-user-certificate/Y_-bicb4Q3DnAASnZ2S_" TargetMode="External"/><Relationship Id="rId855" Type="http://schemas.openxmlformats.org/officeDocument/2006/relationships/hyperlink" Target="https://talan.bank.gov.ua/get-user-certificate/Y_-biovfJjH8_W8TFO4D" TargetMode="External"/><Relationship Id="rId1040" Type="http://schemas.openxmlformats.org/officeDocument/2006/relationships/hyperlink" Target="https://talan.bank.gov.ua/get-user-certificate/Y_-biBKm8UIHOUrwsIFQ" TargetMode="External"/><Relationship Id="rId1278" Type="http://schemas.openxmlformats.org/officeDocument/2006/relationships/hyperlink" Target="https://talan.bank.gov.ua/get-user-certificate/Y_-biHe0NQHOcakyoYpi" TargetMode="External"/><Relationship Id="rId1485" Type="http://schemas.openxmlformats.org/officeDocument/2006/relationships/hyperlink" Target="https://talan.bank.gov.ua/get-user-certificate/Y_-bi2VT7Gr88VoUG3O4" TargetMode="External"/><Relationship Id="rId1692" Type="http://schemas.openxmlformats.org/officeDocument/2006/relationships/hyperlink" Target="https://talan.bank.gov.ua/get-user-certificate/Y_-biYBag4HDxO0_zjce" TargetMode="External"/><Relationship Id="rId2329" Type="http://schemas.openxmlformats.org/officeDocument/2006/relationships/hyperlink" Target="https://talan.bank.gov.ua/get-user-certificate/Y_-biXvEHm7_MpRB-zEQ" TargetMode="External"/><Relationship Id="rId2536" Type="http://schemas.openxmlformats.org/officeDocument/2006/relationships/hyperlink" Target="https://talan.bank.gov.ua/get-user-certificate/Y_-biwtuBOb6rAZ-2EuJ" TargetMode="External"/><Relationship Id="rId410" Type="http://schemas.openxmlformats.org/officeDocument/2006/relationships/hyperlink" Target="https://talan.bank.gov.ua/get-user-certificate/Y_-bioM1tK_aTGdXI5d7" TargetMode="External"/><Relationship Id="rId508" Type="http://schemas.openxmlformats.org/officeDocument/2006/relationships/hyperlink" Target="https://talan.bank.gov.ua/get-user-certificate/Y_-biiIKTlkXGl_G7B2t" TargetMode="External"/><Relationship Id="rId715" Type="http://schemas.openxmlformats.org/officeDocument/2006/relationships/hyperlink" Target="https://talan.bank.gov.ua/get-user-certificate/Y_-biOin3HYcY2cTK-k6" TargetMode="External"/><Relationship Id="rId922" Type="http://schemas.openxmlformats.org/officeDocument/2006/relationships/hyperlink" Target="https://talan.bank.gov.ua/get-user-certificate/Y_-bipPop9HMqz7Om14d" TargetMode="External"/><Relationship Id="rId1138" Type="http://schemas.openxmlformats.org/officeDocument/2006/relationships/hyperlink" Target="https://talan.bank.gov.ua/get-user-certificate/Y_-biA9EoU86mpBYNSFO" TargetMode="External"/><Relationship Id="rId1345" Type="http://schemas.openxmlformats.org/officeDocument/2006/relationships/hyperlink" Target="https://talan.bank.gov.ua/get-user-certificate/Y_-biG-cZwK_t7fE6TIp" TargetMode="External"/><Relationship Id="rId1552" Type="http://schemas.openxmlformats.org/officeDocument/2006/relationships/hyperlink" Target="https://talan.bank.gov.ua/get-user-certificate/Y_-bikaLGI-RzoyFXFy0" TargetMode="External"/><Relationship Id="rId1997" Type="http://schemas.openxmlformats.org/officeDocument/2006/relationships/hyperlink" Target="https://talan.bank.gov.ua/get-user-certificate/Y_-bi7IBpxzZN5oMF-Du" TargetMode="External"/><Relationship Id="rId2603" Type="http://schemas.openxmlformats.org/officeDocument/2006/relationships/hyperlink" Target="https://talan.bank.gov.ua/get-user-certificate/Y_-bi41QR_dC2zPS4Oom" TargetMode="External"/><Relationship Id="rId1205" Type="http://schemas.openxmlformats.org/officeDocument/2006/relationships/hyperlink" Target="https://talan.bank.gov.ua/get-user-certificate/Y_-birclZCTmT26Q8XIY" TargetMode="External"/><Relationship Id="rId1857" Type="http://schemas.openxmlformats.org/officeDocument/2006/relationships/hyperlink" Target="https://talan.bank.gov.ua/get-user-certificate/Y_-biZsIzjMbtLEGpfNT" TargetMode="External"/><Relationship Id="rId51" Type="http://schemas.openxmlformats.org/officeDocument/2006/relationships/hyperlink" Target="https://talan.bank.gov.ua/get-user-certificate/Y_-biiye9uUFEoh30xXN" TargetMode="External"/><Relationship Id="rId1412" Type="http://schemas.openxmlformats.org/officeDocument/2006/relationships/hyperlink" Target="https://talan.bank.gov.ua/get-user-certificate/Y_-biqqqS-T_WKrgHewo" TargetMode="External"/><Relationship Id="rId1717" Type="http://schemas.openxmlformats.org/officeDocument/2006/relationships/hyperlink" Target="https://talan.bank.gov.ua/get-user-certificate/Y_-biopYFgulnAok2CWq" TargetMode="External"/><Relationship Id="rId1924" Type="http://schemas.openxmlformats.org/officeDocument/2006/relationships/hyperlink" Target="https://talan.bank.gov.ua/get-user-certificate/Y_-biT33RDl3CPxZkMIx" TargetMode="External"/><Relationship Id="rId298" Type="http://schemas.openxmlformats.org/officeDocument/2006/relationships/hyperlink" Target="https://talan.bank.gov.ua/get-user-certificate/Y_-biBYpJ6MqDMnDGnZc" TargetMode="External"/><Relationship Id="rId158" Type="http://schemas.openxmlformats.org/officeDocument/2006/relationships/hyperlink" Target="https://talan.bank.gov.ua/get-user-certificate/Y_-bi9pkoBrF4moA_b8n" TargetMode="External"/><Relationship Id="rId2186" Type="http://schemas.openxmlformats.org/officeDocument/2006/relationships/hyperlink" Target="https://talan.bank.gov.ua/get-user-certificate/Y_-biDaSmeUNTQMMrnUE" TargetMode="External"/><Relationship Id="rId2393" Type="http://schemas.openxmlformats.org/officeDocument/2006/relationships/hyperlink" Target="https://talan.bank.gov.ua/get-user-certificate/Y_-bicrJFWEc9GAKo0SE" TargetMode="External"/><Relationship Id="rId365" Type="http://schemas.openxmlformats.org/officeDocument/2006/relationships/hyperlink" Target="https://talan.bank.gov.ua/get-user-certificate/Y_-biUmCMUZjdkwjA0sI" TargetMode="External"/><Relationship Id="rId572" Type="http://schemas.openxmlformats.org/officeDocument/2006/relationships/hyperlink" Target="https://talan.bank.gov.ua/get-user-certificate/Y_-bi7eMeXZa4Ivxm1hf" TargetMode="External"/><Relationship Id="rId2046" Type="http://schemas.openxmlformats.org/officeDocument/2006/relationships/hyperlink" Target="https://talan.bank.gov.ua/get-user-certificate/Y_-bimv1NltUXMvlCNS7" TargetMode="External"/><Relationship Id="rId2253" Type="http://schemas.openxmlformats.org/officeDocument/2006/relationships/hyperlink" Target="https://talan.bank.gov.ua/get-user-certificate/Y_-birMhykGbudbFqUdq" TargetMode="External"/><Relationship Id="rId2460" Type="http://schemas.openxmlformats.org/officeDocument/2006/relationships/hyperlink" Target="https://talan.bank.gov.ua/get-user-certificate/Y_-big8yjJTFe7aSoWZI" TargetMode="External"/><Relationship Id="rId225" Type="http://schemas.openxmlformats.org/officeDocument/2006/relationships/hyperlink" Target="https://talan.bank.gov.ua/get-user-certificate/Y_-biQWXN4gkwB58tcFZ" TargetMode="External"/><Relationship Id="rId432" Type="http://schemas.openxmlformats.org/officeDocument/2006/relationships/hyperlink" Target="https://talan.bank.gov.ua/get-user-certificate/Y_-bitUFMAp6ZzTyPt0h" TargetMode="External"/><Relationship Id="rId877" Type="http://schemas.openxmlformats.org/officeDocument/2006/relationships/hyperlink" Target="https://talan.bank.gov.ua/get-user-certificate/Y_-bigDXI76Js6dMf2xI" TargetMode="External"/><Relationship Id="rId1062" Type="http://schemas.openxmlformats.org/officeDocument/2006/relationships/hyperlink" Target="https://talan.bank.gov.ua/get-user-certificate/Y_-birWgRxnB67IGPkgG" TargetMode="External"/><Relationship Id="rId2113" Type="http://schemas.openxmlformats.org/officeDocument/2006/relationships/hyperlink" Target="https://talan.bank.gov.ua/get-user-certificate/Y_-bid1Q8Rla_Xh3aEpF" TargetMode="External"/><Relationship Id="rId2320" Type="http://schemas.openxmlformats.org/officeDocument/2006/relationships/hyperlink" Target="https://talan.bank.gov.ua/get-user-certificate/Y_-biHyx3K6FkIW-0IgQ" TargetMode="External"/><Relationship Id="rId2558" Type="http://schemas.openxmlformats.org/officeDocument/2006/relationships/hyperlink" Target="https://talan.bank.gov.ua/get-user-certificate/Y_-biRt2sMXiWXP1hXuh" TargetMode="External"/><Relationship Id="rId737" Type="http://schemas.openxmlformats.org/officeDocument/2006/relationships/hyperlink" Target="https://talan.bank.gov.ua/get-user-certificate/Y_-biSyV2Zd9jqFqF6ws" TargetMode="External"/><Relationship Id="rId944" Type="http://schemas.openxmlformats.org/officeDocument/2006/relationships/hyperlink" Target="https://talan.bank.gov.ua/get-user-certificate/Y_-biyTSJHSESAM-hfek" TargetMode="External"/><Relationship Id="rId1367" Type="http://schemas.openxmlformats.org/officeDocument/2006/relationships/hyperlink" Target="https://talan.bank.gov.ua/get-user-certificate/Y_-biD7MpPo6yXx4AuPd" TargetMode="External"/><Relationship Id="rId1574" Type="http://schemas.openxmlformats.org/officeDocument/2006/relationships/hyperlink" Target="https://talan.bank.gov.ua/get-user-certificate/Y_-bipFXh4vA3kuMf4dM" TargetMode="External"/><Relationship Id="rId1781" Type="http://schemas.openxmlformats.org/officeDocument/2006/relationships/hyperlink" Target="https://talan.bank.gov.ua/get-user-certificate/Y_-biFlxiByE78l4dDWm" TargetMode="External"/><Relationship Id="rId2418" Type="http://schemas.openxmlformats.org/officeDocument/2006/relationships/hyperlink" Target="https://talan.bank.gov.ua/get-user-certificate/Y_-bi9Dr3jn_AdE5ZjqU" TargetMode="External"/><Relationship Id="rId2625" Type="http://schemas.openxmlformats.org/officeDocument/2006/relationships/hyperlink" Target="https://talan.bank.gov.ua/get-user-certificate/Y_-bia1SN9S0s012a66q" TargetMode="External"/><Relationship Id="rId73" Type="http://schemas.openxmlformats.org/officeDocument/2006/relationships/hyperlink" Target="https://talan.bank.gov.ua/get-user-certificate/Y_-biwV-yEeNfVdJFX7v" TargetMode="External"/><Relationship Id="rId804" Type="http://schemas.openxmlformats.org/officeDocument/2006/relationships/hyperlink" Target="https://talan.bank.gov.ua/get-user-certificate/Y_-biUa_JsDzwkGeK21Z" TargetMode="External"/><Relationship Id="rId1227" Type="http://schemas.openxmlformats.org/officeDocument/2006/relationships/hyperlink" Target="https://talan.bank.gov.ua/get-user-certificate/Y_-bi6mGrjkKivLRHapi" TargetMode="External"/><Relationship Id="rId1434" Type="http://schemas.openxmlformats.org/officeDocument/2006/relationships/hyperlink" Target="https://talan.bank.gov.ua/get-user-certificate/Y_-biyAyaBP9ien-S37n" TargetMode="External"/><Relationship Id="rId1641" Type="http://schemas.openxmlformats.org/officeDocument/2006/relationships/hyperlink" Target="https://talan.bank.gov.ua/get-user-certificate/Y_-biJV-FooZvI6BfxSP" TargetMode="External"/><Relationship Id="rId1879" Type="http://schemas.openxmlformats.org/officeDocument/2006/relationships/hyperlink" Target="https://talan.bank.gov.ua/get-user-certificate/Y_-bir2k_P0tHsqV-Jw6" TargetMode="External"/><Relationship Id="rId1501" Type="http://schemas.openxmlformats.org/officeDocument/2006/relationships/hyperlink" Target="https://talan.bank.gov.ua/get-user-certificate/Y_-biGAmedgjtTORV78G" TargetMode="External"/><Relationship Id="rId1739" Type="http://schemas.openxmlformats.org/officeDocument/2006/relationships/hyperlink" Target="https://talan.bank.gov.ua/get-user-certificate/Y_-bimeBRhl-I3SzYnDr" TargetMode="External"/><Relationship Id="rId1946" Type="http://schemas.openxmlformats.org/officeDocument/2006/relationships/hyperlink" Target="https://talan.bank.gov.ua/get-user-certificate/Y_-biysxv9WGMmd_vrOo" TargetMode="External"/><Relationship Id="rId1806" Type="http://schemas.openxmlformats.org/officeDocument/2006/relationships/hyperlink" Target="https://talan.bank.gov.ua/get-user-certificate/Y_-bij6iyD9y1NSxXsAh" TargetMode="External"/><Relationship Id="rId387" Type="http://schemas.openxmlformats.org/officeDocument/2006/relationships/hyperlink" Target="https://talan.bank.gov.ua/get-user-certificate/Y_-biJTol1cpDVxq4Pym" TargetMode="External"/><Relationship Id="rId594" Type="http://schemas.openxmlformats.org/officeDocument/2006/relationships/hyperlink" Target="https://talan.bank.gov.ua/get-user-certificate/Y_-bilJYG4lO_PeFGfmM" TargetMode="External"/><Relationship Id="rId2068" Type="http://schemas.openxmlformats.org/officeDocument/2006/relationships/hyperlink" Target="https://talan.bank.gov.ua/get-user-certificate/Y_-biCyAy-eOa6NWJ2Y8" TargetMode="External"/><Relationship Id="rId2275" Type="http://schemas.openxmlformats.org/officeDocument/2006/relationships/hyperlink" Target="https://talan.bank.gov.ua/get-user-certificate/Y_-bi_J2G-jb-NZJowex" TargetMode="External"/><Relationship Id="rId247" Type="http://schemas.openxmlformats.org/officeDocument/2006/relationships/hyperlink" Target="https://talan.bank.gov.ua/get-user-certificate/Y_-bi7LnHXUpmSAi8Szh" TargetMode="External"/><Relationship Id="rId899" Type="http://schemas.openxmlformats.org/officeDocument/2006/relationships/hyperlink" Target="https://talan.bank.gov.ua/get-user-certificate/Y_-binjjQUXbCLMOcaqH" TargetMode="External"/><Relationship Id="rId1084" Type="http://schemas.openxmlformats.org/officeDocument/2006/relationships/hyperlink" Target="https://talan.bank.gov.ua/get-user-certificate/Y_-biuHPLet3Uzy7BPKu" TargetMode="External"/><Relationship Id="rId2482" Type="http://schemas.openxmlformats.org/officeDocument/2006/relationships/hyperlink" Target="https://talan.bank.gov.ua/get-user-certificate/Y_-biw99j_dgSiTaxz2A" TargetMode="External"/><Relationship Id="rId107" Type="http://schemas.openxmlformats.org/officeDocument/2006/relationships/hyperlink" Target="https://talan.bank.gov.ua/get-user-certificate/Y_-bicCW3vLdfHoR2q3L" TargetMode="External"/><Relationship Id="rId454" Type="http://schemas.openxmlformats.org/officeDocument/2006/relationships/hyperlink" Target="https://talan.bank.gov.ua/get-user-certificate/Y_-bifWhi6vCXJSx4gER" TargetMode="External"/><Relationship Id="rId661" Type="http://schemas.openxmlformats.org/officeDocument/2006/relationships/hyperlink" Target="https://talan.bank.gov.ua/get-user-certificate/Y_-biu-hgwktgG4gVzEv" TargetMode="External"/><Relationship Id="rId759" Type="http://schemas.openxmlformats.org/officeDocument/2006/relationships/hyperlink" Target="https://talan.bank.gov.ua/get-user-certificate/Y_-biRk5TBsKUlX7ICkU" TargetMode="External"/><Relationship Id="rId966" Type="http://schemas.openxmlformats.org/officeDocument/2006/relationships/hyperlink" Target="https://talan.bank.gov.ua/get-user-certificate/Y_-biJ6GeuAu5nGP0TNv" TargetMode="External"/><Relationship Id="rId1291" Type="http://schemas.openxmlformats.org/officeDocument/2006/relationships/hyperlink" Target="https://talan.bank.gov.ua/get-user-certificate/Y_-birEmB1c-12yNJji3" TargetMode="External"/><Relationship Id="rId1389" Type="http://schemas.openxmlformats.org/officeDocument/2006/relationships/hyperlink" Target="https://talan.bank.gov.ua/get-user-certificate/Y_-bi7RKbkoSJTzYLrfI" TargetMode="External"/><Relationship Id="rId1596" Type="http://schemas.openxmlformats.org/officeDocument/2006/relationships/hyperlink" Target="https://talan.bank.gov.ua/get-user-certificate/Y_-biUOVDqUObVhXF0tr" TargetMode="External"/><Relationship Id="rId2135" Type="http://schemas.openxmlformats.org/officeDocument/2006/relationships/hyperlink" Target="https://talan.bank.gov.ua/get-user-certificate/Y_-biJagdrJ-d7uRNyff" TargetMode="External"/><Relationship Id="rId2342" Type="http://schemas.openxmlformats.org/officeDocument/2006/relationships/hyperlink" Target="https://talan.bank.gov.ua/get-user-certificate/Y_-biYlD6PiLYEKzW2AX" TargetMode="External"/><Relationship Id="rId2647" Type="http://schemas.openxmlformats.org/officeDocument/2006/relationships/hyperlink" Target="https://talan.bank.gov.ua/get-user-certificate/Y_-bi4o73ur8SL5TVoAZ" TargetMode="External"/><Relationship Id="rId314" Type="http://schemas.openxmlformats.org/officeDocument/2006/relationships/hyperlink" Target="https://talan.bank.gov.ua/get-user-certificate/Y_-bidX7o5tcPv3-7eeX" TargetMode="External"/><Relationship Id="rId521" Type="http://schemas.openxmlformats.org/officeDocument/2006/relationships/hyperlink" Target="https://talan.bank.gov.ua/get-user-certificate/Y_-biFGF-9QIvjpqgste" TargetMode="External"/><Relationship Id="rId619" Type="http://schemas.openxmlformats.org/officeDocument/2006/relationships/hyperlink" Target="https://talan.bank.gov.ua/get-user-certificate/Y_-bi2QKnBEnsR_QTEMR" TargetMode="External"/><Relationship Id="rId1151" Type="http://schemas.openxmlformats.org/officeDocument/2006/relationships/hyperlink" Target="https://talan.bank.gov.ua/get-user-certificate/Y_-biS3E0kiGNsjfGbRR" TargetMode="External"/><Relationship Id="rId1249" Type="http://schemas.openxmlformats.org/officeDocument/2006/relationships/hyperlink" Target="https://talan.bank.gov.ua/get-user-certificate/Y_-bii6g4Zf7HtHUmLej" TargetMode="External"/><Relationship Id="rId2202" Type="http://schemas.openxmlformats.org/officeDocument/2006/relationships/hyperlink" Target="https://talan.bank.gov.ua/get-user-certificate/Y_-bidfdOm-v8ycVzEqa" TargetMode="External"/><Relationship Id="rId95" Type="http://schemas.openxmlformats.org/officeDocument/2006/relationships/hyperlink" Target="https://talan.bank.gov.ua/get-user-certificate/Y_-biQ1gDJXq1MVluPee" TargetMode="External"/><Relationship Id="rId826" Type="http://schemas.openxmlformats.org/officeDocument/2006/relationships/hyperlink" Target="https://talan.bank.gov.ua/get-user-certificate/Y_-bib_O7T20F0cEG_-1" TargetMode="External"/><Relationship Id="rId1011" Type="http://schemas.openxmlformats.org/officeDocument/2006/relationships/hyperlink" Target="https://talan.bank.gov.ua/get-user-certificate/Y_-bioXoMbTF3DkQ-M6x" TargetMode="External"/><Relationship Id="rId1109" Type="http://schemas.openxmlformats.org/officeDocument/2006/relationships/hyperlink" Target="https://talan.bank.gov.ua/get-user-certificate/Y_-biR780hI6CJhHuaYR" TargetMode="External"/><Relationship Id="rId1456" Type="http://schemas.openxmlformats.org/officeDocument/2006/relationships/hyperlink" Target="https://talan.bank.gov.ua/get-user-certificate/Y_-biX76JstxigkXPTgH" TargetMode="External"/><Relationship Id="rId1663" Type="http://schemas.openxmlformats.org/officeDocument/2006/relationships/hyperlink" Target="https://talan.bank.gov.ua/get-user-certificate/Y_-biyKl2GbNrO-dM4UL" TargetMode="External"/><Relationship Id="rId1870" Type="http://schemas.openxmlformats.org/officeDocument/2006/relationships/hyperlink" Target="https://talan.bank.gov.ua/get-user-certificate/Y_-biQjFMQV5W03l13Ph" TargetMode="External"/><Relationship Id="rId1968" Type="http://schemas.openxmlformats.org/officeDocument/2006/relationships/hyperlink" Target="https://talan.bank.gov.ua/get-user-certificate/Y_-biFTne1OPO69wXzzB" TargetMode="External"/><Relationship Id="rId2507" Type="http://schemas.openxmlformats.org/officeDocument/2006/relationships/hyperlink" Target="https://talan.bank.gov.ua/get-user-certificate/Y_-bioXvozPjzxBF1c2Z" TargetMode="External"/><Relationship Id="rId1316" Type="http://schemas.openxmlformats.org/officeDocument/2006/relationships/hyperlink" Target="https://talan.bank.gov.ua/get-user-certificate/Y_-bidpJYrcndRNR8sHz" TargetMode="External"/><Relationship Id="rId1523" Type="http://schemas.openxmlformats.org/officeDocument/2006/relationships/hyperlink" Target="https://talan.bank.gov.ua/get-user-certificate/Y_-biewwbY0O40GvDdAW" TargetMode="External"/><Relationship Id="rId1730" Type="http://schemas.openxmlformats.org/officeDocument/2006/relationships/hyperlink" Target="https://talan.bank.gov.ua/get-user-certificate/Y_-bis0xyzstPnfjQIA5" TargetMode="External"/><Relationship Id="rId22" Type="http://schemas.openxmlformats.org/officeDocument/2006/relationships/hyperlink" Target="https://talan.bank.gov.ua/get-user-certificate/Y_-biHdawQXF26i35CKN" TargetMode="External"/><Relationship Id="rId1828" Type="http://schemas.openxmlformats.org/officeDocument/2006/relationships/hyperlink" Target="https://talan.bank.gov.ua/get-user-certificate/Y_-big8GgYPRqAAqZK3v" TargetMode="External"/><Relationship Id="rId171" Type="http://schemas.openxmlformats.org/officeDocument/2006/relationships/hyperlink" Target="https://talan.bank.gov.ua/get-user-certificate/Y_-biFsbDco7SkAExaJn" TargetMode="External"/><Relationship Id="rId2297" Type="http://schemas.openxmlformats.org/officeDocument/2006/relationships/hyperlink" Target="https://talan.bank.gov.ua/get-user-certificate/Y_-bi_Woi-RBUYf1wXFW" TargetMode="External"/><Relationship Id="rId269" Type="http://schemas.openxmlformats.org/officeDocument/2006/relationships/hyperlink" Target="https://talan.bank.gov.ua/get-user-certificate/Y_-bii8HrOhXF272cs98" TargetMode="External"/><Relationship Id="rId476" Type="http://schemas.openxmlformats.org/officeDocument/2006/relationships/hyperlink" Target="https://talan.bank.gov.ua/get-user-certificate/Y_-bikiK2SdQYSRTa-_8" TargetMode="External"/><Relationship Id="rId683" Type="http://schemas.openxmlformats.org/officeDocument/2006/relationships/hyperlink" Target="https://talan.bank.gov.ua/get-user-certificate/Y_-biYNTRMKt0mSPeR5-" TargetMode="External"/><Relationship Id="rId890" Type="http://schemas.openxmlformats.org/officeDocument/2006/relationships/hyperlink" Target="https://talan.bank.gov.ua/get-user-certificate/Y_-bi_9moPYhK7EfZ0mw" TargetMode="External"/><Relationship Id="rId2157" Type="http://schemas.openxmlformats.org/officeDocument/2006/relationships/hyperlink" Target="https://talan.bank.gov.ua/get-user-certificate/Y_-biQ-FdGrhvsHTYT4z" TargetMode="External"/><Relationship Id="rId2364" Type="http://schemas.openxmlformats.org/officeDocument/2006/relationships/hyperlink" Target="https://talan.bank.gov.ua/get-user-certificate/Y_-bikbkpTZ04sxp8s1H" TargetMode="External"/><Relationship Id="rId2571" Type="http://schemas.openxmlformats.org/officeDocument/2006/relationships/hyperlink" Target="https://talan.bank.gov.ua/get-user-certificate/Y_-bitm7WDtyZkBI4zFV" TargetMode="External"/><Relationship Id="rId129" Type="http://schemas.openxmlformats.org/officeDocument/2006/relationships/hyperlink" Target="https://talan.bank.gov.ua/get-user-certificate/Y_-bi0RryJ_Taq4V6qwd" TargetMode="External"/><Relationship Id="rId336" Type="http://schemas.openxmlformats.org/officeDocument/2006/relationships/hyperlink" Target="https://talan.bank.gov.ua/get-user-certificate/Y_-bi6W3hzk55IMRGUHs" TargetMode="External"/><Relationship Id="rId543" Type="http://schemas.openxmlformats.org/officeDocument/2006/relationships/hyperlink" Target="https://talan.bank.gov.ua/get-user-certificate/Y_-biXg-aSRCpdpcDcE5" TargetMode="External"/><Relationship Id="rId988" Type="http://schemas.openxmlformats.org/officeDocument/2006/relationships/hyperlink" Target="https://talan.bank.gov.ua/get-user-certificate/Y_-bijtcgJjWOj-6RsMC" TargetMode="External"/><Relationship Id="rId1173" Type="http://schemas.openxmlformats.org/officeDocument/2006/relationships/hyperlink" Target="https://talan.bank.gov.ua/get-user-certificate/Y_-bizNUgx7rfxGIn14B" TargetMode="External"/><Relationship Id="rId1380" Type="http://schemas.openxmlformats.org/officeDocument/2006/relationships/hyperlink" Target="https://talan.bank.gov.ua/get-user-certificate/Y_-bi-P-DUF9BVFUqShA" TargetMode="External"/><Relationship Id="rId2017" Type="http://schemas.openxmlformats.org/officeDocument/2006/relationships/hyperlink" Target="https://talan.bank.gov.ua/get-user-certificate/Y_-bipvtPqRl5bce1nRq" TargetMode="External"/><Relationship Id="rId2224" Type="http://schemas.openxmlformats.org/officeDocument/2006/relationships/hyperlink" Target="https://talan.bank.gov.ua/get-user-certificate/Y_-bi9a6gIsHpqu2-gAR" TargetMode="External"/><Relationship Id="rId2669" Type="http://schemas.openxmlformats.org/officeDocument/2006/relationships/hyperlink" Target="https://talan.bank.gov.ua/get-user-certificate/Y_-bigxszzNV4ym84IZW" TargetMode="External"/><Relationship Id="rId403" Type="http://schemas.openxmlformats.org/officeDocument/2006/relationships/hyperlink" Target="https://talan.bank.gov.ua/get-user-certificate/Y_-biWBQ6rt286piv5mj" TargetMode="External"/><Relationship Id="rId750" Type="http://schemas.openxmlformats.org/officeDocument/2006/relationships/hyperlink" Target="https://talan.bank.gov.ua/get-user-certificate/Y_-biz2xIu3TLXms9KOM" TargetMode="External"/><Relationship Id="rId848" Type="http://schemas.openxmlformats.org/officeDocument/2006/relationships/hyperlink" Target="https://talan.bank.gov.ua/get-user-certificate/Y_-biz_CuemrOPTueWAs" TargetMode="External"/><Relationship Id="rId1033" Type="http://schemas.openxmlformats.org/officeDocument/2006/relationships/hyperlink" Target="https://talan.bank.gov.ua/get-user-certificate/Y_-bitLhLjAid_W_bsuR" TargetMode="External"/><Relationship Id="rId1478" Type="http://schemas.openxmlformats.org/officeDocument/2006/relationships/hyperlink" Target="https://talan.bank.gov.ua/get-user-certificate/Y_-biovx3dRZAX4a2JX2" TargetMode="External"/><Relationship Id="rId1685" Type="http://schemas.openxmlformats.org/officeDocument/2006/relationships/hyperlink" Target="https://talan.bank.gov.ua/get-user-certificate/Y_-biTcQ1h2jutwSnSWD" TargetMode="External"/><Relationship Id="rId1892" Type="http://schemas.openxmlformats.org/officeDocument/2006/relationships/hyperlink" Target="https://talan.bank.gov.ua/get-user-certificate/Y_-biC279V19I_h8LuSF" TargetMode="External"/><Relationship Id="rId2431" Type="http://schemas.openxmlformats.org/officeDocument/2006/relationships/hyperlink" Target="https://talan.bank.gov.ua/get-user-certificate/Y_-biN53bH8qlCUiRy0y" TargetMode="External"/><Relationship Id="rId2529" Type="http://schemas.openxmlformats.org/officeDocument/2006/relationships/hyperlink" Target="https://talan.bank.gov.ua/get-user-certificate/Y_-biQ95pazNdc65JGph" TargetMode="External"/><Relationship Id="rId610" Type="http://schemas.openxmlformats.org/officeDocument/2006/relationships/hyperlink" Target="https://talan.bank.gov.ua/get-user-certificate/Y_-bijWS2q2jtNwxmBcB" TargetMode="External"/><Relationship Id="rId708" Type="http://schemas.openxmlformats.org/officeDocument/2006/relationships/hyperlink" Target="https://talan.bank.gov.ua/get-user-certificate/Y_-bi5q_qDWzWQ25mNrf" TargetMode="External"/><Relationship Id="rId915" Type="http://schemas.openxmlformats.org/officeDocument/2006/relationships/hyperlink" Target="https://talan.bank.gov.ua/get-user-certificate/Y_-biNK6G4lSGFEVlG6Q" TargetMode="External"/><Relationship Id="rId1240" Type="http://schemas.openxmlformats.org/officeDocument/2006/relationships/hyperlink" Target="https://talan.bank.gov.ua/get-user-certificate/Y_-bihtbz1wWBY363FWa" TargetMode="External"/><Relationship Id="rId1338" Type="http://schemas.openxmlformats.org/officeDocument/2006/relationships/hyperlink" Target="https://talan.bank.gov.ua/get-user-certificate/Y_-bimZhOcXrsZSbyQA6" TargetMode="External"/><Relationship Id="rId1545" Type="http://schemas.openxmlformats.org/officeDocument/2006/relationships/hyperlink" Target="https://talan.bank.gov.ua/get-user-certificate/Y_-bibACXm1fBiKU02-D" TargetMode="External"/><Relationship Id="rId1100" Type="http://schemas.openxmlformats.org/officeDocument/2006/relationships/hyperlink" Target="https://talan.bank.gov.ua/get-user-certificate/Y_-bia6z0MRNdsKtKDUr" TargetMode="External"/><Relationship Id="rId1405" Type="http://schemas.openxmlformats.org/officeDocument/2006/relationships/hyperlink" Target="https://talan.bank.gov.ua/get-user-certificate/Y_-biry325U4wgh_5E5A" TargetMode="External"/><Relationship Id="rId1752" Type="http://schemas.openxmlformats.org/officeDocument/2006/relationships/hyperlink" Target="https://talan.bank.gov.ua/get-user-certificate/Y_-biDoJiJBiLw2KO4Lc" TargetMode="External"/><Relationship Id="rId44" Type="http://schemas.openxmlformats.org/officeDocument/2006/relationships/hyperlink" Target="https://talan.bank.gov.ua/get-user-certificate/Y_-bixfW20aFFfejNDS2" TargetMode="External"/><Relationship Id="rId1612" Type="http://schemas.openxmlformats.org/officeDocument/2006/relationships/hyperlink" Target="https://talan.bank.gov.ua/get-user-certificate/Y_-biZ_yOYf5Zt9CtccQ" TargetMode="External"/><Relationship Id="rId1917" Type="http://schemas.openxmlformats.org/officeDocument/2006/relationships/hyperlink" Target="https://talan.bank.gov.ua/get-user-certificate/Y_-biECuReumOHx56PDH" TargetMode="External"/><Relationship Id="rId193" Type="http://schemas.openxmlformats.org/officeDocument/2006/relationships/hyperlink" Target="https://talan.bank.gov.ua/get-user-certificate/Y_-bi-iHra3dWUGLc_Fa" TargetMode="External"/><Relationship Id="rId498" Type="http://schemas.openxmlformats.org/officeDocument/2006/relationships/hyperlink" Target="https://talan.bank.gov.ua/get-user-certificate/Y_-bi9Au0S_40SrXTgRk" TargetMode="External"/><Relationship Id="rId2081" Type="http://schemas.openxmlformats.org/officeDocument/2006/relationships/hyperlink" Target="https://talan.bank.gov.ua/get-user-certificate/Y_-biqaXx8t22OM5GMnV" TargetMode="External"/><Relationship Id="rId2179" Type="http://schemas.openxmlformats.org/officeDocument/2006/relationships/hyperlink" Target="https://talan.bank.gov.ua/get-user-certificate/Y_-bigLMVvM-9C4ml5yU" TargetMode="External"/><Relationship Id="rId260" Type="http://schemas.openxmlformats.org/officeDocument/2006/relationships/hyperlink" Target="https://talan.bank.gov.ua/get-user-certificate/Y_-biIEVDOti0lzGU9xO" TargetMode="External"/><Relationship Id="rId2386" Type="http://schemas.openxmlformats.org/officeDocument/2006/relationships/hyperlink" Target="https://talan.bank.gov.ua/get-user-certificate/Y_-biOYYhMn3wgE3oeAl" TargetMode="External"/><Relationship Id="rId2593" Type="http://schemas.openxmlformats.org/officeDocument/2006/relationships/hyperlink" Target="https://talan.bank.gov.ua/get-user-certificate/Y_-biCYNm7w1Rny2TpkH" TargetMode="External"/><Relationship Id="rId120" Type="http://schemas.openxmlformats.org/officeDocument/2006/relationships/hyperlink" Target="https://talan.bank.gov.ua/get-user-certificate/Y_-biUJMfL9DnemdYvzm" TargetMode="External"/><Relationship Id="rId358" Type="http://schemas.openxmlformats.org/officeDocument/2006/relationships/hyperlink" Target="https://talan.bank.gov.ua/get-user-certificate/Y_-bidNpasr_CQVl4vQI" TargetMode="External"/><Relationship Id="rId565" Type="http://schemas.openxmlformats.org/officeDocument/2006/relationships/hyperlink" Target="https://talan.bank.gov.ua/get-user-certificate/Y_-biqcOoiUpTHyDqm4V" TargetMode="External"/><Relationship Id="rId772" Type="http://schemas.openxmlformats.org/officeDocument/2006/relationships/hyperlink" Target="https://talan.bank.gov.ua/get-user-certificate/Y_-biAGM_8Mx5yicdDU3" TargetMode="External"/><Relationship Id="rId1195" Type="http://schemas.openxmlformats.org/officeDocument/2006/relationships/hyperlink" Target="https://talan.bank.gov.ua/get-user-certificate/Y_-biSHoSZ9sLu43rYQ0" TargetMode="External"/><Relationship Id="rId2039" Type="http://schemas.openxmlformats.org/officeDocument/2006/relationships/hyperlink" Target="https://talan.bank.gov.ua/get-user-certificate/Y_-biy4SYNrQKm-dy0xa" TargetMode="External"/><Relationship Id="rId2246" Type="http://schemas.openxmlformats.org/officeDocument/2006/relationships/hyperlink" Target="https://talan.bank.gov.ua/get-user-certificate/Y_-biyD3LdeRv99qoTuv" TargetMode="External"/><Relationship Id="rId2453" Type="http://schemas.openxmlformats.org/officeDocument/2006/relationships/hyperlink" Target="https://talan.bank.gov.ua/get-user-certificate/Y_-bi_qoS3EfDnmOzhrY" TargetMode="External"/><Relationship Id="rId2660" Type="http://schemas.openxmlformats.org/officeDocument/2006/relationships/hyperlink" Target="https://talan.bank.gov.ua/get-user-certificate/Y_-bivhvTiB5evQOtYOX" TargetMode="External"/><Relationship Id="rId218" Type="http://schemas.openxmlformats.org/officeDocument/2006/relationships/hyperlink" Target="https://talan.bank.gov.ua/get-user-certificate/Y_-bihdpKlyzMCRTia7w" TargetMode="External"/><Relationship Id="rId425" Type="http://schemas.openxmlformats.org/officeDocument/2006/relationships/hyperlink" Target="https://talan.bank.gov.ua/get-user-certificate/Y_-bi6JtttRzUw-NrhFb" TargetMode="External"/><Relationship Id="rId632" Type="http://schemas.openxmlformats.org/officeDocument/2006/relationships/hyperlink" Target="https://talan.bank.gov.ua/get-user-certificate/Y_-biKXXA3AxT2ivyeMj" TargetMode="External"/><Relationship Id="rId1055" Type="http://schemas.openxmlformats.org/officeDocument/2006/relationships/hyperlink" Target="https://talan.bank.gov.ua/get-user-certificate/Y_-bi4SVFK4KFiN41hZY" TargetMode="External"/><Relationship Id="rId1262" Type="http://schemas.openxmlformats.org/officeDocument/2006/relationships/hyperlink" Target="https://talan.bank.gov.ua/get-user-certificate/Y_-bi6hG8IbuhT7bkUgs" TargetMode="External"/><Relationship Id="rId2106" Type="http://schemas.openxmlformats.org/officeDocument/2006/relationships/hyperlink" Target="https://talan.bank.gov.ua/get-user-certificate/Y_-bidRHMqRdFIDOfuuN" TargetMode="External"/><Relationship Id="rId2313" Type="http://schemas.openxmlformats.org/officeDocument/2006/relationships/hyperlink" Target="https://talan.bank.gov.ua/get-user-certificate/Y_-biDiiRcmOHXix8Hdh" TargetMode="External"/><Relationship Id="rId2520" Type="http://schemas.openxmlformats.org/officeDocument/2006/relationships/hyperlink" Target="https://talan.bank.gov.ua/get-user-certificate/Y_-bia0bhgQfq5rD0Ass" TargetMode="External"/><Relationship Id="rId937" Type="http://schemas.openxmlformats.org/officeDocument/2006/relationships/hyperlink" Target="https://talan.bank.gov.ua/get-user-certificate/Y_-bifKUbmJUbkZoQ6g_" TargetMode="External"/><Relationship Id="rId1122" Type="http://schemas.openxmlformats.org/officeDocument/2006/relationships/hyperlink" Target="https://talan.bank.gov.ua/get-user-certificate/Y_-biTRNms7EcRSIQEGc" TargetMode="External"/><Relationship Id="rId1567" Type="http://schemas.openxmlformats.org/officeDocument/2006/relationships/hyperlink" Target="https://talan.bank.gov.ua/get-user-certificate/Y_-biXB-bo2THCZlEc1h" TargetMode="External"/><Relationship Id="rId1774" Type="http://schemas.openxmlformats.org/officeDocument/2006/relationships/hyperlink" Target="https://talan.bank.gov.ua/get-user-certificate/Y_-biR_Kw6VQ8IXQlcHp" TargetMode="External"/><Relationship Id="rId1981" Type="http://schemas.openxmlformats.org/officeDocument/2006/relationships/hyperlink" Target="https://talan.bank.gov.ua/get-user-certificate/Y_-biAlenqctfP1GK1Dh" TargetMode="External"/><Relationship Id="rId2618" Type="http://schemas.openxmlformats.org/officeDocument/2006/relationships/hyperlink" Target="https://talan.bank.gov.ua/get-user-certificate/Y_-bi1n2SPDbZ4Cs1x3N" TargetMode="External"/><Relationship Id="rId66" Type="http://schemas.openxmlformats.org/officeDocument/2006/relationships/hyperlink" Target="https://talan.bank.gov.ua/get-user-certificate/Y_-bi-yEI5X0BwgqWKwj" TargetMode="External"/><Relationship Id="rId1427" Type="http://schemas.openxmlformats.org/officeDocument/2006/relationships/hyperlink" Target="https://talan.bank.gov.ua/get-user-certificate/Y_-bi5UTT6F2nYkVFo6F" TargetMode="External"/><Relationship Id="rId1634" Type="http://schemas.openxmlformats.org/officeDocument/2006/relationships/hyperlink" Target="https://talan.bank.gov.ua/get-user-certificate/Y_-biCyayThnbu6340aM" TargetMode="External"/><Relationship Id="rId1841" Type="http://schemas.openxmlformats.org/officeDocument/2006/relationships/hyperlink" Target="https://talan.bank.gov.ua/get-user-certificate/Y_-birteiVOEOo4w6F_O" TargetMode="External"/><Relationship Id="rId1939" Type="http://schemas.openxmlformats.org/officeDocument/2006/relationships/hyperlink" Target="https://talan.bank.gov.ua/get-user-certificate/Y_-biPAd0EvBTY3UcQ6_" TargetMode="External"/><Relationship Id="rId1701" Type="http://schemas.openxmlformats.org/officeDocument/2006/relationships/hyperlink" Target="https://talan.bank.gov.ua/get-user-certificate/Y_-biWyFQ4UHtaLWZneM" TargetMode="External"/><Relationship Id="rId282" Type="http://schemas.openxmlformats.org/officeDocument/2006/relationships/hyperlink" Target="https://talan.bank.gov.ua/get-user-certificate/Y_-biJycY0ogh9sRS1YL" TargetMode="External"/><Relationship Id="rId587" Type="http://schemas.openxmlformats.org/officeDocument/2006/relationships/hyperlink" Target="https://talan.bank.gov.ua/get-user-certificate/Y_-bi_nu45AOD5hxswox" TargetMode="External"/><Relationship Id="rId2170" Type="http://schemas.openxmlformats.org/officeDocument/2006/relationships/hyperlink" Target="https://talan.bank.gov.ua/get-user-certificate/Y_-bi1uB0P3qS4PFm0z2" TargetMode="External"/><Relationship Id="rId2268" Type="http://schemas.openxmlformats.org/officeDocument/2006/relationships/hyperlink" Target="https://talan.bank.gov.ua/get-user-certificate/Y_-biRsd6uixAx04Q2CA" TargetMode="External"/><Relationship Id="rId8" Type="http://schemas.openxmlformats.org/officeDocument/2006/relationships/hyperlink" Target="https://talan.bank.gov.ua/get-user-certificate/Y_-biKp7udwXKx9GWIzU" TargetMode="External"/><Relationship Id="rId142" Type="http://schemas.openxmlformats.org/officeDocument/2006/relationships/hyperlink" Target="https://talan.bank.gov.ua/get-user-certificate/Y_-bibxvddb4w3iGaXJG" TargetMode="External"/><Relationship Id="rId447" Type="http://schemas.openxmlformats.org/officeDocument/2006/relationships/hyperlink" Target="https://talan.bank.gov.ua/get-user-certificate/Y_-bi5A-d9dTW2a8U8gJ" TargetMode="External"/><Relationship Id="rId794" Type="http://schemas.openxmlformats.org/officeDocument/2006/relationships/hyperlink" Target="https://talan.bank.gov.ua/get-user-certificate/Y_-bi0J_cwwfgvpuLBlA" TargetMode="External"/><Relationship Id="rId1077" Type="http://schemas.openxmlformats.org/officeDocument/2006/relationships/hyperlink" Target="https://talan.bank.gov.ua/get-user-certificate/Y_-biNcJD7oI4hos7UvG" TargetMode="External"/><Relationship Id="rId2030" Type="http://schemas.openxmlformats.org/officeDocument/2006/relationships/hyperlink" Target="https://talan.bank.gov.ua/get-user-certificate/Y_-biRlZBx7YzaYbkPjL" TargetMode="External"/><Relationship Id="rId2128" Type="http://schemas.openxmlformats.org/officeDocument/2006/relationships/hyperlink" Target="https://talan.bank.gov.ua/get-user-certificate/Y_-bihALEOJVqyGXoCEo" TargetMode="External"/><Relationship Id="rId2475" Type="http://schemas.openxmlformats.org/officeDocument/2006/relationships/hyperlink" Target="https://talan.bank.gov.ua/get-user-certificate/Y_-biEPUsX7kBAC1-zMZ" TargetMode="External"/><Relationship Id="rId2682" Type="http://schemas.openxmlformats.org/officeDocument/2006/relationships/hyperlink" Target="https://talan.bank.gov.ua/get-user-certificate/j_-wqHrakaK3216dULCx" TargetMode="External"/><Relationship Id="rId654" Type="http://schemas.openxmlformats.org/officeDocument/2006/relationships/hyperlink" Target="https://talan.bank.gov.ua/get-user-certificate/Y_-bis_Xu5QwMVp5qSIX" TargetMode="External"/><Relationship Id="rId861" Type="http://schemas.openxmlformats.org/officeDocument/2006/relationships/hyperlink" Target="https://talan.bank.gov.ua/get-user-certificate/Y_-bi-uczCrXlAsmN8oc" TargetMode="External"/><Relationship Id="rId959" Type="http://schemas.openxmlformats.org/officeDocument/2006/relationships/hyperlink" Target="https://talan.bank.gov.ua/get-user-certificate/Y_-bieXYWISJmHXrwSKu" TargetMode="External"/><Relationship Id="rId1284" Type="http://schemas.openxmlformats.org/officeDocument/2006/relationships/hyperlink" Target="https://talan.bank.gov.ua/get-user-certificate/Y_-birYJZlO-GFa_QS1C" TargetMode="External"/><Relationship Id="rId1491" Type="http://schemas.openxmlformats.org/officeDocument/2006/relationships/hyperlink" Target="https://talan.bank.gov.ua/get-user-certificate/Y_-biUxr1VM_9nhAlJYc" TargetMode="External"/><Relationship Id="rId1589" Type="http://schemas.openxmlformats.org/officeDocument/2006/relationships/hyperlink" Target="https://talan.bank.gov.ua/get-user-certificate/Y_-biF1i3TowGCPIbY2y" TargetMode="External"/><Relationship Id="rId2335" Type="http://schemas.openxmlformats.org/officeDocument/2006/relationships/hyperlink" Target="https://talan.bank.gov.ua/get-user-certificate/Y_-bi4HLCFN5h83MdZy0" TargetMode="External"/><Relationship Id="rId2542" Type="http://schemas.openxmlformats.org/officeDocument/2006/relationships/hyperlink" Target="https://talan.bank.gov.ua/get-user-certificate/Y_-biWvgr1oOBBVnPxzY" TargetMode="External"/><Relationship Id="rId307" Type="http://schemas.openxmlformats.org/officeDocument/2006/relationships/hyperlink" Target="https://talan.bank.gov.ua/get-user-certificate/Y_-biv8zty0YoDoUy7im" TargetMode="External"/><Relationship Id="rId514" Type="http://schemas.openxmlformats.org/officeDocument/2006/relationships/hyperlink" Target="https://talan.bank.gov.ua/get-user-certificate/Y_-biEUxXskatcjnacFm" TargetMode="External"/><Relationship Id="rId721" Type="http://schemas.openxmlformats.org/officeDocument/2006/relationships/hyperlink" Target="https://talan.bank.gov.ua/get-user-certificate/Y_-bi9KZOSBYA1SrZoMw" TargetMode="External"/><Relationship Id="rId1144" Type="http://schemas.openxmlformats.org/officeDocument/2006/relationships/hyperlink" Target="https://talan.bank.gov.ua/get-user-certificate/Y_-biRGoQyJPN3wXpvgo" TargetMode="External"/><Relationship Id="rId1351" Type="http://schemas.openxmlformats.org/officeDocument/2006/relationships/hyperlink" Target="https://talan.bank.gov.ua/get-user-certificate/Y_-biqLCLb2v4bf6iLlN" TargetMode="External"/><Relationship Id="rId1449" Type="http://schemas.openxmlformats.org/officeDocument/2006/relationships/hyperlink" Target="https://talan.bank.gov.ua/get-user-certificate/Y_-bixdlSwFNlT5sT0UL" TargetMode="External"/><Relationship Id="rId1796" Type="http://schemas.openxmlformats.org/officeDocument/2006/relationships/hyperlink" Target="https://talan.bank.gov.ua/get-user-certificate/Y_-biApZy2uilzuUfTay" TargetMode="External"/><Relationship Id="rId2402" Type="http://schemas.openxmlformats.org/officeDocument/2006/relationships/hyperlink" Target="https://talan.bank.gov.ua/get-user-certificate/Y_-biNu79zqECXRS2-np" TargetMode="External"/><Relationship Id="rId88" Type="http://schemas.openxmlformats.org/officeDocument/2006/relationships/hyperlink" Target="https://talan.bank.gov.ua/get-user-certificate/Y_-bims16rtaLdHfNO0m" TargetMode="External"/><Relationship Id="rId819" Type="http://schemas.openxmlformats.org/officeDocument/2006/relationships/hyperlink" Target="https://talan.bank.gov.ua/get-user-certificate/Y_-bieiTQu3veUc5L_Hv" TargetMode="External"/><Relationship Id="rId1004" Type="http://schemas.openxmlformats.org/officeDocument/2006/relationships/hyperlink" Target="https://talan.bank.gov.ua/get-user-certificate/Y_-bio-MmOiMCTnfsvA7" TargetMode="External"/><Relationship Id="rId1211" Type="http://schemas.openxmlformats.org/officeDocument/2006/relationships/hyperlink" Target="https://talan.bank.gov.ua/get-user-certificate/Y_-biRcwMnVw8HZZ-8ro" TargetMode="External"/><Relationship Id="rId1656" Type="http://schemas.openxmlformats.org/officeDocument/2006/relationships/hyperlink" Target="https://talan.bank.gov.ua/get-user-certificate/Y_-bi30bm3dLbUx5LXno" TargetMode="External"/><Relationship Id="rId1863" Type="http://schemas.openxmlformats.org/officeDocument/2006/relationships/hyperlink" Target="https://talan.bank.gov.ua/get-user-certificate/Y_-biSPcalrU0EAxxdmo" TargetMode="External"/><Relationship Id="rId1309" Type="http://schemas.openxmlformats.org/officeDocument/2006/relationships/hyperlink" Target="https://talan.bank.gov.ua/get-user-certificate/Y_-biR1mDEtw_Pcp2vHq" TargetMode="External"/><Relationship Id="rId1516" Type="http://schemas.openxmlformats.org/officeDocument/2006/relationships/hyperlink" Target="https://talan.bank.gov.ua/get-user-certificate/Y_-bib2wsjx5ee2pji4s" TargetMode="External"/><Relationship Id="rId1723" Type="http://schemas.openxmlformats.org/officeDocument/2006/relationships/hyperlink" Target="https://talan.bank.gov.ua/get-user-certificate/Y_-bikyweBsi_kY-d2eg" TargetMode="External"/><Relationship Id="rId1930" Type="http://schemas.openxmlformats.org/officeDocument/2006/relationships/hyperlink" Target="https://talan.bank.gov.ua/get-user-certificate/Y_-bi0-pS5kBlTmDJJI5" TargetMode="External"/><Relationship Id="rId15" Type="http://schemas.openxmlformats.org/officeDocument/2006/relationships/hyperlink" Target="https://talan.bank.gov.ua/get-user-certificate/Y_-biyeVLLMt9xOHynlJ" TargetMode="External"/><Relationship Id="rId2192" Type="http://schemas.openxmlformats.org/officeDocument/2006/relationships/hyperlink" Target="https://talan.bank.gov.ua/get-user-certificate/Y_-biFoxEBTGxCVgGohy" TargetMode="External"/><Relationship Id="rId164" Type="http://schemas.openxmlformats.org/officeDocument/2006/relationships/hyperlink" Target="https://talan.bank.gov.ua/get-user-certificate/Y_-bidrGYY2GB3Uv8o2S" TargetMode="External"/><Relationship Id="rId371" Type="http://schemas.openxmlformats.org/officeDocument/2006/relationships/hyperlink" Target="https://talan.bank.gov.ua/get-user-certificate/Y_-bi_WEAjg910wrlpWS" TargetMode="External"/><Relationship Id="rId2052" Type="http://schemas.openxmlformats.org/officeDocument/2006/relationships/hyperlink" Target="https://talan.bank.gov.ua/get-user-certificate/Y_-bitcnJAKnxl_khzWK" TargetMode="External"/><Relationship Id="rId2497" Type="http://schemas.openxmlformats.org/officeDocument/2006/relationships/hyperlink" Target="https://talan.bank.gov.ua/get-user-certificate/Y_-bim4JjmoSYpm8fOnv" TargetMode="External"/><Relationship Id="rId469" Type="http://schemas.openxmlformats.org/officeDocument/2006/relationships/hyperlink" Target="https://talan.bank.gov.ua/get-user-certificate/Y_-bi6A88uVQzYEsuSBe" TargetMode="External"/><Relationship Id="rId676" Type="http://schemas.openxmlformats.org/officeDocument/2006/relationships/hyperlink" Target="https://talan.bank.gov.ua/get-user-certificate/Y_-biP2CmMpUx7LLQzLv" TargetMode="External"/><Relationship Id="rId883" Type="http://schemas.openxmlformats.org/officeDocument/2006/relationships/hyperlink" Target="https://talan.bank.gov.ua/get-user-certificate/Y_-biDbPZpycxgBPSdFg" TargetMode="External"/><Relationship Id="rId1099" Type="http://schemas.openxmlformats.org/officeDocument/2006/relationships/hyperlink" Target="https://talan.bank.gov.ua/get-user-certificate/Y_-biGunvh8k-TgMpZBq" TargetMode="External"/><Relationship Id="rId2357" Type="http://schemas.openxmlformats.org/officeDocument/2006/relationships/hyperlink" Target="https://talan.bank.gov.ua/get-user-certificate/Y_-bi3Bx49I9I1DuYHQZ" TargetMode="External"/><Relationship Id="rId2564" Type="http://schemas.openxmlformats.org/officeDocument/2006/relationships/hyperlink" Target="https://talan.bank.gov.ua/get-user-certificate/Y_-biVDFDnewDh_PLw8m" TargetMode="External"/><Relationship Id="rId231" Type="http://schemas.openxmlformats.org/officeDocument/2006/relationships/hyperlink" Target="https://talan.bank.gov.ua/get-user-certificate/Y_-bir86DJ7TCQRQ5jv_" TargetMode="External"/><Relationship Id="rId329" Type="http://schemas.openxmlformats.org/officeDocument/2006/relationships/hyperlink" Target="https://talan.bank.gov.ua/get-user-certificate/Y_-biET2Y10KvPy-OFWK" TargetMode="External"/><Relationship Id="rId536" Type="http://schemas.openxmlformats.org/officeDocument/2006/relationships/hyperlink" Target="https://talan.bank.gov.ua/get-user-certificate/Y_-biLcQ7yJ3-XckVxd8" TargetMode="External"/><Relationship Id="rId1166" Type="http://schemas.openxmlformats.org/officeDocument/2006/relationships/hyperlink" Target="https://talan.bank.gov.ua/get-user-certificate/Y_-biHrR9mees4yitNRp" TargetMode="External"/><Relationship Id="rId1373" Type="http://schemas.openxmlformats.org/officeDocument/2006/relationships/hyperlink" Target="https://talan.bank.gov.ua/get-user-certificate/Y_-bibt4sn2o6FzgOLMJ" TargetMode="External"/><Relationship Id="rId2217" Type="http://schemas.openxmlformats.org/officeDocument/2006/relationships/hyperlink" Target="https://talan.bank.gov.ua/get-user-certificate/Y_-bimYz8vrSe0lx1xWL" TargetMode="External"/><Relationship Id="rId743" Type="http://schemas.openxmlformats.org/officeDocument/2006/relationships/hyperlink" Target="https://talan.bank.gov.ua/get-user-certificate/Y_-bi4ReoQNF_xgZFUaX" TargetMode="External"/><Relationship Id="rId950" Type="http://schemas.openxmlformats.org/officeDocument/2006/relationships/hyperlink" Target="https://talan.bank.gov.ua/get-user-certificate/Y_-bi1D5vZ3e36F2SqW-" TargetMode="External"/><Relationship Id="rId1026" Type="http://schemas.openxmlformats.org/officeDocument/2006/relationships/hyperlink" Target="https://talan.bank.gov.ua/get-user-certificate/Y_-bi3-XJz3nFMC7h4OA" TargetMode="External"/><Relationship Id="rId1580" Type="http://schemas.openxmlformats.org/officeDocument/2006/relationships/hyperlink" Target="https://talan.bank.gov.ua/get-user-certificate/Y_-bib35DXO07JEH5hrg" TargetMode="External"/><Relationship Id="rId1678" Type="http://schemas.openxmlformats.org/officeDocument/2006/relationships/hyperlink" Target="https://talan.bank.gov.ua/get-user-certificate/Y_-biCznV7TNkAST1-cp" TargetMode="External"/><Relationship Id="rId1885" Type="http://schemas.openxmlformats.org/officeDocument/2006/relationships/hyperlink" Target="https://talan.bank.gov.ua/get-user-certificate/Y_-biJV5nEJedYOZsdcq" TargetMode="External"/><Relationship Id="rId2424" Type="http://schemas.openxmlformats.org/officeDocument/2006/relationships/hyperlink" Target="https://talan.bank.gov.ua/get-user-certificate/Y_-bikAH1wlZdUIP2y8v" TargetMode="External"/><Relationship Id="rId2631" Type="http://schemas.openxmlformats.org/officeDocument/2006/relationships/hyperlink" Target="https://talan.bank.gov.ua/get-user-certificate/Y_-bixUTfxGkFs2hZjpL" TargetMode="External"/><Relationship Id="rId603" Type="http://schemas.openxmlformats.org/officeDocument/2006/relationships/hyperlink" Target="https://talan.bank.gov.ua/get-user-certificate/Y_-biytUbfQUl_T9gMgR" TargetMode="External"/><Relationship Id="rId810" Type="http://schemas.openxmlformats.org/officeDocument/2006/relationships/hyperlink" Target="https://talan.bank.gov.ua/get-user-certificate/Y_-bibvOiYet024wq2Wh" TargetMode="External"/><Relationship Id="rId908" Type="http://schemas.openxmlformats.org/officeDocument/2006/relationships/hyperlink" Target="https://talan.bank.gov.ua/get-user-certificate/Y_-biFd5XU1jk--hD7Ux" TargetMode="External"/><Relationship Id="rId1233" Type="http://schemas.openxmlformats.org/officeDocument/2006/relationships/hyperlink" Target="https://talan.bank.gov.ua/get-user-certificate/Y_-biL6q89d3MAlvJI6s" TargetMode="External"/><Relationship Id="rId1440" Type="http://schemas.openxmlformats.org/officeDocument/2006/relationships/hyperlink" Target="https://talan.bank.gov.ua/get-user-certificate/Y_-biwY52SMfUC7qf_St" TargetMode="External"/><Relationship Id="rId1538" Type="http://schemas.openxmlformats.org/officeDocument/2006/relationships/hyperlink" Target="https://talan.bank.gov.ua/get-user-certificate/Y_-biaPYj9av987bW93D" TargetMode="External"/><Relationship Id="rId1300" Type="http://schemas.openxmlformats.org/officeDocument/2006/relationships/hyperlink" Target="https://talan.bank.gov.ua/get-user-certificate/Y_-bimNDvM3vJb-X1ywr" TargetMode="External"/><Relationship Id="rId1745" Type="http://schemas.openxmlformats.org/officeDocument/2006/relationships/hyperlink" Target="https://talan.bank.gov.ua/get-user-certificate/Y_-biKtQzkKW2xLkCOyK" TargetMode="External"/><Relationship Id="rId1952" Type="http://schemas.openxmlformats.org/officeDocument/2006/relationships/hyperlink" Target="https://talan.bank.gov.ua/get-user-certificate/Y_-bi6k-1Hr9y51wOTi8" TargetMode="External"/><Relationship Id="rId37" Type="http://schemas.openxmlformats.org/officeDocument/2006/relationships/hyperlink" Target="https://talan.bank.gov.ua/get-user-certificate/Y_-bilTB36crKQS4jiOz" TargetMode="External"/><Relationship Id="rId1605" Type="http://schemas.openxmlformats.org/officeDocument/2006/relationships/hyperlink" Target="https://talan.bank.gov.ua/get-user-certificate/Y_-biOMVpwsaiTE18qec" TargetMode="External"/><Relationship Id="rId1812" Type="http://schemas.openxmlformats.org/officeDocument/2006/relationships/hyperlink" Target="https://talan.bank.gov.ua/get-user-certificate/Y_-bieaFYdOUhxmXCi78" TargetMode="External"/><Relationship Id="rId186" Type="http://schemas.openxmlformats.org/officeDocument/2006/relationships/hyperlink" Target="https://talan.bank.gov.ua/get-user-certificate/Y_-biTJMITVmeHUdHX4d" TargetMode="External"/><Relationship Id="rId393" Type="http://schemas.openxmlformats.org/officeDocument/2006/relationships/hyperlink" Target="https://talan.bank.gov.ua/get-user-certificate/Y_-biX-R1qlIztd_olko" TargetMode="External"/><Relationship Id="rId2074" Type="http://schemas.openxmlformats.org/officeDocument/2006/relationships/hyperlink" Target="https://talan.bank.gov.ua/get-user-certificate/Y_-biUUPEjkUHq4ywtlX" TargetMode="External"/><Relationship Id="rId2281" Type="http://schemas.openxmlformats.org/officeDocument/2006/relationships/hyperlink" Target="https://talan.bank.gov.ua/get-user-certificate/Y_-bi3SEAbIsfq0SO4gt" TargetMode="External"/><Relationship Id="rId253" Type="http://schemas.openxmlformats.org/officeDocument/2006/relationships/hyperlink" Target="https://talan.bank.gov.ua/get-user-certificate/Y_-bicOTc0W919yrqC8H" TargetMode="External"/><Relationship Id="rId460" Type="http://schemas.openxmlformats.org/officeDocument/2006/relationships/hyperlink" Target="https://talan.bank.gov.ua/get-user-certificate/Y_-bi-yHFLFLSWzDlY2k" TargetMode="External"/><Relationship Id="rId698" Type="http://schemas.openxmlformats.org/officeDocument/2006/relationships/hyperlink" Target="https://talan.bank.gov.ua/get-user-certificate/Y_-bi7Y92OgYEcX5Z0wQ" TargetMode="External"/><Relationship Id="rId1090" Type="http://schemas.openxmlformats.org/officeDocument/2006/relationships/hyperlink" Target="https://talan.bank.gov.ua/get-user-certificate/Y_-biX0PU0v4TnknmVK_" TargetMode="External"/><Relationship Id="rId2141" Type="http://schemas.openxmlformats.org/officeDocument/2006/relationships/hyperlink" Target="https://talan.bank.gov.ua/get-user-certificate/Y_-bigdVkRdyQQmidI3q" TargetMode="External"/><Relationship Id="rId2379" Type="http://schemas.openxmlformats.org/officeDocument/2006/relationships/hyperlink" Target="https://talan.bank.gov.ua/get-user-certificate/Y_-bihpYHkF29ITqdYZV" TargetMode="External"/><Relationship Id="rId2586" Type="http://schemas.openxmlformats.org/officeDocument/2006/relationships/hyperlink" Target="https://talan.bank.gov.ua/get-user-certificate/Y_-bi6wQG5lwWCbVuB02" TargetMode="External"/><Relationship Id="rId113" Type="http://schemas.openxmlformats.org/officeDocument/2006/relationships/hyperlink" Target="https://talan.bank.gov.ua/get-user-certificate/Y_-biQ9IbMehEzpeo_9f" TargetMode="External"/><Relationship Id="rId320" Type="http://schemas.openxmlformats.org/officeDocument/2006/relationships/hyperlink" Target="https://talan.bank.gov.ua/get-user-certificate/Y_-biG6z1brXLfJDnRmh" TargetMode="External"/><Relationship Id="rId558" Type="http://schemas.openxmlformats.org/officeDocument/2006/relationships/hyperlink" Target="https://talan.bank.gov.ua/get-user-certificate/Y_-bizTbtI7a4Ov51O-0" TargetMode="External"/><Relationship Id="rId765" Type="http://schemas.openxmlformats.org/officeDocument/2006/relationships/hyperlink" Target="https://talan.bank.gov.ua/get-user-certificate/Y_-bipvZIDsHMwdZXMHB" TargetMode="External"/><Relationship Id="rId972" Type="http://schemas.openxmlformats.org/officeDocument/2006/relationships/hyperlink" Target="https://talan.bank.gov.ua/get-user-certificate/Y_-bi47g7i-owV9x669T" TargetMode="External"/><Relationship Id="rId1188" Type="http://schemas.openxmlformats.org/officeDocument/2006/relationships/hyperlink" Target="https://talan.bank.gov.ua/get-user-certificate/Y_-bikvOkQ-y3P0P_i61" TargetMode="External"/><Relationship Id="rId1395" Type="http://schemas.openxmlformats.org/officeDocument/2006/relationships/hyperlink" Target="https://talan.bank.gov.ua/get-user-certificate/Y_-biHruvzsYC69KhM7D" TargetMode="External"/><Relationship Id="rId2001" Type="http://schemas.openxmlformats.org/officeDocument/2006/relationships/hyperlink" Target="https://talan.bank.gov.ua/get-user-certificate/Y_-biCR-2reHXc-1vl9G" TargetMode="External"/><Relationship Id="rId2239" Type="http://schemas.openxmlformats.org/officeDocument/2006/relationships/hyperlink" Target="https://talan.bank.gov.ua/get-user-certificate/Y_-bi_dNYTX52f_IMqJ1" TargetMode="External"/><Relationship Id="rId2446" Type="http://schemas.openxmlformats.org/officeDocument/2006/relationships/hyperlink" Target="https://talan.bank.gov.ua/get-user-certificate/Y_-biIUXrKy7tQcy0OJV" TargetMode="External"/><Relationship Id="rId2653" Type="http://schemas.openxmlformats.org/officeDocument/2006/relationships/hyperlink" Target="https://talan.bank.gov.ua/get-user-certificate/Y_-bizb0DiNeSUBv5lmz" TargetMode="External"/><Relationship Id="rId418" Type="http://schemas.openxmlformats.org/officeDocument/2006/relationships/hyperlink" Target="https://talan.bank.gov.ua/get-user-certificate/Y_-bigMqWKcew20wlmut" TargetMode="External"/><Relationship Id="rId625" Type="http://schemas.openxmlformats.org/officeDocument/2006/relationships/hyperlink" Target="https://talan.bank.gov.ua/get-user-certificate/Y_-bi0mpN7BL3IEvsfIt" TargetMode="External"/><Relationship Id="rId832" Type="http://schemas.openxmlformats.org/officeDocument/2006/relationships/hyperlink" Target="https://talan.bank.gov.ua/get-user-certificate/Y_-biNnfx8n9Tzv4zEeP" TargetMode="External"/><Relationship Id="rId1048" Type="http://schemas.openxmlformats.org/officeDocument/2006/relationships/hyperlink" Target="https://talan.bank.gov.ua/get-user-certificate/Y_-bi0bunU1UpeXLNYTu" TargetMode="External"/><Relationship Id="rId1255" Type="http://schemas.openxmlformats.org/officeDocument/2006/relationships/hyperlink" Target="https://talan.bank.gov.ua/get-user-certificate/Y_-biRdBdYC21LX29QBb" TargetMode="External"/><Relationship Id="rId1462" Type="http://schemas.openxmlformats.org/officeDocument/2006/relationships/hyperlink" Target="https://talan.bank.gov.ua/get-user-certificate/Y_-bi8pzm8ityGa962hZ" TargetMode="External"/><Relationship Id="rId2306" Type="http://schemas.openxmlformats.org/officeDocument/2006/relationships/hyperlink" Target="https://talan.bank.gov.ua/get-user-certificate/Y_-biBImfzXyvzaTpuiz" TargetMode="External"/><Relationship Id="rId2513" Type="http://schemas.openxmlformats.org/officeDocument/2006/relationships/hyperlink" Target="https://talan.bank.gov.ua/get-user-certificate/Y_-biEW9hKaGPy5B3Rec" TargetMode="External"/><Relationship Id="rId1115" Type="http://schemas.openxmlformats.org/officeDocument/2006/relationships/hyperlink" Target="https://talan.bank.gov.ua/get-user-certificate/Y_-biWUzRb1cWJJeJIUR" TargetMode="External"/><Relationship Id="rId1322" Type="http://schemas.openxmlformats.org/officeDocument/2006/relationships/hyperlink" Target="https://talan.bank.gov.ua/get-user-certificate/Y_-biHCJlBO6F4X4-LkC" TargetMode="External"/><Relationship Id="rId1767" Type="http://schemas.openxmlformats.org/officeDocument/2006/relationships/hyperlink" Target="https://talan.bank.gov.ua/get-user-certificate/Y_-bicHNqJ8tQY5KanDc" TargetMode="External"/><Relationship Id="rId1974" Type="http://schemas.openxmlformats.org/officeDocument/2006/relationships/hyperlink" Target="https://talan.bank.gov.ua/get-user-certificate/Y_-bir_VN_p7Aeh6ZLQd" TargetMode="External"/><Relationship Id="rId59" Type="http://schemas.openxmlformats.org/officeDocument/2006/relationships/hyperlink" Target="https://talan.bank.gov.ua/get-user-certificate/Y_-biIx0PlvIbjg4ok7A" TargetMode="External"/><Relationship Id="rId1627" Type="http://schemas.openxmlformats.org/officeDocument/2006/relationships/hyperlink" Target="https://talan.bank.gov.ua/get-user-certificate/Y_-biJiWv4g6wWFjXw4G" TargetMode="External"/><Relationship Id="rId1834" Type="http://schemas.openxmlformats.org/officeDocument/2006/relationships/hyperlink" Target="https://talan.bank.gov.ua/get-user-certificate/Y_-biUeCEwNAEIugQY9b" TargetMode="External"/><Relationship Id="rId2096" Type="http://schemas.openxmlformats.org/officeDocument/2006/relationships/hyperlink" Target="https://talan.bank.gov.ua/get-user-certificate/Y_-biNcLs5tQcXRbfkeE" TargetMode="External"/><Relationship Id="rId1901" Type="http://schemas.openxmlformats.org/officeDocument/2006/relationships/hyperlink" Target="https://talan.bank.gov.ua/get-user-certificate/Y_-bi1wvMK170w4LlAht" TargetMode="External"/><Relationship Id="rId275" Type="http://schemas.openxmlformats.org/officeDocument/2006/relationships/hyperlink" Target="https://talan.bank.gov.ua/get-user-certificate/Y_-biAeSOtDGpyCvByOt" TargetMode="External"/><Relationship Id="rId482" Type="http://schemas.openxmlformats.org/officeDocument/2006/relationships/hyperlink" Target="https://talan.bank.gov.ua/get-user-certificate/Y_-bi1i9MA0PjlkdPzjT" TargetMode="External"/><Relationship Id="rId2163" Type="http://schemas.openxmlformats.org/officeDocument/2006/relationships/hyperlink" Target="https://talan.bank.gov.ua/get-user-certificate/Y_-biBfeAt4jKQlnKgzo" TargetMode="External"/><Relationship Id="rId2370" Type="http://schemas.openxmlformats.org/officeDocument/2006/relationships/hyperlink" Target="https://talan.bank.gov.ua/get-user-certificate/Y_-bikeBi0p0q-R3UKUU" TargetMode="External"/><Relationship Id="rId135" Type="http://schemas.openxmlformats.org/officeDocument/2006/relationships/hyperlink" Target="https://talan.bank.gov.ua/get-user-certificate/Y_-biBOT2J_shc-029x1" TargetMode="External"/><Relationship Id="rId342" Type="http://schemas.openxmlformats.org/officeDocument/2006/relationships/hyperlink" Target="https://talan.bank.gov.ua/get-user-certificate/Y_-biHLkRPHd_XK8zY-G" TargetMode="External"/><Relationship Id="rId787" Type="http://schemas.openxmlformats.org/officeDocument/2006/relationships/hyperlink" Target="https://talan.bank.gov.ua/get-user-certificate/Y_-biz77tAXnM0CwHFj9" TargetMode="External"/><Relationship Id="rId994" Type="http://schemas.openxmlformats.org/officeDocument/2006/relationships/hyperlink" Target="https://talan.bank.gov.ua/get-user-certificate/Y_-bi-oFHVrRnc09yXdN" TargetMode="External"/><Relationship Id="rId2023" Type="http://schemas.openxmlformats.org/officeDocument/2006/relationships/hyperlink" Target="https://talan.bank.gov.ua/get-user-certificate/Y_-birOP44GDvlFe5NH-" TargetMode="External"/><Relationship Id="rId2230" Type="http://schemas.openxmlformats.org/officeDocument/2006/relationships/hyperlink" Target="https://talan.bank.gov.ua/get-user-certificate/Y_-biH8-IoJWGyk0nld_" TargetMode="External"/><Relationship Id="rId2468" Type="http://schemas.openxmlformats.org/officeDocument/2006/relationships/hyperlink" Target="https://talan.bank.gov.ua/get-user-certificate/Y_-biED5euoYC4UvXQMJ" TargetMode="External"/><Relationship Id="rId2675" Type="http://schemas.openxmlformats.org/officeDocument/2006/relationships/hyperlink" Target="https://talan.bank.gov.ua/get-user-certificate/Y_-bibEAUje5_CCXArbE" TargetMode="External"/><Relationship Id="rId202" Type="http://schemas.openxmlformats.org/officeDocument/2006/relationships/hyperlink" Target="https://talan.bank.gov.ua/get-user-certificate/Y_-biyoVld8QEiTDxQ4K" TargetMode="External"/><Relationship Id="rId647" Type="http://schemas.openxmlformats.org/officeDocument/2006/relationships/hyperlink" Target="https://talan.bank.gov.ua/get-user-certificate/Y_-bioczpXkaaw-TiJQy" TargetMode="External"/><Relationship Id="rId854" Type="http://schemas.openxmlformats.org/officeDocument/2006/relationships/hyperlink" Target="https://talan.bank.gov.ua/get-user-certificate/Y_-bipUvIs67SkaR7Ir6" TargetMode="External"/><Relationship Id="rId1277" Type="http://schemas.openxmlformats.org/officeDocument/2006/relationships/hyperlink" Target="https://talan.bank.gov.ua/get-user-certificate/Y_-biRMZ74DYJbM7CTWA" TargetMode="External"/><Relationship Id="rId1484" Type="http://schemas.openxmlformats.org/officeDocument/2006/relationships/hyperlink" Target="https://talan.bank.gov.ua/get-user-certificate/Y_-biI6bK5GVhTZxA8hS" TargetMode="External"/><Relationship Id="rId1691" Type="http://schemas.openxmlformats.org/officeDocument/2006/relationships/hyperlink" Target="https://talan.bank.gov.ua/get-user-certificate/Y_-bi05KaqN_Z_ZX4faN" TargetMode="External"/><Relationship Id="rId2328" Type="http://schemas.openxmlformats.org/officeDocument/2006/relationships/hyperlink" Target="https://talan.bank.gov.ua/get-user-certificate/Y_-biXXeilJ0E6KyQA5Y" TargetMode="External"/><Relationship Id="rId2535" Type="http://schemas.openxmlformats.org/officeDocument/2006/relationships/hyperlink" Target="https://talan.bank.gov.ua/get-user-certificate/Y_-biBWmeSk-iFRhx1FS" TargetMode="External"/><Relationship Id="rId507" Type="http://schemas.openxmlformats.org/officeDocument/2006/relationships/hyperlink" Target="https://talan.bank.gov.ua/get-user-certificate/Y_-biV6BXtf-4crY5NXE" TargetMode="External"/><Relationship Id="rId714" Type="http://schemas.openxmlformats.org/officeDocument/2006/relationships/hyperlink" Target="https://talan.bank.gov.ua/get-user-certificate/Y_-bi-YNSoC-kJrVfv8v" TargetMode="External"/><Relationship Id="rId921" Type="http://schemas.openxmlformats.org/officeDocument/2006/relationships/hyperlink" Target="https://talan.bank.gov.ua/get-user-certificate/Y_-binVd5rKthesjh3yX" TargetMode="External"/><Relationship Id="rId1137" Type="http://schemas.openxmlformats.org/officeDocument/2006/relationships/hyperlink" Target="https://talan.bank.gov.ua/get-user-certificate/Y_-bimvwG7NDf198GUlc" TargetMode="External"/><Relationship Id="rId1344" Type="http://schemas.openxmlformats.org/officeDocument/2006/relationships/hyperlink" Target="https://talan.bank.gov.ua/get-user-certificate/Y_-bi-f0woPLfDEVU-2O" TargetMode="External"/><Relationship Id="rId1551" Type="http://schemas.openxmlformats.org/officeDocument/2006/relationships/hyperlink" Target="https://talan.bank.gov.ua/get-user-certificate/Y_-biA33LZek2dJACokj" TargetMode="External"/><Relationship Id="rId1789" Type="http://schemas.openxmlformats.org/officeDocument/2006/relationships/hyperlink" Target="https://talan.bank.gov.ua/get-user-certificate/Y_-biQvPKIAFJqk-HP0e" TargetMode="External"/><Relationship Id="rId1996" Type="http://schemas.openxmlformats.org/officeDocument/2006/relationships/hyperlink" Target="https://talan.bank.gov.ua/get-user-certificate/Y_-biiazpYv2fwpzObxt" TargetMode="External"/><Relationship Id="rId2602" Type="http://schemas.openxmlformats.org/officeDocument/2006/relationships/hyperlink" Target="https://talan.bank.gov.ua/get-user-certificate/Y_-bimJnmnIZWD-vEjSp" TargetMode="External"/><Relationship Id="rId50" Type="http://schemas.openxmlformats.org/officeDocument/2006/relationships/hyperlink" Target="https://talan.bank.gov.ua/get-user-certificate/Y_-bivzh4tR8lTHIzlCA" TargetMode="External"/><Relationship Id="rId1204" Type="http://schemas.openxmlformats.org/officeDocument/2006/relationships/hyperlink" Target="https://talan.bank.gov.ua/get-user-certificate/Y_-biIsH-16C-gpIyzf_" TargetMode="External"/><Relationship Id="rId1411" Type="http://schemas.openxmlformats.org/officeDocument/2006/relationships/hyperlink" Target="https://talan.bank.gov.ua/get-user-certificate/Y_-bihKQf6uzZGNV7per" TargetMode="External"/><Relationship Id="rId1649" Type="http://schemas.openxmlformats.org/officeDocument/2006/relationships/hyperlink" Target="https://talan.bank.gov.ua/get-user-certificate/Y_-bixTSbfKzcL4n1m9q" TargetMode="External"/><Relationship Id="rId1856" Type="http://schemas.openxmlformats.org/officeDocument/2006/relationships/hyperlink" Target="https://talan.bank.gov.ua/get-user-certificate/Y_-bi_9l7fcCl7C8ObAy" TargetMode="External"/><Relationship Id="rId1509" Type="http://schemas.openxmlformats.org/officeDocument/2006/relationships/hyperlink" Target="https://talan.bank.gov.ua/get-user-certificate/Y_-biN6ylZqtmu54WjEu" TargetMode="External"/><Relationship Id="rId1716" Type="http://schemas.openxmlformats.org/officeDocument/2006/relationships/hyperlink" Target="https://talan.bank.gov.ua/get-user-certificate/Y_-bimOVWM5aZcPlas2R" TargetMode="External"/><Relationship Id="rId1923" Type="http://schemas.openxmlformats.org/officeDocument/2006/relationships/hyperlink" Target="https://talan.bank.gov.ua/get-user-certificate/Y_-bix3OuKsbmhoAkycz" TargetMode="External"/><Relationship Id="rId297" Type="http://schemas.openxmlformats.org/officeDocument/2006/relationships/hyperlink" Target="https://talan.bank.gov.ua/get-user-certificate/Y_-biG3WyrR5WcUH_5v-" TargetMode="External"/><Relationship Id="rId2185" Type="http://schemas.openxmlformats.org/officeDocument/2006/relationships/hyperlink" Target="https://talan.bank.gov.ua/get-user-certificate/Y_-bizh5D4nr-eOIskCI" TargetMode="External"/><Relationship Id="rId2392" Type="http://schemas.openxmlformats.org/officeDocument/2006/relationships/hyperlink" Target="https://talan.bank.gov.ua/get-user-certificate/Y_-biOd5umYk1CMS_kyr" TargetMode="External"/><Relationship Id="rId157" Type="http://schemas.openxmlformats.org/officeDocument/2006/relationships/hyperlink" Target="https://talan.bank.gov.ua/get-user-certificate/Y_-bi74c7kEnKsztS0id" TargetMode="External"/><Relationship Id="rId364" Type="http://schemas.openxmlformats.org/officeDocument/2006/relationships/hyperlink" Target="https://talan.bank.gov.ua/get-user-certificate/Y_-bi_a8yvoZ8SNOJiRX" TargetMode="External"/><Relationship Id="rId2045" Type="http://schemas.openxmlformats.org/officeDocument/2006/relationships/hyperlink" Target="https://talan.bank.gov.ua/get-user-certificate/Y_-birpWdqv8N73BdIFX" TargetMode="External"/><Relationship Id="rId571" Type="http://schemas.openxmlformats.org/officeDocument/2006/relationships/hyperlink" Target="https://talan.bank.gov.ua/get-user-certificate/Y_-birlpaUDlwItGszCt" TargetMode="External"/><Relationship Id="rId669" Type="http://schemas.openxmlformats.org/officeDocument/2006/relationships/hyperlink" Target="https://talan.bank.gov.ua/get-user-certificate/Y_-bi183ZedxQfeInd7H" TargetMode="External"/><Relationship Id="rId876" Type="http://schemas.openxmlformats.org/officeDocument/2006/relationships/hyperlink" Target="https://talan.bank.gov.ua/get-user-certificate/Y_-bi3-IGj3og47OenYt" TargetMode="External"/><Relationship Id="rId1299" Type="http://schemas.openxmlformats.org/officeDocument/2006/relationships/hyperlink" Target="https://talan.bank.gov.ua/get-user-certificate/Y_-bipPAXMSHz-vj02XZ" TargetMode="External"/><Relationship Id="rId2252" Type="http://schemas.openxmlformats.org/officeDocument/2006/relationships/hyperlink" Target="https://talan.bank.gov.ua/get-user-certificate/Y_-biwr4Fd027vwiN9KZ" TargetMode="External"/><Relationship Id="rId2557" Type="http://schemas.openxmlformats.org/officeDocument/2006/relationships/hyperlink" Target="https://talan.bank.gov.ua/get-user-certificate/Y_-biprpXwHP-9gHO7xR" TargetMode="External"/><Relationship Id="rId224" Type="http://schemas.openxmlformats.org/officeDocument/2006/relationships/hyperlink" Target="https://talan.bank.gov.ua/get-user-certificate/Y_-bit4OmSFIGuZxVIOL" TargetMode="External"/><Relationship Id="rId431" Type="http://schemas.openxmlformats.org/officeDocument/2006/relationships/hyperlink" Target="https://talan.bank.gov.ua/get-user-certificate/Y_-biwziAfZkrVC_ho3k" TargetMode="External"/><Relationship Id="rId529" Type="http://schemas.openxmlformats.org/officeDocument/2006/relationships/hyperlink" Target="https://talan.bank.gov.ua/get-user-certificate/Y_-biu-s6Y8SDqONHlkl" TargetMode="External"/><Relationship Id="rId736" Type="http://schemas.openxmlformats.org/officeDocument/2006/relationships/hyperlink" Target="https://talan.bank.gov.ua/get-user-certificate/Y_-bigoOL_b7rIelsDz1" TargetMode="External"/><Relationship Id="rId1061" Type="http://schemas.openxmlformats.org/officeDocument/2006/relationships/hyperlink" Target="https://talan.bank.gov.ua/get-user-certificate/Y_-biAcyGtQ530mV-Twn" TargetMode="External"/><Relationship Id="rId1159" Type="http://schemas.openxmlformats.org/officeDocument/2006/relationships/hyperlink" Target="https://talan.bank.gov.ua/get-user-certificate/Y_-bi9WH04lDt7ErDDSl" TargetMode="External"/><Relationship Id="rId1366" Type="http://schemas.openxmlformats.org/officeDocument/2006/relationships/hyperlink" Target="https://talan.bank.gov.ua/get-user-certificate/Y_-biD0r-0d9cE-B8sgO" TargetMode="External"/><Relationship Id="rId2112" Type="http://schemas.openxmlformats.org/officeDocument/2006/relationships/hyperlink" Target="https://talan.bank.gov.ua/get-user-certificate/Y_-bi3pwdmdz4yUg9d3E" TargetMode="External"/><Relationship Id="rId2417" Type="http://schemas.openxmlformats.org/officeDocument/2006/relationships/hyperlink" Target="https://talan.bank.gov.ua/get-user-certificate/Y_-bi3nHRjHKI3ORlrb7" TargetMode="External"/><Relationship Id="rId943" Type="http://schemas.openxmlformats.org/officeDocument/2006/relationships/hyperlink" Target="https://talan.bank.gov.ua/get-user-certificate/Y_-bikHBD-DCj0M4kKRC" TargetMode="External"/><Relationship Id="rId1019" Type="http://schemas.openxmlformats.org/officeDocument/2006/relationships/hyperlink" Target="https://talan.bank.gov.ua/get-user-certificate/Y_-biHZX8eMd0D88dc0p" TargetMode="External"/><Relationship Id="rId1573" Type="http://schemas.openxmlformats.org/officeDocument/2006/relationships/hyperlink" Target="https://talan.bank.gov.ua/get-user-certificate/Y_-biaJG2Qn6SaO9enk5" TargetMode="External"/><Relationship Id="rId1780" Type="http://schemas.openxmlformats.org/officeDocument/2006/relationships/hyperlink" Target="https://talan.bank.gov.ua/get-user-certificate/Y_-biH0YfZhBi0u3UVyM" TargetMode="External"/><Relationship Id="rId1878" Type="http://schemas.openxmlformats.org/officeDocument/2006/relationships/hyperlink" Target="https://talan.bank.gov.ua/get-user-certificate/Y_-bikjQclzrLbV-kB5F" TargetMode="External"/><Relationship Id="rId2624" Type="http://schemas.openxmlformats.org/officeDocument/2006/relationships/hyperlink" Target="https://talan.bank.gov.ua/get-user-certificate/Y_-biBGpeOMAuKivhgfy" TargetMode="External"/><Relationship Id="rId72" Type="http://schemas.openxmlformats.org/officeDocument/2006/relationships/hyperlink" Target="https://talan.bank.gov.ua/get-user-certificate/Y_-biPb4QxHSk_DjqHpL" TargetMode="External"/><Relationship Id="rId803" Type="http://schemas.openxmlformats.org/officeDocument/2006/relationships/hyperlink" Target="https://talan.bank.gov.ua/get-user-certificate/Y_-bikAdRRk25WDXtyGp" TargetMode="External"/><Relationship Id="rId1226" Type="http://schemas.openxmlformats.org/officeDocument/2006/relationships/hyperlink" Target="https://talan.bank.gov.ua/get-user-certificate/Y_-bi6k9m6ugWbiwCLFi" TargetMode="External"/><Relationship Id="rId1433" Type="http://schemas.openxmlformats.org/officeDocument/2006/relationships/hyperlink" Target="https://talan.bank.gov.ua/get-user-certificate/Y_-biNIwYyfLw9ZmeYr9" TargetMode="External"/><Relationship Id="rId1640" Type="http://schemas.openxmlformats.org/officeDocument/2006/relationships/hyperlink" Target="https://talan.bank.gov.ua/get-user-certificate/Y_-biJxZvVCZo35bpl2o" TargetMode="External"/><Relationship Id="rId1738" Type="http://schemas.openxmlformats.org/officeDocument/2006/relationships/hyperlink" Target="https://talan.bank.gov.ua/get-user-certificate/Y_-biPBm2cDpvcxtqVTR" TargetMode="External"/><Relationship Id="rId1500" Type="http://schemas.openxmlformats.org/officeDocument/2006/relationships/hyperlink" Target="https://talan.bank.gov.ua/get-user-certificate/Y_-bicKEECqJ5LLRhnOq" TargetMode="External"/><Relationship Id="rId1945" Type="http://schemas.openxmlformats.org/officeDocument/2006/relationships/hyperlink" Target="https://talan.bank.gov.ua/get-user-certificate/Y_-bihmG6pwCj3rkGo1j" TargetMode="External"/><Relationship Id="rId1805" Type="http://schemas.openxmlformats.org/officeDocument/2006/relationships/hyperlink" Target="https://talan.bank.gov.ua/get-user-certificate/Y_-bitKt3uWef4AcV4qA" TargetMode="External"/><Relationship Id="rId179" Type="http://schemas.openxmlformats.org/officeDocument/2006/relationships/hyperlink" Target="https://talan.bank.gov.ua/get-user-certificate/Y_-biXcxq1mTEKmvUtHc" TargetMode="External"/><Relationship Id="rId386" Type="http://schemas.openxmlformats.org/officeDocument/2006/relationships/hyperlink" Target="https://talan.bank.gov.ua/get-user-certificate/Y_-biDOtk_oalXUgj8j5" TargetMode="External"/><Relationship Id="rId593" Type="http://schemas.openxmlformats.org/officeDocument/2006/relationships/hyperlink" Target="https://talan.bank.gov.ua/get-user-certificate/Y_-bii-PbilynXKfMPIy" TargetMode="External"/><Relationship Id="rId2067" Type="http://schemas.openxmlformats.org/officeDocument/2006/relationships/hyperlink" Target="https://talan.bank.gov.ua/get-user-certificate/Y_-biOUt0MphJAEBvlPD" TargetMode="External"/><Relationship Id="rId2274" Type="http://schemas.openxmlformats.org/officeDocument/2006/relationships/hyperlink" Target="https://talan.bank.gov.ua/get-user-certificate/Y_-bi_LbB_1qSJwOBEf1" TargetMode="External"/><Relationship Id="rId2481" Type="http://schemas.openxmlformats.org/officeDocument/2006/relationships/hyperlink" Target="https://talan.bank.gov.ua/get-user-certificate/Y_-bicGi6LU4joxrp-6c" TargetMode="External"/><Relationship Id="rId246" Type="http://schemas.openxmlformats.org/officeDocument/2006/relationships/hyperlink" Target="https://talan.bank.gov.ua/get-user-certificate/Y_-bieFUQ-9ai3pzrty-" TargetMode="External"/><Relationship Id="rId453" Type="http://schemas.openxmlformats.org/officeDocument/2006/relationships/hyperlink" Target="https://talan.bank.gov.ua/get-user-certificate/Y_-binZ8QDW8VttMv_8R" TargetMode="External"/><Relationship Id="rId660" Type="http://schemas.openxmlformats.org/officeDocument/2006/relationships/hyperlink" Target="https://talan.bank.gov.ua/get-user-certificate/Y_-bibwltyDsTsRImw_Z" TargetMode="External"/><Relationship Id="rId898" Type="http://schemas.openxmlformats.org/officeDocument/2006/relationships/hyperlink" Target="https://talan.bank.gov.ua/get-user-certificate/Y_-binSu_Ab4gc4XzDs4" TargetMode="External"/><Relationship Id="rId1083" Type="http://schemas.openxmlformats.org/officeDocument/2006/relationships/hyperlink" Target="https://talan.bank.gov.ua/get-user-certificate/Y_-bi6Myi6Mi-aglHsPc" TargetMode="External"/><Relationship Id="rId1290" Type="http://schemas.openxmlformats.org/officeDocument/2006/relationships/hyperlink" Target="https://talan.bank.gov.ua/get-user-certificate/Y_-bi-GmC0aNXtqvkLsM" TargetMode="External"/><Relationship Id="rId2134" Type="http://schemas.openxmlformats.org/officeDocument/2006/relationships/hyperlink" Target="https://talan.bank.gov.ua/get-user-certificate/Y_-biv6uT6zHlO2xBQHd" TargetMode="External"/><Relationship Id="rId2341" Type="http://schemas.openxmlformats.org/officeDocument/2006/relationships/hyperlink" Target="https://talan.bank.gov.ua/get-user-certificate/Y_-biUInqbNS0Ouh9Rbz" TargetMode="External"/><Relationship Id="rId2579" Type="http://schemas.openxmlformats.org/officeDocument/2006/relationships/hyperlink" Target="https://talan.bank.gov.ua/get-user-certificate/Y_-bih6ep4_6rUAjMd5g" TargetMode="External"/><Relationship Id="rId106" Type="http://schemas.openxmlformats.org/officeDocument/2006/relationships/hyperlink" Target="https://talan.bank.gov.ua/get-user-certificate/Y_-bi3ZIHDRuO8OGZZqe" TargetMode="External"/><Relationship Id="rId313" Type="http://schemas.openxmlformats.org/officeDocument/2006/relationships/hyperlink" Target="https://talan.bank.gov.ua/get-user-certificate/Y_-bitXAgCtGBNkAtQJq" TargetMode="External"/><Relationship Id="rId758" Type="http://schemas.openxmlformats.org/officeDocument/2006/relationships/hyperlink" Target="https://talan.bank.gov.ua/get-user-certificate/Y_-biNw8epgAs5jjjcyf" TargetMode="External"/><Relationship Id="rId965" Type="http://schemas.openxmlformats.org/officeDocument/2006/relationships/hyperlink" Target="https://talan.bank.gov.ua/get-user-certificate/Y_-biUdvSCLP6w0kY8p7" TargetMode="External"/><Relationship Id="rId1150" Type="http://schemas.openxmlformats.org/officeDocument/2006/relationships/hyperlink" Target="https://talan.bank.gov.ua/get-user-certificate/Y_-biVr4jC9Xs7OSz51m" TargetMode="External"/><Relationship Id="rId1388" Type="http://schemas.openxmlformats.org/officeDocument/2006/relationships/hyperlink" Target="https://talan.bank.gov.ua/get-user-certificate/Y_-bi9cmyZ2nREFwwqxL" TargetMode="External"/><Relationship Id="rId1595" Type="http://schemas.openxmlformats.org/officeDocument/2006/relationships/hyperlink" Target="https://talan.bank.gov.ua/get-user-certificate/Y_-bi3BQhaiP9-uhWTJo" TargetMode="External"/><Relationship Id="rId2439" Type="http://schemas.openxmlformats.org/officeDocument/2006/relationships/hyperlink" Target="https://talan.bank.gov.ua/get-user-certificate/Y_-biRChW_kq1QMYMYMD" TargetMode="External"/><Relationship Id="rId2646" Type="http://schemas.openxmlformats.org/officeDocument/2006/relationships/hyperlink" Target="https://talan.bank.gov.ua/get-user-certificate/Y_-bia6DqHcIcEebZgl0" TargetMode="External"/><Relationship Id="rId94" Type="http://schemas.openxmlformats.org/officeDocument/2006/relationships/hyperlink" Target="https://talan.bank.gov.ua/get-user-certificate/Y_-bidsnwE5V_P8tI-z_" TargetMode="External"/><Relationship Id="rId520" Type="http://schemas.openxmlformats.org/officeDocument/2006/relationships/hyperlink" Target="https://talan.bank.gov.ua/get-user-certificate/Y_-biiCH2L_ckTRTypTW" TargetMode="External"/><Relationship Id="rId618" Type="http://schemas.openxmlformats.org/officeDocument/2006/relationships/hyperlink" Target="https://talan.bank.gov.ua/get-user-certificate/Y_-bicH2bxrqt2ZmGxEv" TargetMode="External"/><Relationship Id="rId825" Type="http://schemas.openxmlformats.org/officeDocument/2006/relationships/hyperlink" Target="https://talan.bank.gov.ua/get-user-certificate/Y_-bio1ZZHtfAVQ0SEIi" TargetMode="External"/><Relationship Id="rId1248" Type="http://schemas.openxmlformats.org/officeDocument/2006/relationships/hyperlink" Target="https://talan.bank.gov.ua/get-user-certificate/Y_-bi82M19HQUv1jbqQv" TargetMode="External"/><Relationship Id="rId1455" Type="http://schemas.openxmlformats.org/officeDocument/2006/relationships/hyperlink" Target="https://talan.bank.gov.ua/get-user-certificate/Y_-biHcVd4NMgvXYrWq8" TargetMode="External"/><Relationship Id="rId1662" Type="http://schemas.openxmlformats.org/officeDocument/2006/relationships/hyperlink" Target="https://talan.bank.gov.ua/get-user-certificate/Y_-biWpF65dkAULFvFHb" TargetMode="External"/><Relationship Id="rId2201" Type="http://schemas.openxmlformats.org/officeDocument/2006/relationships/hyperlink" Target="https://talan.bank.gov.ua/get-user-certificate/Y_-biXbwRqlSdV_HY30z" TargetMode="External"/><Relationship Id="rId2506" Type="http://schemas.openxmlformats.org/officeDocument/2006/relationships/hyperlink" Target="https://talan.bank.gov.ua/get-user-certificate/Y_-bi1foFBPZROy5I-GZ" TargetMode="External"/><Relationship Id="rId1010" Type="http://schemas.openxmlformats.org/officeDocument/2006/relationships/hyperlink" Target="https://talan.bank.gov.ua/get-user-certificate/Y_-biIqGbZRoagaGvXTN" TargetMode="External"/><Relationship Id="rId1108" Type="http://schemas.openxmlformats.org/officeDocument/2006/relationships/hyperlink" Target="https://talan.bank.gov.ua/get-user-certificate/Y_-bi7rV6KfF3IluScpM" TargetMode="External"/><Relationship Id="rId1315" Type="http://schemas.openxmlformats.org/officeDocument/2006/relationships/hyperlink" Target="https://talan.bank.gov.ua/get-user-certificate/Y_-bifl5364lnKDPgSHJ" TargetMode="External"/><Relationship Id="rId1967" Type="http://schemas.openxmlformats.org/officeDocument/2006/relationships/hyperlink" Target="https://talan.bank.gov.ua/get-user-certificate/Y_-bimVcyIWYse80pGmX" TargetMode="External"/><Relationship Id="rId1522" Type="http://schemas.openxmlformats.org/officeDocument/2006/relationships/hyperlink" Target="https://talan.bank.gov.ua/get-user-certificate/Y_-bixty8CtHON5DuOgw" TargetMode="External"/><Relationship Id="rId21" Type="http://schemas.openxmlformats.org/officeDocument/2006/relationships/hyperlink" Target="https://talan.bank.gov.ua/get-user-certificate/Y_-biFbOdowom6kQ7siY" TargetMode="External"/><Relationship Id="rId2089" Type="http://schemas.openxmlformats.org/officeDocument/2006/relationships/hyperlink" Target="https://talan.bank.gov.ua/get-user-certificate/Y_-bi3Z2ZPQsessExVZZ" TargetMode="External"/><Relationship Id="rId2296" Type="http://schemas.openxmlformats.org/officeDocument/2006/relationships/hyperlink" Target="https://talan.bank.gov.ua/get-user-certificate/Y_-biL6Pi3eXAnxYFX7w" TargetMode="External"/><Relationship Id="rId268" Type="http://schemas.openxmlformats.org/officeDocument/2006/relationships/hyperlink" Target="https://talan.bank.gov.ua/get-user-certificate/Y_-biz1ZokjhJ-3E6lH_" TargetMode="External"/><Relationship Id="rId475" Type="http://schemas.openxmlformats.org/officeDocument/2006/relationships/hyperlink" Target="https://talan.bank.gov.ua/get-user-certificate/Y_-bi1KMdI2bKb0UOMih" TargetMode="External"/><Relationship Id="rId682" Type="http://schemas.openxmlformats.org/officeDocument/2006/relationships/hyperlink" Target="https://talan.bank.gov.ua/get-user-certificate/Y_-biY3YNuagyywjkxs-" TargetMode="External"/><Relationship Id="rId2156" Type="http://schemas.openxmlformats.org/officeDocument/2006/relationships/hyperlink" Target="https://talan.bank.gov.ua/get-user-certificate/Y_-biQEKpaVoc2vo51eJ" TargetMode="External"/><Relationship Id="rId2363" Type="http://schemas.openxmlformats.org/officeDocument/2006/relationships/hyperlink" Target="https://talan.bank.gov.ua/get-user-certificate/Y_-biHRqS8GpYrxqq3fM" TargetMode="External"/><Relationship Id="rId2570" Type="http://schemas.openxmlformats.org/officeDocument/2006/relationships/hyperlink" Target="https://talan.bank.gov.ua/get-user-certificate/Y_-bialKG5rfdmNExY2e" TargetMode="External"/><Relationship Id="rId128" Type="http://schemas.openxmlformats.org/officeDocument/2006/relationships/hyperlink" Target="https://talan.bank.gov.ua/get-user-certificate/Y_-bixrEkkVsa6kLgIqq" TargetMode="External"/><Relationship Id="rId335" Type="http://schemas.openxmlformats.org/officeDocument/2006/relationships/hyperlink" Target="https://talan.bank.gov.ua/get-user-certificate/Y_-birjLayW3ORuC9JAi" TargetMode="External"/><Relationship Id="rId542" Type="http://schemas.openxmlformats.org/officeDocument/2006/relationships/hyperlink" Target="https://talan.bank.gov.ua/get-user-certificate/Y_-bid6UlOjQfuK09Dtk" TargetMode="External"/><Relationship Id="rId1172" Type="http://schemas.openxmlformats.org/officeDocument/2006/relationships/hyperlink" Target="https://talan.bank.gov.ua/get-user-certificate/Y_-bifOgc_RlWC878Cay" TargetMode="External"/><Relationship Id="rId2016" Type="http://schemas.openxmlformats.org/officeDocument/2006/relationships/hyperlink" Target="https://talan.bank.gov.ua/get-user-certificate/Y_-bif4msxwoZf6Soi9Q" TargetMode="External"/><Relationship Id="rId2223" Type="http://schemas.openxmlformats.org/officeDocument/2006/relationships/hyperlink" Target="https://talan.bank.gov.ua/get-user-certificate/Y_-bihe0aHpQDlDIYTBb" TargetMode="External"/><Relationship Id="rId2430" Type="http://schemas.openxmlformats.org/officeDocument/2006/relationships/hyperlink" Target="https://talan.bank.gov.ua/get-user-certificate/Y_-biQES7S3y7g6z9ulP" TargetMode="External"/><Relationship Id="rId402" Type="http://schemas.openxmlformats.org/officeDocument/2006/relationships/hyperlink" Target="https://talan.bank.gov.ua/get-user-certificate/Y_-bi-seOYaZqwO41vtJ" TargetMode="External"/><Relationship Id="rId1032" Type="http://schemas.openxmlformats.org/officeDocument/2006/relationships/hyperlink" Target="https://talan.bank.gov.ua/get-user-certificate/Y_-bifNLAtbwRElupqBH" TargetMode="External"/><Relationship Id="rId1989" Type="http://schemas.openxmlformats.org/officeDocument/2006/relationships/hyperlink" Target="https://talan.bank.gov.ua/get-user-certificate/Y_-bicy1ehD1YTRwpeKu" TargetMode="External"/><Relationship Id="rId1849" Type="http://schemas.openxmlformats.org/officeDocument/2006/relationships/hyperlink" Target="https://talan.bank.gov.ua/get-user-certificate/Y_-biDGlUeCO-MW4-D88" TargetMode="External"/><Relationship Id="rId192" Type="http://schemas.openxmlformats.org/officeDocument/2006/relationships/hyperlink" Target="https://talan.bank.gov.ua/get-user-certificate/Y_-biaK9bghpDjplA_6l" TargetMode="External"/><Relationship Id="rId1709" Type="http://schemas.openxmlformats.org/officeDocument/2006/relationships/hyperlink" Target="https://talan.bank.gov.ua/get-user-certificate/Y_-biAwiLswx2NyoUras" TargetMode="External"/><Relationship Id="rId1916" Type="http://schemas.openxmlformats.org/officeDocument/2006/relationships/hyperlink" Target="https://talan.bank.gov.ua/get-user-certificate/Y_-bigI8aeNRvbn3IP4E" TargetMode="External"/><Relationship Id="rId2080" Type="http://schemas.openxmlformats.org/officeDocument/2006/relationships/hyperlink" Target="https://talan.bank.gov.ua/get-user-certificate/Y_-biQPWCP3sEd0Pisoz" TargetMode="External"/><Relationship Id="rId869" Type="http://schemas.openxmlformats.org/officeDocument/2006/relationships/hyperlink" Target="https://talan.bank.gov.ua/get-user-certificate/Y_-biB9I_PMRy9_zsTlY" TargetMode="External"/><Relationship Id="rId1499" Type="http://schemas.openxmlformats.org/officeDocument/2006/relationships/hyperlink" Target="https://talan.bank.gov.ua/get-user-certificate/Y_-biS5MwEcJMk6S1ZBC" TargetMode="External"/><Relationship Id="rId729" Type="http://schemas.openxmlformats.org/officeDocument/2006/relationships/hyperlink" Target="https://talan.bank.gov.ua/get-user-certificate/Y_-bippOg4BAzBg-Pez4" TargetMode="External"/><Relationship Id="rId1359" Type="http://schemas.openxmlformats.org/officeDocument/2006/relationships/hyperlink" Target="https://talan.bank.gov.ua/get-user-certificate/Y_-biY_g_ny-e8fqWqK5" TargetMode="External"/><Relationship Id="rId936" Type="http://schemas.openxmlformats.org/officeDocument/2006/relationships/hyperlink" Target="https://talan.bank.gov.ua/get-user-certificate/Y_-bis7lVuN-jnczWgyG" TargetMode="External"/><Relationship Id="rId1219" Type="http://schemas.openxmlformats.org/officeDocument/2006/relationships/hyperlink" Target="https://talan.bank.gov.ua/get-user-certificate/Y_-bib4A8p2xKl05Ap9S" TargetMode="External"/><Relationship Id="rId1566" Type="http://schemas.openxmlformats.org/officeDocument/2006/relationships/hyperlink" Target="https://talan.bank.gov.ua/get-user-certificate/Y_-biVNGDN3eiPqseG0g" TargetMode="External"/><Relationship Id="rId1773" Type="http://schemas.openxmlformats.org/officeDocument/2006/relationships/hyperlink" Target="https://talan.bank.gov.ua/get-user-certificate/Y_-biYMVmP3YE5q_07eS" TargetMode="External"/><Relationship Id="rId1980" Type="http://schemas.openxmlformats.org/officeDocument/2006/relationships/hyperlink" Target="https://talan.bank.gov.ua/get-user-certificate/Y_-bivsdDP-TCTNf0o0p" TargetMode="External"/><Relationship Id="rId2617" Type="http://schemas.openxmlformats.org/officeDocument/2006/relationships/hyperlink" Target="https://talan.bank.gov.ua/get-user-certificate/Y_-bil28ETPV9z5kG1CG" TargetMode="External"/><Relationship Id="rId65" Type="http://schemas.openxmlformats.org/officeDocument/2006/relationships/hyperlink" Target="https://talan.bank.gov.ua/get-user-certificate/Y_-biQXQacEF2Sp1yZ6T" TargetMode="External"/><Relationship Id="rId1426" Type="http://schemas.openxmlformats.org/officeDocument/2006/relationships/hyperlink" Target="https://talan.bank.gov.ua/get-user-certificate/Y_-biDbYdIpf5QmSmgAP" TargetMode="External"/><Relationship Id="rId1633" Type="http://schemas.openxmlformats.org/officeDocument/2006/relationships/hyperlink" Target="https://talan.bank.gov.ua/get-user-certificate/Y_-biIDDxc66s9_XIOCy" TargetMode="External"/><Relationship Id="rId1840" Type="http://schemas.openxmlformats.org/officeDocument/2006/relationships/hyperlink" Target="https://talan.bank.gov.ua/get-user-certificate/Y_-biccvk2pwNlLYd4r4" TargetMode="External"/><Relationship Id="rId1700" Type="http://schemas.openxmlformats.org/officeDocument/2006/relationships/hyperlink" Target="https://talan.bank.gov.ua/get-user-certificate/Y_-bikP1bc5FqVcOuj-v" TargetMode="External"/><Relationship Id="rId379" Type="http://schemas.openxmlformats.org/officeDocument/2006/relationships/hyperlink" Target="https://talan.bank.gov.ua/get-user-certificate/Y_-biG0LsKQloCzYxFpG" TargetMode="External"/><Relationship Id="rId586" Type="http://schemas.openxmlformats.org/officeDocument/2006/relationships/hyperlink" Target="https://talan.bank.gov.ua/get-user-certificate/Y_-bizDLLVBo3nXujqcD" TargetMode="External"/><Relationship Id="rId793" Type="http://schemas.openxmlformats.org/officeDocument/2006/relationships/hyperlink" Target="https://talan.bank.gov.ua/get-user-certificate/Y_-biUn0O1EVrtWx8Zc3" TargetMode="External"/><Relationship Id="rId2267" Type="http://schemas.openxmlformats.org/officeDocument/2006/relationships/hyperlink" Target="https://talan.bank.gov.ua/get-user-certificate/Y_-bijQjtZGuvcQs4w9s" TargetMode="External"/><Relationship Id="rId2474" Type="http://schemas.openxmlformats.org/officeDocument/2006/relationships/hyperlink" Target="https://talan.bank.gov.ua/get-user-certificate/Y_-bifCr6Nu_xqVauuzU" TargetMode="External"/><Relationship Id="rId2681" Type="http://schemas.openxmlformats.org/officeDocument/2006/relationships/hyperlink" Target="https://talan.bank.gov.ua/get-user-certificate/j_-wqxVDQR1BpKbcW64e" TargetMode="External"/><Relationship Id="rId239" Type="http://schemas.openxmlformats.org/officeDocument/2006/relationships/hyperlink" Target="https://talan.bank.gov.ua/get-user-certificate/Y_-bipQcWx72BQqfurfl" TargetMode="External"/><Relationship Id="rId446" Type="http://schemas.openxmlformats.org/officeDocument/2006/relationships/hyperlink" Target="https://talan.bank.gov.ua/get-user-certificate/Y_-bij4w3RlkxYKFD19M" TargetMode="External"/><Relationship Id="rId653" Type="http://schemas.openxmlformats.org/officeDocument/2006/relationships/hyperlink" Target="https://talan.bank.gov.ua/get-user-certificate/Y_-biqPH5ZuawTW1DD-U" TargetMode="External"/><Relationship Id="rId1076" Type="http://schemas.openxmlformats.org/officeDocument/2006/relationships/hyperlink" Target="https://talan.bank.gov.ua/get-user-certificate/Y_-biq1G9tBgo0GgHFPu" TargetMode="External"/><Relationship Id="rId1283" Type="http://schemas.openxmlformats.org/officeDocument/2006/relationships/hyperlink" Target="https://talan.bank.gov.ua/get-user-certificate/Y_-bi3stRohv4AyuYnOU" TargetMode="External"/><Relationship Id="rId1490" Type="http://schemas.openxmlformats.org/officeDocument/2006/relationships/hyperlink" Target="https://talan.bank.gov.ua/get-user-certificate/Y_-bip8N-X448RnaBwb8" TargetMode="External"/><Relationship Id="rId2127" Type="http://schemas.openxmlformats.org/officeDocument/2006/relationships/hyperlink" Target="https://talan.bank.gov.ua/get-user-certificate/Y_-bih3wCuCAdV_yYRaC" TargetMode="External"/><Relationship Id="rId2334" Type="http://schemas.openxmlformats.org/officeDocument/2006/relationships/hyperlink" Target="https://talan.bank.gov.ua/get-user-certificate/Y_-biHbgT1a9KdC9NXz_" TargetMode="External"/><Relationship Id="rId306" Type="http://schemas.openxmlformats.org/officeDocument/2006/relationships/hyperlink" Target="https://talan.bank.gov.ua/get-user-certificate/Y_-bieL9O_3c0uPekXeq" TargetMode="External"/><Relationship Id="rId860" Type="http://schemas.openxmlformats.org/officeDocument/2006/relationships/hyperlink" Target="https://talan.bank.gov.ua/get-user-certificate/Y_-bi5mTaXIXtAfy5YxG" TargetMode="External"/><Relationship Id="rId1143" Type="http://schemas.openxmlformats.org/officeDocument/2006/relationships/hyperlink" Target="https://talan.bank.gov.ua/get-user-certificate/Y_-bi8JhQUlb1KJ1z4Yt" TargetMode="External"/><Relationship Id="rId2541" Type="http://schemas.openxmlformats.org/officeDocument/2006/relationships/hyperlink" Target="https://talan.bank.gov.ua/get-user-certificate/Y_-biqv1t-sBONkhw2L7" TargetMode="External"/><Relationship Id="rId513" Type="http://schemas.openxmlformats.org/officeDocument/2006/relationships/hyperlink" Target="https://talan.bank.gov.ua/get-user-certificate/Y_-biVVDTxxmZGN2UVcN" TargetMode="External"/><Relationship Id="rId720" Type="http://schemas.openxmlformats.org/officeDocument/2006/relationships/hyperlink" Target="https://talan.bank.gov.ua/get-user-certificate/Y_-biVXynvpliBTbQCRt" TargetMode="External"/><Relationship Id="rId1350" Type="http://schemas.openxmlformats.org/officeDocument/2006/relationships/hyperlink" Target="https://talan.bank.gov.ua/get-user-certificate/Y_-bix1zaiwbenkNLV_B" TargetMode="External"/><Relationship Id="rId2401" Type="http://schemas.openxmlformats.org/officeDocument/2006/relationships/hyperlink" Target="https://talan.bank.gov.ua/get-user-certificate/Y_-bizX97VjLuGpIzDxG" TargetMode="External"/><Relationship Id="rId1003" Type="http://schemas.openxmlformats.org/officeDocument/2006/relationships/hyperlink" Target="https://talan.bank.gov.ua/get-user-certificate/Y_-bistRsSKiO9cbuN6M" TargetMode="External"/><Relationship Id="rId1210" Type="http://schemas.openxmlformats.org/officeDocument/2006/relationships/hyperlink" Target="https://talan.bank.gov.ua/get-user-certificate/Y_-biDpAvDzVCuG2puaz" TargetMode="External"/><Relationship Id="rId2191" Type="http://schemas.openxmlformats.org/officeDocument/2006/relationships/hyperlink" Target="https://talan.bank.gov.ua/get-user-certificate/Y_-biqecvFZQt_jgh5u6" TargetMode="External"/><Relationship Id="rId163" Type="http://schemas.openxmlformats.org/officeDocument/2006/relationships/hyperlink" Target="https://talan.bank.gov.ua/get-user-certificate/Y_-bio0AWHEa5LlqKut0" TargetMode="External"/><Relationship Id="rId370" Type="http://schemas.openxmlformats.org/officeDocument/2006/relationships/hyperlink" Target="https://talan.bank.gov.ua/get-user-certificate/Y_-bitZ_oWhS7pP13yz_" TargetMode="External"/><Relationship Id="rId2051" Type="http://schemas.openxmlformats.org/officeDocument/2006/relationships/hyperlink" Target="https://talan.bank.gov.ua/get-user-certificate/Y_-biTF01hUpp6KHa2qE" TargetMode="External"/><Relationship Id="rId230" Type="http://schemas.openxmlformats.org/officeDocument/2006/relationships/hyperlink" Target="https://talan.bank.gov.ua/get-user-certificate/Y_-bi3zeXCJtcZnTzDe3" TargetMode="External"/><Relationship Id="rId1677" Type="http://schemas.openxmlformats.org/officeDocument/2006/relationships/hyperlink" Target="https://talan.bank.gov.ua/get-user-certificate/Y_-biVJM637F4OmDfRe9" TargetMode="External"/><Relationship Id="rId1884" Type="http://schemas.openxmlformats.org/officeDocument/2006/relationships/hyperlink" Target="https://talan.bank.gov.ua/get-user-certificate/Y_-biiTriIKXJjcjWGRd" TargetMode="External"/><Relationship Id="rId907" Type="http://schemas.openxmlformats.org/officeDocument/2006/relationships/hyperlink" Target="https://talan.bank.gov.ua/get-user-certificate/Y_-biCpCB5wSj7_4olIc" TargetMode="External"/><Relationship Id="rId1537" Type="http://schemas.openxmlformats.org/officeDocument/2006/relationships/hyperlink" Target="https://talan.bank.gov.ua/get-user-certificate/Y_-bieyWEA2Abh_KM5Lt" TargetMode="External"/><Relationship Id="rId1744" Type="http://schemas.openxmlformats.org/officeDocument/2006/relationships/hyperlink" Target="https://talan.bank.gov.ua/get-user-certificate/Y_-bimHLmVK6kxHFFe-z" TargetMode="External"/><Relationship Id="rId1951" Type="http://schemas.openxmlformats.org/officeDocument/2006/relationships/hyperlink" Target="https://talan.bank.gov.ua/get-user-certificate/Y_-biYA5KOih2Cg70-i-" TargetMode="External"/><Relationship Id="rId36" Type="http://schemas.openxmlformats.org/officeDocument/2006/relationships/hyperlink" Target="https://talan.bank.gov.ua/get-user-certificate/Y_-biZNnr_vis7ali3rb" TargetMode="External"/><Relationship Id="rId1604" Type="http://schemas.openxmlformats.org/officeDocument/2006/relationships/hyperlink" Target="https://talan.bank.gov.ua/get-user-certificate/Y_-biGY4YhquZsC-0psC" TargetMode="External"/><Relationship Id="rId1811" Type="http://schemas.openxmlformats.org/officeDocument/2006/relationships/hyperlink" Target="https://talan.bank.gov.ua/get-user-certificate/Y_-biA5QarAa68Qon2F0" TargetMode="External"/><Relationship Id="rId697" Type="http://schemas.openxmlformats.org/officeDocument/2006/relationships/hyperlink" Target="https://talan.bank.gov.ua/get-user-certificate/Y_-bijQKwZTsBEwiexHR" TargetMode="External"/><Relationship Id="rId2378" Type="http://schemas.openxmlformats.org/officeDocument/2006/relationships/hyperlink" Target="https://talan.bank.gov.ua/get-user-certificate/Y_-bixNe1bVVuDr9uhJk" TargetMode="External"/><Relationship Id="rId1187" Type="http://schemas.openxmlformats.org/officeDocument/2006/relationships/hyperlink" Target="https://talan.bank.gov.ua/get-user-certificate/Y_-biWD-kpZnQYerkSiR" TargetMode="External"/><Relationship Id="rId2585" Type="http://schemas.openxmlformats.org/officeDocument/2006/relationships/hyperlink" Target="https://talan.bank.gov.ua/get-user-certificate/Y_-biLRQ4IpKrJ-9vuzI" TargetMode="External"/><Relationship Id="rId557" Type="http://schemas.openxmlformats.org/officeDocument/2006/relationships/hyperlink" Target="https://talan.bank.gov.ua/get-user-certificate/Y_-biW0KNTTVe5X49Cl-" TargetMode="External"/><Relationship Id="rId764" Type="http://schemas.openxmlformats.org/officeDocument/2006/relationships/hyperlink" Target="https://talan.bank.gov.ua/get-user-certificate/Y_-biXOWSoKTkuxEv4VF" TargetMode="External"/><Relationship Id="rId971" Type="http://schemas.openxmlformats.org/officeDocument/2006/relationships/hyperlink" Target="https://talan.bank.gov.ua/get-user-certificate/Y_-bibxdGUqdTF48cxCv" TargetMode="External"/><Relationship Id="rId1394" Type="http://schemas.openxmlformats.org/officeDocument/2006/relationships/hyperlink" Target="https://talan.bank.gov.ua/get-user-certificate/Y_-bi4D7lVb3zt--6UI2" TargetMode="External"/><Relationship Id="rId2238" Type="http://schemas.openxmlformats.org/officeDocument/2006/relationships/hyperlink" Target="https://talan.bank.gov.ua/get-user-certificate/Y_-biUE-TTGEHYjO2PUB" TargetMode="External"/><Relationship Id="rId2445" Type="http://schemas.openxmlformats.org/officeDocument/2006/relationships/hyperlink" Target="https://talan.bank.gov.ua/get-user-certificate/Y_-bi7q9Izx7xaniSDXG" TargetMode="External"/><Relationship Id="rId2652" Type="http://schemas.openxmlformats.org/officeDocument/2006/relationships/hyperlink" Target="https://talan.bank.gov.ua/get-user-certificate/Y_-biKhhIQ59zkq_GOZG" TargetMode="External"/><Relationship Id="rId417" Type="http://schemas.openxmlformats.org/officeDocument/2006/relationships/hyperlink" Target="https://talan.bank.gov.ua/get-user-certificate/Y_-biBzHrtCoq0qNMXjv" TargetMode="External"/><Relationship Id="rId624" Type="http://schemas.openxmlformats.org/officeDocument/2006/relationships/hyperlink" Target="https://talan.bank.gov.ua/get-user-certificate/Y_-biB63wWT2QzIaQZyl" TargetMode="External"/><Relationship Id="rId831" Type="http://schemas.openxmlformats.org/officeDocument/2006/relationships/hyperlink" Target="https://talan.bank.gov.ua/get-user-certificate/Y_-bihVRnChoysYUuJij" TargetMode="External"/><Relationship Id="rId1047" Type="http://schemas.openxmlformats.org/officeDocument/2006/relationships/hyperlink" Target="https://talan.bank.gov.ua/get-user-certificate/Y_-biBvmBxr0RHaQL2ps" TargetMode="External"/><Relationship Id="rId1254" Type="http://schemas.openxmlformats.org/officeDocument/2006/relationships/hyperlink" Target="https://talan.bank.gov.ua/get-user-certificate/Y_-biVoiT-WCtuOibQVT" TargetMode="External"/><Relationship Id="rId1461" Type="http://schemas.openxmlformats.org/officeDocument/2006/relationships/hyperlink" Target="https://talan.bank.gov.ua/get-user-certificate/Y_-biamxPJ8orqh5a7S2" TargetMode="External"/><Relationship Id="rId2305" Type="http://schemas.openxmlformats.org/officeDocument/2006/relationships/hyperlink" Target="https://talan.bank.gov.ua/get-user-certificate/Y_-bizD0fZMEaBXU-CRK" TargetMode="External"/><Relationship Id="rId2512" Type="http://schemas.openxmlformats.org/officeDocument/2006/relationships/hyperlink" Target="https://talan.bank.gov.ua/get-user-certificate/Y_-bilf5b0yG3yGhhqe_" TargetMode="External"/><Relationship Id="rId1114" Type="http://schemas.openxmlformats.org/officeDocument/2006/relationships/hyperlink" Target="https://talan.bank.gov.ua/get-user-certificate/Y_-bi8ZjsP2bYdORy_vE" TargetMode="External"/><Relationship Id="rId1321" Type="http://schemas.openxmlformats.org/officeDocument/2006/relationships/hyperlink" Target="https://talan.bank.gov.ua/get-user-certificate/Y_-biy0MAZkWdZ8YCF5T" TargetMode="External"/><Relationship Id="rId2095" Type="http://schemas.openxmlformats.org/officeDocument/2006/relationships/hyperlink" Target="https://talan.bank.gov.ua/get-user-certificate/Y_-biekJkeBuK_bJlmtH" TargetMode="External"/><Relationship Id="rId274" Type="http://schemas.openxmlformats.org/officeDocument/2006/relationships/hyperlink" Target="https://talan.bank.gov.ua/get-user-certificate/Y_-bi1tUSslWBOr0SCy3" TargetMode="External"/><Relationship Id="rId481" Type="http://schemas.openxmlformats.org/officeDocument/2006/relationships/hyperlink" Target="https://talan.bank.gov.ua/get-user-certificate/Y_-bi4W-oVj7H9VHAoIh" TargetMode="External"/><Relationship Id="rId2162" Type="http://schemas.openxmlformats.org/officeDocument/2006/relationships/hyperlink" Target="https://talan.bank.gov.ua/get-user-certificate/Y_-bi17PCPGqtqkd0Ckv" TargetMode="External"/><Relationship Id="rId134" Type="http://schemas.openxmlformats.org/officeDocument/2006/relationships/hyperlink" Target="https://talan.bank.gov.ua/get-user-certificate/Y_-biVf4J_nm7FTIFSMI" TargetMode="External"/><Relationship Id="rId341" Type="http://schemas.openxmlformats.org/officeDocument/2006/relationships/hyperlink" Target="https://talan.bank.gov.ua/get-user-certificate/Y_-bi21hi_sKXH14nPOx" TargetMode="External"/><Relationship Id="rId2022" Type="http://schemas.openxmlformats.org/officeDocument/2006/relationships/hyperlink" Target="https://talan.bank.gov.ua/get-user-certificate/Y_-bi6ZCHC6HKKHUpPgs" TargetMode="External"/><Relationship Id="rId201" Type="http://schemas.openxmlformats.org/officeDocument/2006/relationships/hyperlink" Target="https://talan.bank.gov.ua/get-user-certificate/Y_-biPvPmL-57O2ZDxwh" TargetMode="External"/><Relationship Id="rId1788" Type="http://schemas.openxmlformats.org/officeDocument/2006/relationships/hyperlink" Target="https://talan.bank.gov.ua/get-user-certificate/Y_-biTa3ZYi-5qGsNLY0" TargetMode="External"/><Relationship Id="rId1995" Type="http://schemas.openxmlformats.org/officeDocument/2006/relationships/hyperlink" Target="https://talan.bank.gov.ua/get-user-certificate/Y_-biSy76zAhUEWD0_nR" TargetMode="External"/><Relationship Id="rId1648" Type="http://schemas.openxmlformats.org/officeDocument/2006/relationships/hyperlink" Target="https://talan.bank.gov.ua/get-user-certificate/Y_-biq0a5iNgqHxue4fw" TargetMode="External"/><Relationship Id="rId1508" Type="http://schemas.openxmlformats.org/officeDocument/2006/relationships/hyperlink" Target="https://talan.bank.gov.ua/get-user-certificate/Y_-biHMaXgW-m8dXyrCA" TargetMode="External"/><Relationship Id="rId1855" Type="http://schemas.openxmlformats.org/officeDocument/2006/relationships/hyperlink" Target="https://talan.bank.gov.ua/get-user-certificate/Y_-bi8EaRs_C-dP-jYLN" TargetMode="External"/><Relationship Id="rId1715" Type="http://schemas.openxmlformats.org/officeDocument/2006/relationships/hyperlink" Target="https://talan.bank.gov.ua/get-user-certificate/Y_-biaqQeg4waqicJwyp" TargetMode="External"/><Relationship Id="rId1922" Type="http://schemas.openxmlformats.org/officeDocument/2006/relationships/hyperlink" Target="https://talan.bank.gov.ua/get-user-certificate/Y_-bi8kzGLhsIbA3MDAf" TargetMode="External"/><Relationship Id="rId2489" Type="http://schemas.openxmlformats.org/officeDocument/2006/relationships/hyperlink" Target="https://talan.bank.gov.ua/get-user-certificate/Y_-biU7q4RtrYOMutbd5" TargetMode="External"/><Relationship Id="rId668" Type="http://schemas.openxmlformats.org/officeDocument/2006/relationships/hyperlink" Target="https://talan.bank.gov.ua/get-user-certificate/Y_-bii4JdAC0HMA1i6QK" TargetMode="External"/><Relationship Id="rId875" Type="http://schemas.openxmlformats.org/officeDocument/2006/relationships/hyperlink" Target="https://talan.bank.gov.ua/get-user-certificate/Y_-binA3Ge5vgKeDS8Oa" TargetMode="External"/><Relationship Id="rId1298" Type="http://schemas.openxmlformats.org/officeDocument/2006/relationships/hyperlink" Target="https://talan.bank.gov.ua/get-user-certificate/Y_-biyxvFaPuqtHzvhv4" TargetMode="External"/><Relationship Id="rId2349" Type="http://schemas.openxmlformats.org/officeDocument/2006/relationships/hyperlink" Target="https://talan.bank.gov.ua/get-user-certificate/Y_-biggy5slQ5wWy6N6X" TargetMode="External"/><Relationship Id="rId2556" Type="http://schemas.openxmlformats.org/officeDocument/2006/relationships/hyperlink" Target="https://talan.bank.gov.ua/get-user-certificate/Y_-birArYFZYC2qEjcGA" TargetMode="External"/><Relationship Id="rId528" Type="http://schemas.openxmlformats.org/officeDocument/2006/relationships/hyperlink" Target="https://talan.bank.gov.ua/get-user-certificate/Y_-bitb59C16NLjg35YO" TargetMode="External"/><Relationship Id="rId735" Type="http://schemas.openxmlformats.org/officeDocument/2006/relationships/hyperlink" Target="https://talan.bank.gov.ua/get-user-certificate/Y_-biiCsdVAuf3dBulpd" TargetMode="External"/><Relationship Id="rId942" Type="http://schemas.openxmlformats.org/officeDocument/2006/relationships/hyperlink" Target="https://talan.bank.gov.ua/get-user-certificate/Y_-bi9E2vwddI1dOo2Kg" TargetMode="External"/><Relationship Id="rId1158" Type="http://schemas.openxmlformats.org/officeDocument/2006/relationships/hyperlink" Target="https://talan.bank.gov.ua/get-user-certificate/Y_-biLSFwosqlaWk2QIR" TargetMode="External"/><Relationship Id="rId1365" Type="http://schemas.openxmlformats.org/officeDocument/2006/relationships/hyperlink" Target="https://talan.bank.gov.ua/get-user-certificate/Y_-bifzSAMCzCeVpbUrN" TargetMode="External"/><Relationship Id="rId1572" Type="http://schemas.openxmlformats.org/officeDocument/2006/relationships/hyperlink" Target="https://talan.bank.gov.ua/get-user-certificate/Y_-bi4Hcwy45WBY2qNQL" TargetMode="External"/><Relationship Id="rId2209" Type="http://schemas.openxmlformats.org/officeDocument/2006/relationships/hyperlink" Target="https://talan.bank.gov.ua/get-user-certificate/Y_-biUBKu3OMf9PY64bs" TargetMode="External"/><Relationship Id="rId2416" Type="http://schemas.openxmlformats.org/officeDocument/2006/relationships/hyperlink" Target="https://talan.bank.gov.ua/get-user-certificate/Y_-biC6W0WihdmgSbB4k" TargetMode="External"/><Relationship Id="rId2623" Type="http://schemas.openxmlformats.org/officeDocument/2006/relationships/hyperlink" Target="https://talan.bank.gov.ua/get-user-certificate/Y_-billaVcbwGzMmarZh" TargetMode="External"/><Relationship Id="rId1018" Type="http://schemas.openxmlformats.org/officeDocument/2006/relationships/hyperlink" Target="https://talan.bank.gov.ua/get-user-certificate/Y_-bismKZjByAlysKRD4" TargetMode="External"/><Relationship Id="rId1225" Type="http://schemas.openxmlformats.org/officeDocument/2006/relationships/hyperlink" Target="https://talan.bank.gov.ua/get-user-certificate/Y_-biI0Z0y-LMJyKlMlj" TargetMode="External"/><Relationship Id="rId1432" Type="http://schemas.openxmlformats.org/officeDocument/2006/relationships/hyperlink" Target="https://talan.bank.gov.ua/get-user-certificate/Y_-bi1gUqXgt5WB-LaAP" TargetMode="External"/><Relationship Id="rId71" Type="http://schemas.openxmlformats.org/officeDocument/2006/relationships/hyperlink" Target="https://talan.bank.gov.ua/get-user-certificate/Y_-bidcxkbNytDqnM-eE" TargetMode="External"/><Relationship Id="rId802" Type="http://schemas.openxmlformats.org/officeDocument/2006/relationships/hyperlink" Target="https://talan.bank.gov.ua/get-user-certificate/Y_-biFP5RcLkBgz_Yxe0" TargetMode="External"/><Relationship Id="rId178" Type="http://schemas.openxmlformats.org/officeDocument/2006/relationships/hyperlink" Target="https://talan.bank.gov.ua/get-user-certificate/Y_-biBmPm6irklo_bPKO" TargetMode="External"/><Relationship Id="rId385" Type="http://schemas.openxmlformats.org/officeDocument/2006/relationships/hyperlink" Target="https://talan.bank.gov.ua/get-user-certificate/Y_-biSKVSgGXgwKX-kl0" TargetMode="External"/><Relationship Id="rId592" Type="http://schemas.openxmlformats.org/officeDocument/2006/relationships/hyperlink" Target="https://talan.bank.gov.ua/get-user-certificate/Y_-bitmTNLTWQzeFEAck" TargetMode="External"/><Relationship Id="rId2066" Type="http://schemas.openxmlformats.org/officeDocument/2006/relationships/hyperlink" Target="https://talan.bank.gov.ua/get-user-certificate/Y_-biLS4VzHnHw2W3ZAK" TargetMode="External"/><Relationship Id="rId2273" Type="http://schemas.openxmlformats.org/officeDocument/2006/relationships/hyperlink" Target="https://talan.bank.gov.ua/get-user-certificate/Y_-biPcAmVSo9Yla2X8p" TargetMode="External"/><Relationship Id="rId2480" Type="http://schemas.openxmlformats.org/officeDocument/2006/relationships/hyperlink" Target="https://talan.bank.gov.ua/get-user-certificate/Y_-biwtL1ENv9BygNCAE" TargetMode="External"/><Relationship Id="rId245" Type="http://schemas.openxmlformats.org/officeDocument/2006/relationships/hyperlink" Target="https://talan.bank.gov.ua/get-user-certificate/Y_-bieGW6qsXuMssiGQ2" TargetMode="External"/><Relationship Id="rId452" Type="http://schemas.openxmlformats.org/officeDocument/2006/relationships/hyperlink" Target="https://talan.bank.gov.ua/get-user-certificate/Y_-bikArYhQXSN6jgdPU" TargetMode="External"/><Relationship Id="rId1082" Type="http://schemas.openxmlformats.org/officeDocument/2006/relationships/hyperlink" Target="https://talan.bank.gov.ua/get-user-certificate/Y_-biVXolHXgYA133pUG" TargetMode="External"/><Relationship Id="rId2133" Type="http://schemas.openxmlformats.org/officeDocument/2006/relationships/hyperlink" Target="https://talan.bank.gov.ua/get-user-certificate/Y_-bi1Vg10EVj-JU9CpR" TargetMode="External"/><Relationship Id="rId2340" Type="http://schemas.openxmlformats.org/officeDocument/2006/relationships/hyperlink" Target="https://talan.bank.gov.ua/get-user-certificate/Y_-biRtuaBhjrKLjzvax" TargetMode="External"/><Relationship Id="rId105" Type="http://schemas.openxmlformats.org/officeDocument/2006/relationships/hyperlink" Target="https://talan.bank.gov.ua/get-user-certificate/Y_-bihhsYTcTvN_-XtWt" TargetMode="External"/><Relationship Id="rId312" Type="http://schemas.openxmlformats.org/officeDocument/2006/relationships/hyperlink" Target="https://talan.bank.gov.ua/get-user-certificate/Y_-bizn9cuupuyRx-Ph6" TargetMode="External"/><Relationship Id="rId2200" Type="http://schemas.openxmlformats.org/officeDocument/2006/relationships/hyperlink" Target="https://talan.bank.gov.ua/get-user-certificate/Y_-bix5ZauYixbdnHQJZ" TargetMode="External"/><Relationship Id="rId1899" Type="http://schemas.openxmlformats.org/officeDocument/2006/relationships/hyperlink" Target="https://talan.bank.gov.ua/get-user-certificate/Y_-biHATV7p1rSk7_ipW" TargetMode="External"/><Relationship Id="rId1759" Type="http://schemas.openxmlformats.org/officeDocument/2006/relationships/hyperlink" Target="https://talan.bank.gov.ua/get-user-certificate/Y_-bi-4Ms6i6epW-quFj" TargetMode="External"/><Relationship Id="rId1966" Type="http://schemas.openxmlformats.org/officeDocument/2006/relationships/hyperlink" Target="https://talan.bank.gov.ua/get-user-certificate/Y_-biOmVUGYwKyl-8dPT" TargetMode="External"/><Relationship Id="rId1619" Type="http://schemas.openxmlformats.org/officeDocument/2006/relationships/hyperlink" Target="https://talan.bank.gov.ua/get-user-certificate/Y_-bi9iR-OrGr1vakvG5" TargetMode="External"/><Relationship Id="rId1826" Type="http://schemas.openxmlformats.org/officeDocument/2006/relationships/hyperlink" Target="https://talan.bank.gov.ua/get-user-certificate/Y_-bie7EQR6fJtZ6nHXr" TargetMode="External"/><Relationship Id="rId779" Type="http://schemas.openxmlformats.org/officeDocument/2006/relationships/hyperlink" Target="https://talan.bank.gov.ua/get-user-certificate/Y_-bic03QshKMRWTu8zo" TargetMode="External"/><Relationship Id="rId986" Type="http://schemas.openxmlformats.org/officeDocument/2006/relationships/hyperlink" Target="https://talan.bank.gov.ua/get-user-certificate/Y_-bisZhGmlthFQcdbl1" TargetMode="External"/><Relationship Id="rId2667" Type="http://schemas.openxmlformats.org/officeDocument/2006/relationships/hyperlink" Target="https://talan.bank.gov.ua/get-user-certificate/Y_-bivf5gEYgVhisvqTe" TargetMode="External"/><Relationship Id="rId639" Type="http://schemas.openxmlformats.org/officeDocument/2006/relationships/hyperlink" Target="https://talan.bank.gov.ua/get-user-certificate/Y_-biPT_EMa7WDimgXSg" TargetMode="External"/><Relationship Id="rId1269" Type="http://schemas.openxmlformats.org/officeDocument/2006/relationships/hyperlink" Target="https://talan.bank.gov.ua/get-user-certificate/Y_-bijRiEhSIcji9W5gf" TargetMode="External"/><Relationship Id="rId1476" Type="http://schemas.openxmlformats.org/officeDocument/2006/relationships/hyperlink" Target="https://talan.bank.gov.ua/get-user-certificate/Y_-birT1-hr4-wx9stel" TargetMode="External"/><Relationship Id="rId846" Type="http://schemas.openxmlformats.org/officeDocument/2006/relationships/hyperlink" Target="https://talan.bank.gov.ua/get-user-certificate/Y_-biMh2rVlTUxjcXf6t" TargetMode="External"/><Relationship Id="rId1129" Type="http://schemas.openxmlformats.org/officeDocument/2006/relationships/hyperlink" Target="https://talan.bank.gov.ua/get-user-certificate/Y_-bi-XytvgtpfoCh7Vo" TargetMode="External"/><Relationship Id="rId1683" Type="http://schemas.openxmlformats.org/officeDocument/2006/relationships/hyperlink" Target="https://talan.bank.gov.ua/get-user-certificate/Y_-biW9gBZppeRgyUm5W" TargetMode="External"/><Relationship Id="rId1890" Type="http://schemas.openxmlformats.org/officeDocument/2006/relationships/hyperlink" Target="https://talan.bank.gov.ua/get-user-certificate/Y_-biijpUJ4zMdP26bNL" TargetMode="External"/><Relationship Id="rId2527" Type="http://schemas.openxmlformats.org/officeDocument/2006/relationships/hyperlink" Target="https://talan.bank.gov.ua/get-user-certificate/Y_-bitZrJu7y1p4ReLl6" TargetMode="External"/><Relationship Id="rId706" Type="http://schemas.openxmlformats.org/officeDocument/2006/relationships/hyperlink" Target="https://talan.bank.gov.ua/get-user-certificate/Y_-biqZzI9iCsJDR8pBP" TargetMode="External"/><Relationship Id="rId913" Type="http://schemas.openxmlformats.org/officeDocument/2006/relationships/hyperlink" Target="https://talan.bank.gov.ua/get-user-certificate/Y_-bidmoqR2hdsQ-4OMp" TargetMode="External"/><Relationship Id="rId1336" Type="http://schemas.openxmlformats.org/officeDocument/2006/relationships/hyperlink" Target="https://talan.bank.gov.ua/get-user-certificate/Y_-bi8N90X7isHX5LiPN" TargetMode="External"/><Relationship Id="rId1543" Type="http://schemas.openxmlformats.org/officeDocument/2006/relationships/hyperlink" Target="https://talan.bank.gov.ua/get-user-certificate/Y_-bip-BPHbEcpjzTMSS" TargetMode="External"/><Relationship Id="rId1750" Type="http://schemas.openxmlformats.org/officeDocument/2006/relationships/hyperlink" Target="https://talan.bank.gov.ua/get-user-certificate/Y_-bipmw-miYsdyoeqOC" TargetMode="External"/><Relationship Id="rId42" Type="http://schemas.openxmlformats.org/officeDocument/2006/relationships/hyperlink" Target="https://talan.bank.gov.ua/get-user-certificate/Y_-bi-IlrAgBv2Rynj3k" TargetMode="External"/><Relationship Id="rId1403" Type="http://schemas.openxmlformats.org/officeDocument/2006/relationships/hyperlink" Target="https://talan.bank.gov.ua/get-user-certificate/Y_-bilGzbLP0sAwPqqY_" TargetMode="External"/><Relationship Id="rId1610" Type="http://schemas.openxmlformats.org/officeDocument/2006/relationships/hyperlink" Target="https://talan.bank.gov.ua/get-user-certificate/Y_-biWsCp5xCU3uKBuiE" TargetMode="External"/><Relationship Id="rId289" Type="http://schemas.openxmlformats.org/officeDocument/2006/relationships/hyperlink" Target="https://talan.bank.gov.ua/get-user-certificate/Y_-bi6wkVWc5QbvXlKC_" TargetMode="External"/><Relationship Id="rId496" Type="http://schemas.openxmlformats.org/officeDocument/2006/relationships/hyperlink" Target="https://talan.bank.gov.ua/get-user-certificate/Y_-biHZbpJjzNm61sEOu" TargetMode="External"/><Relationship Id="rId2177" Type="http://schemas.openxmlformats.org/officeDocument/2006/relationships/hyperlink" Target="https://talan.bank.gov.ua/get-user-certificate/Y_-birvppRYqy71Hhwiv" TargetMode="External"/><Relationship Id="rId2384" Type="http://schemas.openxmlformats.org/officeDocument/2006/relationships/hyperlink" Target="https://talan.bank.gov.ua/get-user-certificate/Y_-big_MI8u6QuLHxTEL" TargetMode="External"/><Relationship Id="rId2591" Type="http://schemas.openxmlformats.org/officeDocument/2006/relationships/hyperlink" Target="https://talan.bank.gov.ua/get-user-certificate/Y_-bicSeifBccdU3RQWv" TargetMode="External"/><Relationship Id="rId149" Type="http://schemas.openxmlformats.org/officeDocument/2006/relationships/hyperlink" Target="https://talan.bank.gov.ua/get-user-certificate/Y_-bixOVt2Y0LdPpB-_P" TargetMode="External"/><Relationship Id="rId356" Type="http://schemas.openxmlformats.org/officeDocument/2006/relationships/hyperlink" Target="https://talan.bank.gov.ua/get-user-certificate/Y_-bi6xdlr3nm_HNl9FT" TargetMode="External"/><Relationship Id="rId563" Type="http://schemas.openxmlformats.org/officeDocument/2006/relationships/hyperlink" Target="https://talan.bank.gov.ua/get-user-certificate/Y_-biaKDFrl9fEyA-YsW" TargetMode="External"/><Relationship Id="rId770" Type="http://schemas.openxmlformats.org/officeDocument/2006/relationships/hyperlink" Target="https://talan.bank.gov.ua/get-user-certificate/Y_-bi9x8gqqXdLk-Q6ZW" TargetMode="External"/><Relationship Id="rId1193" Type="http://schemas.openxmlformats.org/officeDocument/2006/relationships/hyperlink" Target="https://talan.bank.gov.ua/get-user-certificate/Y_-biLYMtSvNFg2EKZ9R" TargetMode="External"/><Relationship Id="rId2037" Type="http://schemas.openxmlformats.org/officeDocument/2006/relationships/hyperlink" Target="https://talan.bank.gov.ua/get-user-certificate/Y_-birs8_0qT9iRGAkjG" TargetMode="External"/><Relationship Id="rId2244" Type="http://schemas.openxmlformats.org/officeDocument/2006/relationships/hyperlink" Target="https://talan.bank.gov.ua/get-user-certificate/Y_-bifhwUyERyW8AR6nR" TargetMode="External"/><Relationship Id="rId2451" Type="http://schemas.openxmlformats.org/officeDocument/2006/relationships/hyperlink" Target="https://talan.bank.gov.ua/get-user-certificate/Y_-bihx8f7kWf-WHWMIu" TargetMode="External"/><Relationship Id="rId216" Type="http://schemas.openxmlformats.org/officeDocument/2006/relationships/hyperlink" Target="https://talan.bank.gov.ua/get-user-certificate/Y_-biP4eiWb2M1ENPRBg" TargetMode="External"/><Relationship Id="rId423" Type="http://schemas.openxmlformats.org/officeDocument/2006/relationships/hyperlink" Target="https://talan.bank.gov.ua/get-user-certificate/Y_-bih0EDrW3KCB8XOOT" TargetMode="External"/><Relationship Id="rId1053" Type="http://schemas.openxmlformats.org/officeDocument/2006/relationships/hyperlink" Target="https://talan.bank.gov.ua/get-user-certificate/Y_-bikV2ALFrr8iqMdFt" TargetMode="External"/><Relationship Id="rId1260" Type="http://schemas.openxmlformats.org/officeDocument/2006/relationships/hyperlink" Target="https://talan.bank.gov.ua/get-user-certificate/Y_-bitexMlkDuBl8TFCq" TargetMode="External"/><Relationship Id="rId2104" Type="http://schemas.openxmlformats.org/officeDocument/2006/relationships/hyperlink" Target="https://talan.bank.gov.ua/get-user-certificate/Y_-biBnN9h6uGYFD4BWH" TargetMode="External"/><Relationship Id="rId630" Type="http://schemas.openxmlformats.org/officeDocument/2006/relationships/hyperlink" Target="https://talan.bank.gov.ua/get-user-certificate/Y_-bi2UICQxB0BdJspvZ" TargetMode="External"/><Relationship Id="rId2311" Type="http://schemas.openxmlformats.org/officeDocument/2006/relationships/hyperlink" Target="https://talan.bank.gov.ua/get-user-certificate/Y_-birjjw9cWH3BoZXyW" TargetMode="External"/><Relationship Id="rId1120" Type="http://schemas.openxmlformats.org/officeDocument/2006/relationships/hyperlink" Target="https://talan.bank.gov.ua/get-user-certificate/Y_-bipd0h7gycOQtJsiz" TargetMode="External"/><Relationship Id="rId1937" Type="http://schemas.openxmlformats.org/officeDocument/2006/relationships/hyperlink" Target="https://talan.bank.gov.ua/get-user-certificate/Y_-bids2iWQMr9fHPweW" TargetMode="External"/><Relationship Id="rId280" Type="http://schemas.openxmlformats.org/officeDocument/2006/relationships/hyperlink" Target="https://talan.bank.gov.ua/get-user-certificate/Y_-biL3cbmVhttjBTK_j" TargetMode="External"/><Relationship Id="rId140" Type="http://schemas.openxmlformats.org/officeDocument/2006/relationships/hyperlink" Target="https://talan.bank.gov.ua/get-user-certificate/Y_-biDLG96knnkSaBVG-" TargetMode="External"/><Relationship Id="rId6" Type="http://schemas.openxmlformats.org/officeDocument/2006/relationships/hyperlink" Target="https://talan.bank.gov.ua/get-user-certificate/Y_-bim9qi-uKrBGzenp4" TargetMode="External"/><Relationship Id="rId957" Type="http://schemas.openxmlformats.org/officeDocument/2006/relationships/hyperlink" Target="https://talan.bank.gov.ua/get-user-certificate/Y_-bixJ9SptAXiwpfPCx" TargetMode="External"/><Relationship Id="rId1587" Type="http://schemas.openxmlformats.org/officeDocument/2006/relationships/hyperlink" Target="https://talan.bank.gov.ua/get-user-certificate/Y_-biOIa4nEWr8eZF237" TargetMode="External"/><Relationship Id="rId1794" Type="http://schemas.openxmlformats.org/officeDocument/2006/relationships/hyperlink" Target="https://talan.bank.gov.ua/get-user-certificate/Y_-biZY_AzTthhD_fYwd" TargetMode="External"/><Relationship Id="rId2638" Type="http://schemas.openxmlformats.org/officeDocument/2006/relationships/hyperlink" Target="https://talan.bank.gov.ua/get-user-certificate/Y_-bi7BQryA8_SyrsKxV" TargetMode="External"/><Relationship Id="rId86" Type="http://schemas.openxmlformats.org/officeDocument/2006/relationships/hyperlink" Target="https://talan.bank.gov.ua/get-user-certificate/Y_-bi78zMK_GQsvMUm8b" TargetMode="External"/><Relationship Id="rId817" Type="http://schemas.openxmlformats.org/officeDocument/2006/relationships/hyperlink" Target="https://talan.bank.gov.ua/get-user-certificate/Y_-bi1o-vayJlhHRpq4n" TargetMode="External"/><Relationship Id="rId1447" Type="http://schemas.openxmlformats.org/officeDocument/2006/relationships/hyperlink" Target="https://talan.bank.gov.ua/get-user-certificate/Y_-biRsI7I5NeOTZhfaW" TargetMode="External"/><Relationship Id="rId1654" Type="http://schemas.openxmlformats.org/officeDocument/2006/relationships/hyperlink" Target="https://talan.bank.gov.ua/get-user-certificate/Y_-bi7B1ZAMuO5qb9R8G" TargetMode="External"/><Relationship Id="rId1861" Type="http://schemas.openxmlformats.org/officeDocument/2006/relationships/hyperlink" Target="https://talan.bank.gov.ua/get-user-certificate/Y_-bi5Ti2O6mpqU9rnE9" TargetMode="External"/><Relationship Id="rId1307" Type="http://schemas.openxmlformats.org/officeDocument/2006/relationships/hyperlink" Target="https://talan.bank.gov.ua/get-user-certificate/Y_-bi6g-JdcY-fSDLi_z" TargetMode="External"/><Relationship Id="rId1514" Type="http://schemas.openxmlformats.org/officeDocument/2006/relationships/hyperlink" Target="https://talan.bank.gov.ua/get-user-certificate/Y_-biyLj_xQFFXNAssXR" TargetMode="External"/><Relationship Id="rId1721" Type="http://schemas.openxmlformats.org/officeDocument/2006/relationships/hyperlink" Target="https://talan.bank.gov.ua/get-user-certificate/Y_-bixDsj4aTKMLEwX42" TargetMode="External"/><Relationship Id="rId13" Type="http://schemas.openxmlformats.org/officeDocument/2006/relationships/hyperlink" Target="https://talan.bank.gov.ua/get-user-certificate/Y_-biDCqVJkacl1QvJfS" TargetMode="External"/><Relationship Id="rId2288" Type="http://schemas.openxmlformats.org/officeDocument/2006/relationships/hyperlink" Target="https://talan.bank.gov.ua/get-user-certificate/Y_-biuUHrUJp3VQfAjt-" TargetMode="External"/><Relationship Id="rId2495" Type="http://schemas.openxmlformats.org/officeDocument/2006/relationships/hyperlink" Target="https://talan.bank.gov.ua/get-user-certificate/Y_-biXOBvbMja6vhmmZ_" TargetMode="External"/><Relationship Id="rId467" Type="http://schemas.openxmlformats.org/officeDocument/2006/relationships/hyperlink" Target="https://talan.bank.gov.ua/get-user-certificate/Y_-binYxeBtpuLAXx2av" TargetMode="External"/><Relationship Id="rId1097" Type="http://schemas.openxmlformats.org/officeDocument/2006/relationships/hyperlink" Target="https://talan.bank.gov.ua/get-user-certificate/Y_-biiZAXCNF6iaogPMC" TargetMode="External"/><Relationship Id="rId2148" Type="http://schemas.openxmlformats.org/officeDocument/2006/relationships/hyperlink" Target="https://talan.bank.gov.ua/get-user-certificate/Y_-biT3PwxAoY7XsChQ2" TargetMode="External"/><Relationship Id="rId674" Type="http://schemas.openxmlformats.org/officeDocument/2006/relationships/hyperlink" Target="https://talan.bank.gov.ua/get-user-certificate/Y_-biFnac9QODK215a1k" TargetMode="External"/><Relationship Id="rId881" Type="http://schemas.openxmlformats.org/officeDocument/2006/relationships/hyperlink" Target="https://talan.bank.gov.ua/get-user-certificate/Y_-biKvpvAerWaUXzAcr" TargetMode="External"/><Relationship Id="rId2355" Type="http://schemas.openxmlformats.org/officeDocument/2006/relationships/hyperlink" Target="https://talan.bank.gov.ua/get-user-certificate/Y_-biwRgkGlowAqjyqN9" TargetMode="External"/><Relationship Id="rId2562" Type="http://schemas.openxmlformats.org/officeDocument/2006/relationships/hyperlink" Target="https://talan.bank.gov.ua/get-user-certificate/Y_-biv43xVjICMuEnmG-" TargetMode="External"/><Relationship Id="rId327" Type="http://schemas.openxmlformats.org/officeDocument/2006/relationships/hyperlink" Target="https://talan.bank.gov.ua/get-user-certificate/Y_-biehA3imssCBDP5o3" TargetMode="External"/><Relationship Id="rId534" Type="http://schemas.openxmlformats.org/officeDocument/2006/relationships/hyperlink" Target="https://talan.bank.gov.ua/get-user-certificate/Y_-bi800A7iMbv4Gtuot" TargetMode="External"/><Relationship Id="rId741" Type="http://schemas.openxmlformats.org/officeDocument/2006/relationships/hyperlink" Target="https://talan.bank.gov.ua/get-user-certificate/Y_-biJzMCx8BlJ-lBQKl" TargetMode="External"/><Relationship Id="rId1164" Type="http://schemas.openxmlformats.org/officeDocument/2006/relationships/hyperlink" Target="https://talan.bank.gov.ua/get-user-certificate/Y_-bi3MlBb9Y2sKGehKe" TargetMode="External"/><Relationship Id="rId1371" Type="http://schemas.openxmlformats.org/officeDocument/2006/relationships/hyperlink" Target="https://talan.bank.gov.ua/get-user-certificate/Y_-bigd-IDua8pQ4QwoZ" TargetMode="External"/><Relationship Id="rId2008" Type="http://schemas.openxmlformats.org/officeDocument/2006/relationships/hyperlink" Target="https://talan.bank.gov.ua/get-user-certificate/Y_-biPKrCl5MusRVvOZY" TargetMode="External"/><Relationship Id="rId2215" Type="http://schemas.openxmlformats.org/officeDocument/2006/relationships/hyperlink" Target="https://talan.bank.gov.ua/get-user-certificate/Y_-biQdFEXFMwzpNmnhF" TargetMode="External"/><Relationship Id="rId2422" Type="http://schemas.openxmlformats.org/officeDocument/2006/relationships/hyperlink" Target="https://talan.bank.gov.ua/get-user-certificate/Y_-bifC2CCe6NUyRN-Zw" TargetMode="External"/><Relationship Id="rId601" Type="http://schemas.openxmlformats.org/officeDocument/2006/relationships/hyperlink" Target="https://talan.bank.gov.ua/get-user-certificate/Y_-biFh0AEHihFIswb_J" TargetMode="External"/><Relationship Id="rId1024" Type="http://schemas.openxmlformats.org/officeDocument/2006/relationships/hyperlink" Target="https://talan.bank.gov.ua/get-user-certificate/Y_-biZh_ooeFXRKLrBPw" TargetMode="External"/><Relationship Id="rId1231" Type="http://schemas.openxmlformats.org/officeDocument/2006/relationships/hyperlink" Target="https://talan.bank.gov.ua/get-user-certificate/Y_-bibS8wTw4dUttmzt9" TargetMode="External"/><Relationship Id="rId184" Type="http://schemas.openxmlformats.org/officeDocument/2006/relationships/hyperlink" Target="https://talan.bank.gov.ua/get-user-certificate/Y_-biJ5WRfXU3fz2o8W7" TargetMode="External"/><Relationship Id="rId391" Type="http://schemas.openxmlformats.org/officeDocument/2006/relationships/hyperlink" Target="https://talan.bank.gov.ua/get-user-certificate/Y_-biF0N1uBYBlsACYFk" TargetMode="External"/><Relationship Id="rId1908" Type="http://schemas.openxmlformats.org/officeDocument/2006/relationships/hyperlink" Target="https://talan.bank.gov.ua/get-user-certificate/Y_-bis6_gJCvgVdYVS0D" TargetMode="External"/><Relationship Id="rId2072" Type="http://schemas.openxmlformats.org/officeDocument/2006/relationships/hyperlink" Target="https://talan.bank.gov.ua/get-user-certificate/Y_-biFlNM5yoTRZrQgYU" TargetMode="External"/><Relationship Id="rId251" Type="http://schemas.openxmlformats.org/officeDocument/2006/relationships/hyperlink" Target="https://talan.bank.gov.ua/get-user-certificate/Y_-biWX--73o8mzCEc1h" TargetMode="External"/><Relationship Id="rId111" Type="http://schemas.openxmlformats.org/officeDocument/2006/relationships/hyperlink" Target="https://talan.bank.gov.ua/get-user-certificate/Y_-biRtU6b6ueRKxUTmH" TargetMode="External"/><Relationship Id="rId1698" Type="http://schemas.openxmlformats.org/officeDocument/2006/relationships/hyperlink" Target="https://talan.bank.gov.ua/get-user-certificate/Y_-biirouJh9SVrB90jb" TargetMode="External"/><Relationship Id="rId928" Type="http://schemas.openxmlformats.org/officeDocument/2006/relationships/hyperlink" Target="https://talan.bank.gov.ua/get-user-certificate/Y_-bi_kd3-wgCD8GjIct" TargetMode="External"/><Relationship Id="rId1558" Type="http://schemas.openxmlformats.org/officeDocument/2006/relationships/hyperlink" Target="https://talan.bank.gov.ua/get-user-certificate/Y_-bimmmqtSb1aD2PByJ" TargetMode="External"/><Relationship Id="rId1765" Type="http://schemas.openxmlformats.org/officeDocument/2006/relationships/hyperlink" Target="https://talan.bank.gov.ua/get-user-certificate/Y_-biY1wIvW2Nmed14Bm" TargetMode="External"/><Relationship Id="rId2609" Type="http://schemas.openxmlformats.org/officeDocument/2006/relationships/hyperlink" Target="https://talan.bank.gov.ua/get-user-certificate/Y_-biqRBzEwz_jXN10A6" TargetMode="External"/><Relationship Id="rId57" Type="http://schemas.openxmlformats.org/officeDocument/2006/relationships/hyperlink" Target="https://talan.bank.gov.ua/get-user-certificate/Y_-bicJdzLY-8ax1fDtn" TargetMode="External"/><Relationship Id="rId1418" Type="http://schemas.openxmlformats.org/officeDocument/2006/relationships/hyperlink" Target="https://talan.bank.gov.ua/get-user-certificate/Y_-bi_Pxb9H-fxI2hKUr" TargetMode="External"/><Relationship Id="rId1972" Type="http://schemas.openxmlformats.org/officeDocument/2006/relationships/hyperlink" Target="https://talan.bank.gov.ua/get-user-certificate/Y_-biaT09Ics_0KzJsBs" TargetMode="External"/><Relationship Id="rId1625" Type="http://schemas.openxmlformats.org/officeDocument/2006/relationships/hyperlink" Target="https://talan.bank.gov.ua/get-user-certificate/Y_-biMBYpuVjyj7P9iPo" TargetMode="External"/><Relationship Id="rId1832" Type="http://schemas.openxmlformats.org/officeDocument/2006/relationships/hyperlink" Target="https://talan.bank.gov.ua/get-user-certificate/Y_-birV6ikbYGWIYCQe9" TargetMode="External"/><Relationship Id="rId2399" Type="http://schemas.openxmlformats.org/officeDocument/2006/relationships/hyperlink" Target="https://talan.bank.gov.ua/get-user-certificate/Y_-bik7oyrXNML8VWBmQ" TargetMode="External"/><Relationship Id="rId578" Type="http://schemas.openxmlformats.org/officeDocument/2006/relationships/hyperlink" Target="https://talan.bank.gov.ua/get-user-certificate/Y_-bisD4ShyuhgHpKrqM" TargetMode="External"/><Relationship Id="rId785" Type="http://schemas.openxmlformats.org/officeDocument/2006/relationships/hyperlink" Target="https://talan.bank.gov.ua/get-user-certificate/Y_-biKj-MEBBebNJQmyL" TargetMode="External"/><Relationship Id="rId992" Type="http://schemas.openxmlformats.org/officeDocument/2006/relationships/hyperlink" Target="https://talan.bank.gov.ua/get-user-certificate/Y_-biXEgmslIlCWTt7JZ" TargetMode="External"/><Relationship Id="rId2259" Type="http://schemas.openxmlformats.org/officeDocument/2006/relationships/hyperlink" Target="https://talan.bank.gov.ua/get-user-certificate/Y_-biXe3Byo0g2fm5W9b" TargetMode="External"/><Relationship Id="rId2466" Type="http://schemas.openxmlformats.org/officeDocument/2006/relationships/hyperlink" Target="https://talan.bank.gov.ua/get-user-certificate/Y_-biO5kWfzhLin3eiAZ" TargetMode="External"/><Relationship Id="rId2673" Type="http://schemas.openxmlformats.org/officeDocument/2006/relationships/hyperlink" Target="https://talan.bank.gov.ua/get-user-certificate/Y_-biXvcQD6SgqiFnbcs" TargetMode="External"/><Relationship Id="rId438" Type="http://schemas.openxmlformats.org/officeDocument/2006/relationships/hyperlink" Target="https://talan.bank.gov.ua/get-user-certificate/Y_-biHDAfhGcl5cCux5t" TargetMode="External"/><Relationship Id="rId645" Type="http://schemas.openxmlformats.org/officeDocument/2006/relationships/hyperlink" Target="https://talan.bank.gov.ua/get-user-certificate/Y_-bizLfSllFC9NNIxp8" TargetMode="External"/><Relationship Id="rId852" Type="http://schemas.openxmlformats.org/officeDocument/2006/relationships/hyperlink" Target="https://talan.bank.gov.ua/get-user-certificate/Y_-biQMD0kX7HdDn0oOu" TargetMode="External"/><Relationship Id="rId1068" Type="http://schemas.openxmlformats.org/officeDocument/2006/relationships/hyperlink" Target="https://talan.bank.gov.ua/get-user-certificate/Y_-bitvCnMWf9_2Ap6N2" TargetMode="External"/><Relationship Id="rId1275" Type="http://schemas.openxmlformats.org/officeDocument/2006/relationships/hyperlink" Target="https://talan.bank.gov.ua/get-user-certificate/Y_-biWov5ZviUuifPAA6" TargetMode="External"/><Relationship Id="rId1482" Type="http://schemas.openxmlformats.org/officeDocument/2006/relationships/hyperlink" Target="https://talan.bank.gov.ua/get-user-certificate/Y_-biUjD5IKwPamwM9Xk" TargetMode="External"/><Relationship Id="rId2119" Type="http://schemas.openxmlformats.org/officeDocument/2006/relationships/hyperlink" Target="https://talan.bank.gov.ua/get-user-certificate/Y_-biT1MatqjXv8-BnfL" TargetMode="External"/><Relationship Id="rId2326" Type="http://schemas.openxmlformats.org/officeDocument/2006/relationships/hyperlink" Target="https://talan.bank.gov.ua/get-user-certificate/Y_-biuMbP1DX5aEZphjb" TargetMode="External"/><Relationship Id="rId2533" Type="http://schemas.openxmlformats.org/officeDocument/2006/relationships/hyperlink" Target="https://talan.bank.gov.ua/get-user-certificate/Y_-bi17l6HE-HqZ_CKrX" TargetMode="External"/><Relationship Id="rId505" Type="http://schemas.openxmlformats.org/officeDocument/2006/relationships/hyperlink" Target="https://talan.bank.gov.ua/get-user-certificate/Y_-bibg2uKBi6RTC8BGu" TargetMode="External"/><Relationship Id="rId712" Type="http://schemas.openxmlformats.org/officeDocument/2006/relationships/hyperlink" Target="https://talan.bank.gov.ua/get-user-certificate/Y_-bia9nGTetAb8aQYwK" TargetMode="External"/><Relationship Id="rId1135" Type="http://schemas.openxmlformats.org/officeDocument/2006/relationships/hyperlink" Target="https://talan.bank.gov.ua/get-user-certificate/Y_-biMB6IL-80r2RJo6m" TargetMode="External"/><Relationship Id="rId1342" Type="http://schemas.openxmlformats.org/officeDocument/2006/relationships/hyperlink" Target="https://talan.bank.gov.ua/get-user-certificate/Y_-biEtSVopZr2EK1RHH" TargetMode="External"/><Relationship Id="rId1202" Type="http://schemas.openxmlformats.org/officeDocument/2006/relationships/hyperlink" Target="https://talan.bank.gov.ua/get-user-certificate/Y_-bi3mw-epoDBc3BwLc" TargetMode="External"/><Relationship Id="rId2600" Type="http://schemas.openxmlformats.org/officeDocument/2006/relationships/hyperlink" Target="https://talan.bank.gov.ua/get-user-certificate/Y_-biTgXyzaTroi36lF7" TargetMode="External"/><Relationship Id="rId295" Type="http://schemas.openxmlformats.org/officeDocument/2006/relationships/hyperlink" Target="https://talan.bank.gov.ua/get-user-certificate/Y_-bi2bUnX24dFn8fvxf" TargetMode="External"/><Relationship Id="rId2183" Type="http://schemas.openxmlformats.org/officeDocument/2006/relationships/hyperlink" Target="https://talan.bank.gov.ua/get-user-certificate/Y_-biprSUfB1L_SS2gUG" TargetMode="External"/><Relationship Id="rId2390" Type="http://schemas.openxmlformats.org/officeDocument/2006/relationships/hyperlink" Target="https://talan.bank.gov.ua/get-user-certificate/Y_-biRUndVuI4bX2TjmP" TargetMode="External"/><Relationship Id="rId155" Type="http://schemas.openxmlformats.org/officeDocument/2006/relationships/hyperlink" Target="https://talan.bank.gov.ua/get-user-certificate/Y_-bijXJMOO4UNnv0vH8" TargetMode="External"/><Relationship Id="rId362" Type="http://schemas.openxmlformats.org/officeDocument/2006/relationships/hyperlink" Target="https://talan.bank.gov.ua/get-user-certificate/Y_-bi0SbAa45NOZR9pco" TargetMode="External"/><Relationship Id="rId2043" Type="http://schemas.openxmlformats.org/officeDocument/2006/relationships/hyperlink" Target="https://talan.bank.gov.ua/get-user-certificate/Y_-bi7MrmSH-4kRS1zhQ" TargetMode="External"/><Relationship Id="rId2250" Type="http://schemas.openxmlformats.org/officeDocument/2006/relationships/hyperlink" Target="https://talan.bank.gov.ua/get-user-certificate/Y_-biIij4R9tHfQ6eVGv" TargetMode="External"/><Relationship Id="rId222" Type="http://schemas.openxmlformats.org/officeDocument/2006/relationships/hyperlink" Target="https://talan.bank.gov.ua/get-user-certificate/Y_-biafnZklhH3ZDNSnY" TargetMode="External"/><Relationship Id="rId2110" Type="http://schemas.openxmlformats.org/officeDocument/2006/relationships/hyperlink" Target="https://talan.bank.gov.ua/get-user-certificate/Y_-biYLlv9B9P4YYDDQs" TargetMode="External"/><Relationship Id="rId1669" Type="http://schemas.openxmlformats.org/officeDocument/2006/relationships/hyperlink" Target="https://talan.bank.gov.ua/get-user-certificate/Y_-biE3eI54j2l2EGnUI" TargetMode="External"/><Relationship Id="rId1876" Type="http://schemas.openxmlformats.org/officeDocument/2006/relationships/hyperlink" Target="https://talan.bank.gov.ua/get-user-certificate/Y_-biM0ej0F_hcF4QZb_" TargetMode="External"/><Relationship Id="rId1529" Type="http://schemas.openxmlformats.org/officeDocument/2006/relationships/hyperlink" Target="https://talan.bank.gov.ua/get-user-certificate/Y_-bifbXocKd323lO1gl" TargetMode="External"/><Relationship Id="rId1736" Type="http://schemas.openxmlformats.org/officeDocument/2006/relationships/hyperlink" Target="https://talan.bank.gov.ua/get-user-certificate/Y_-biAXEAsTJ0dGd32xs" TargetMode="External"/><Relationship Id="rId1943" Type="http://schemas.openxmlformats.org/officeDocument/2006/relationships/hyperlink" Target="https://talan.bank.gov.ua/get-user-certificate/Y_-biEo2G-s-u5XEi7y9" TargetMode="External"/><Relationship Id="rId28" Type="http://schemas.openxmlformats.org/officeDocument/2006/relationships/hyperlink" Target="https://talan.bank.gov.ua/get-user-certificate/Y_-biNwF97fvCVQfNUHr" TargetMode="External"/><Relationship Id="rId1803" Type="http://schemas.openxmlformats.org/officeDocument/2006/relationships/hyperlink" Target="https://talan.bank.gov.ua/get-user-certificate/Y_-bikUco16hL6a28Srn" TargetMode="External"/><Relationship Id="rId689" Type="http://schemas.openxmlformats.org/officeDocument/2006/relationships/hyperlink" Target="https://talan.bank.gov.ua/get-user-certificate/Y_-biuY4Riimc9eUgK9f" TargetMode="External"/><Relationship Id="rId896" Type="http://schemas.openxmlformats.org/officeDocument/2006/relationships/hyperlink" Target="https://talan.bank.gov.ua/get-user-certificate/Y_-bi5DN56z1E8UA5ngD" TargetMode="External"/><Relationship Id="rId2577" Type="http://schemas.openxmlformats.org/officeDocument/2006/relationships/hyperlink" Target="https://talan.bank.gov.ua/get-user-certificate/Y_-bijbW0DZDZnq9c7td" TargetMode="External"/><Relationship Id="rId549" Type="http://schemas.openxmlformats.org/officeDocument/2006/relationships/hyperlink" Target="https://talan.bank.gov.ua/get-user-certificate/Y_-bi4CjU9a2Y37PoSlG" TargetMode="External"/><Relationship Id="rId756" Type="http://schemas.openxmlformats.org/officeDocument/2006/relationships/hyperlink" Target="https://talan.bank.gov.ua/get-user-certificate/Y_-bisG9olVGlurxjjO_" TargetMode="External"/><Relationship Id="rId1179" Type="http://schemas.openxmlformats.org/officeDocument/2006/relationships/hyperlink" Target="https://talan.bank.gov.ua/get-user-certificate/Y_-biD2s5Fycd0zb_K8L" TargetMode="External"/><Relationship Id="rId1386" Type="http://schemas.openxmlformats.org/officeDocument/2006/relationships/hyperlink" Target="https://talan.bank.gov.ua/get-user-certificate/Y_-biEJOjiARSwMf8SDA" TargetMode="External"/><Relationship Id="rId1593" Type="http://schemas.openxmlformats.org/officeDocument/2006/relationships/hyperlink" Target="https://talan.bank.gov.ua/get-user-certificate/Y_-biPyvOXsgwmanAvkk" TargetMode="External"/><Relationship Id="rId2437" Type="http://schemas.openxmlformats.org/officeDocument/2006/relationships/hyperlink" Target="https://talan.bank.gov.ua/get-user-certificate/Y_-bidUctGQAb_eKUF43" TargetMode="External"/><Relationship Id="rId409" Type="http://schemas.openxmlformats.org/officeDocument/2006/relationships/hyperlink" Target="https://talan.bank.gov.ua/get-user-certificate/Y_-bigh1AIkZmLySU2sW" TargetMode="External"/><Relationship Id="rId963" Type="http://schemas.openxmlformats.org/officeDocument/2006/relationships/hyperlink" Target="https://talan.bank.gov.ua/get-user-certificate/Y_-biWvuvCjUjl7tc30b" TargetMode="External"/><Relationship Id="rId1039" Type="http://schemas.openxmlformats.org/officeDocument/2006/relationships/hyperlink" Target="https://talan.bank.gov.ua/get-user-certificate/Y_-bilgb8imn89obSsOF" TargetMode="External"/><Relationship Id="rId1246" Type="http://schemas.openxmlformats.org/officeDocument/2006/relationships/hyperlink" Target="https://talan.bank.gov.ua/get-user-certificate/Y_-bijRPQETbY_jQ4Cay" TargetMode="External"/><Relationship Id="rId2644" Type="http://schemas.openxmlformats.org/officeDocument/2006/relationships/hyperlink" Target="https://talan.bank.gov.ua/get-user-certificate/Y_-biHB5yqcgX4kPSKKw" TargetMode="External"/><Relationship Id="rId92" Type="http://schemas.openxmlformats.org/officeDocument/2006/relationships/hyperlink" Target="https://talan.bank.gov.ua/get-user-certificate/Y_-biIQA5JO0RlM6qNAG" TargetMode="External"/><Relationship Id="rId616" Type="http://schemas.openxmlformats.org/officeDocument/2006/relationships/hyperlink" Target="https://talan.bank.gov.ua/get-user-certificate/Y_-bi7GVF5czf2T3KMop" TargetMode="External"/><Relationship Id="rId823" Type="http://schemas.openxmlformats.org/officeDocument/2006/relationships/hyperlink" Target="https://talan.bank.gov.ua/get-user-certificate/Y_-bihyLpJMyOtbxJ6qf" TargetMode="External"/><Relationship Id="rId1453" Type="http://schemas.openxmlformats.org/officeDocument/2006/relationships/hyperlink" Target="https://talan.bank.gov.ua/get-user-certificate/Y_-bi4gJNotpCFIsvUsY" TargetMode="External"/><Relationship Id="rId1660" Type="http://schemas.openxmlformats.org/officeDocument/2006/relationships/hyperlink" Target="https://talan.bank.gov.ua/get-user-certificate/Y_-biqW4d3o1shOvPnTF" TargetMode="External"/><Relationship Id="rId2504" Type="http://schemas.openxmlformats.org/officeDocument/2006/relationships/hyperlink" Target="https://talan.bank.gov.ua/get-user-certificate/Y_-bi_W65DSf9WmpK9A1" TargetMode="External"/><Relationship Id="rId1106" Type="http://schemas.openxmlformats.org/officeDocument/2006/relationships/hyperlink" Target="https://talan.bank.gov.ua/get-user-certificate/Y_-biybT9LUOoQG33B6X" TargetMode="External"/><Relationship Id="rId1313" Type="http://schemas.openxmlformats.org/officeDocument/2006/relationships/hyperlink" Target="https://talan.bank.gov.ua/get-user-certificate/Y_-bihUrTLcleeAqWH6e" TargetMode="External"/><Relationship Id="rId1520" Type="http://schemas.openxmlformats.org/officeDocument/2006/relationships/hyperlink" Target="https://talan.bank.gov.ua/get-user-certificate/Y_-birM4DUWB5DAsm4M7" TargetMode="External"/><Relationship Id="rId199" Type="http://schemas.openxmlformats.org/officeDocument/2006/relationships/hyperlink" Target="https://talan.bank.gov.ua/get-user-certificate/Y_-bi5h70KKdn7LN-NLA" TargetMode="External"/><Relationship Id="rId2087" Type="http://schemas.openxmlformats.org/officeDocument/2006/relationships/hyperlink" Target="https://talan.bank.gov.ua/get-user-certificate/Y_-bigf3gJUo8kds6ILe" TargetMode="External"/><Relationship Id="rId2294" Type="http://schemas.openxmlformats.org/officeDocument/2006/relationships/hyperlink" Target="https://talan.bank.gov.ua/get-user-certificate/Y_-biWaH07hGpHgehoC2" TargetMode="External"/><Relationship Id="rId266" Type="http://schemas.openxmlformats.org/officeDocument/2006/relationships/hyperlink" Target="https://talan.bank.gov.ua/get-user-certificate/Y_-bij1XBGT6N8RBV2Dp" TargetMode="External"/><Relationship Id="rId473" Type="http://schemas.openxmlformats.org/officeDocument/2006/relationships/hyperlink" Target="https://talan.bank.gov.ua/get-user-certificate/Y_-bin6sa9jm8doEkM4e" TargetMode="External"/><Relationship Id="rId680" Type="http://schemas.openxmlformats.org/officeDocument/2006/relationships/hyperlink" Target="https://talan.bank.gov.ua/get-user-certificate/Y_-bixS9_zmaXkuedQD3" TargetMode="External"/><Relationship Id="rId2154" Type="http://schemas.openxmlformats.org/officeDocument/2006/relationships/hyperlink" Target="https://talan.bank.gov.ua/get-user-certificate/Y_-biJh2rmkqR_0oNw4G" TargetMode="External"/><Relationship Id="rId2361" Type="http://schemas.openxmlformats.org/officeDocument/2006/relationships/hyperlink" Target="https://talan.bank.gov.ua/get-user-certificate/Y_-biLX0yG7MFrN-DBeD" TargetMode="External"/><Relationship Id="rId126" Type="http://schemas.openxmlformats.org/officeDocument/2006/relationships/hyperlink" Target="https://talan.bank.gov.ua/get-user-certificate/Y_-bi5j-Ko6isROLEdy_" TargetMode="External"/><Relationship Id="rId333" Type="http://schemas.openxmlformats.org/officeDocument/2006/relationships/hyperlink" Target="https://talan.bank.gov.ua/get-user-certificate/Y_-biCf6ZuwybLXN3ARr" TargetMode="External"/><Relationship Id="rId540" Type="http://schemas.openxmlformats.org/officeDocument/2006/relationships/hyperlink" Target="https://talan.bank.gov.ua/get-user-certificate/Y_-biMCMMlKO595WqbcJ" TargetMode="External"/><Relationship Id="rId1170" Type="http://schemas.openxmlformats.org/officeDocument/2006/relationships/hyperlink" Target="https://talan.bank.gov.ua/get-user-certificate/Y_-biNjMS2YcZi1WtNt2" TargetMode="External"/><Relationship Id="rId2014" Type="http://schemas.openxmlformats.org/officeDocument/2006/relationships/hyperlink" Target="https://talan.bank.gov.ua/get-user-certificate/Y_-bi8Sqc0GR53qEG0S0" TargetMode="External"/><Relationship Id="rId2221" Type="http://schemas.openxmlformats.org/officeDocument/2006/relationships/hyperlink" Target="https://talan.bank.gov.ua/get-user-certificate/Y_-bipUk3RQdOqlYM-yV" TargetMode="External"/><Relationship Id="rId1030" Type="http://schemas.openxmlformats.org/officeDocument/2006/relationships/hyperlink" Target="https://talan.bank.gov.ua/get-user-certificate/Y_-bisI5DwF3xTtavtS4" TargetMode="External"/><Relationship Id="rId400" Type="http://schemas.openxmlformats.org/officeDocument/2006/relationships/hyperlink" Target="https://talan.bank.gov.ua/get-user-certificate/Y_-bifXvSOT6ofpiG0P6" TargetMode="External"/><Relationship Id="rId1987" Type="http://schemas.openxmlformats.org/officeDocument/2006/relationships/hyperlink" Target="https://talan.bank.gov.ua/get-user-certificate/Y_-bi9bCM1dXz8k6EEfy" TargetMode="External"/><Relationship Id="rId1847" Type="http://schemas.openxmlformats.org/officeDocument/2006/relationships/hyperlink" Target="https://talan.bank.gov.ua/get-user-certificate/Y_-biyQFrwkC1IEtIyPj" TargetMode="External"/><Relationship Id="rId1707" Type="http://schemas.openxmlformats.org/officeDocument/2006/relationships/hyperlink" Target="https://talan.bank.gov.ua/get-user-certificate/Y_-biVIwWbbQGWbomzSt" TargetMode="External"/><Relationship Id="rId190" Type="http://schemas.openxmlformats.org/officeDocument/2006/relationships/hyperlink" Target="https://talan.bank.gov.ua/get-user-certificate/Y_-bi1-fPXR0C24VUBuM" TargetMode="External"/><Relationship Id="rId1914" Type="http://schemas.openxmlformats.org/officeDocument/2006/relationships/hyperlink" Target="https://talan.bank.gov.ua/get-user-certificate/Y_-biuHpX0-cJVmAqMjj" TargetMode="External"/><Relationship Id="rId867" Type="http://schemas.openxmlformats.org/officeDocument/2006/relationships/hyperlink" Target="https://talan.bank.gov.ua/get-user-certificate/Y_-bi4_JWq7Ba8OKrDxj" TargetMode="External"/><Relationship Id="rId1497" Type="http://schemas.openxmlformats.org/officeDocument/2006/relationships/hyperlink" Target="https://talan.bank.gov.ua/get-user-certificate/Y_-biDGQwzsB3iCSvoxM" TargetMode="External"/><Relationship Id="rId2548" Type="http://schemas.openxmlformats.org/officeDocument/2006/relationships/hyperlink" Target="https://talan.bank.gov.ua/get-user-certificate/Y_-bibpAkxBEVmQPx1Fj" TargetMode="External"/><Relationship Id="rId727" Type="http://schemas.openxmlformats.org/officeDocument/2006/relationships/hyperlink" Target="https://talan.bank.gov.ua/get-user-certificate/Y_-biPP5IpsfAdhWcStQ" TargetMode="External"/><Relationship Id="rId934" Type="http://schemas.openxmlformats.org/officeDocument/2006/relationships/hyperlink" Target="https://talan.bank.gov.ua/get-user-certificate/Y_-bioyj-GFVr63BNQAV" TargetMode="External"/><Relationship Id="rId1357" Type="http://schemas.openxmlformats.org/officeDocument/2006/relationships/hyperlink" Target="https://talan.bank.gov.ua/get-user-certificate/Y_-biF3uwR9a-afdIgeG" TargetMode="External"/><Relationship Id="rId1564" Type="http://schemas.openxmlformats.org/officeDocument/2006/relationships/hyperlink" Target="https://talan.bank.gov.ua/get-user-certificate/Y_-bi7D9QWI8xAPCZHzi" TargetMode="External"/><Relationship Id="rId1771" Type="http://schemas.openxmlformats.org/officeDocument/2006/relationships/hyperlink" Target="https://talan.bank.gov.ua/get-user-certificate/Y_-biAhNMbrd0VtqR3Cg" TargetMode="External"/><Relationship Id="rId2408" Type="http://schemas.openxmlformats.org/officeDocument/2006/relationships/hyperlink" Target="https://talan.bank.gov.ua/get-user-certificate/Y_-bi-toEi3t2XkTv8NL" TargetMode="External"/><Relationship Id="rId2615" Type="http://schemas.openxmlformats.org/officeDocument/2006/relationships/hyperlink" Target="https://talan.bank.gov.ua/get-user-certificate/Y_-biPt-_Vgt_79vUnas" TargetMode="External"/><Relationship Id="rId63" Type="http://schemas.openxmlformats.org/officeDocument/2006/relationships/hyperlink" Target="https://talan.bank.gov.ua/get-user-certificate/Y_-biV_9zSxgFQR9mljk" TargetMode="External"/><Relationship Id="rId1217" Type="http://schemas.openxmlformats.org/officeDocument/2006/relationships/hyperlink" Target="https://talan.bank.gov.ua/get-user-certificate/Y_-bi0kmvWanNuJK5mQJ" TargetMode="External"/><Relationship Id="rId1424" Type="http://schemas.openxmlformats.org/officeDocument/2006/relationships/hyperlink" Target="https://talan.bank.gov.ua/get-user-certificate/Y_-bi57XiMGQWiGpyzMz" TargetMode="External"/><Relationship Id="rId1631" Type="http://schemas.openxmlformats.org/officeDocument/2006/relationships/hyperlink" Target="https://talan.bank.gov.ua/get-user-certificate/Y_-biK7xIjBATktQPXR_" TargetMode="External"/><Relationship Id="rId2198" Type="http://schemas.openxmlformats.org/officeDocument/2006/relationships/hyperlink" Target="https://talan.bank.gov.ua/get-user-certificate/Y_-biomx2A2Zf8p7Gg8A" TargetMode="External"/><Relationship Id="rId377" Type="http://schemas.openxmlformats.org/officeDocument/2006/relationships/hyperlink" Target="https://talan.bank.gov.ua/get-user-certificate/Y_-biv3OfX8QXEORO8xW" TargetMode="External"/><Relationship Id="rId584" Type="http://schemas.openxmlformats.org/officeDocument/2006/relationships/hyperlink" Target="https://talan.bank.gov.ua/get-user-certificate/Y_-bi0V8Z2-MjYn8xhGX" TargetMode="External"/><Relationship Id="rId2058" Type="http://schemas.openxmlformats.org/officeDocument/2006/relationships/hyperlink" Target="https://talan.bank.gov.ua/get-user-certificate/Y_-biLvo3ttnFlUU05jb" TargetMode="External"/><Relationship Id="rId2265" Type="http://schemas.openxmlformats.org/officeDocument/2006/relationships/hyperlink" Target="https://talan.bank.gov.ua/get-user-certificate/Y_-bisrxM5DWjCeQj623" TargetMode="External"/><Relationship Id="rId237" Type="http://schemas.openxmlformats.org/officeDocument/2006/relationships/hyperlink" Target="https://talan.bank.gov.ua/get-user-certificate/Y_-biVHQMJoMsMGgabVg" TargetMode="External"/><Relationship Id="rId791" Type="http://schemas.openxmlformats.org/officeDocument/2006/relationships/hyperlink" Target="https://talan.bank.gov.ua/get-user-certificate/Y_-biOtqS7LRHRCQH-2F" TargetMode="External"/><Relationship Id="rId1074" Type="http://schemas.openxmlformats.org/officeDocument/2006/relationships/hyperlink" Target="https://talan.bank.gov.ua/get-user-certificate/Y_-biLDA3FZ9xL0Ef4Ve" TargetMode="External"/><Relationship Id="rId2472" Type="http://schemas.openxmlformats.org/officeDocument/2006/relationships/hyperlink" Target="https://talan.bank.gov.ua/get-user-certificate/Y_-biZ3--epOMuFbtaIJ" TargetMode="External"/><Relationship Id="rId444" Type="http://schemas.openxmlformats.org/officeDocument/2006/relationships/hyperlink" Target="https://talan.bank.gov.ua/get-user-certificate/Y_-biBeQ5rcjMIeQjFIn" TargetMode="External"/><Relationship Id="rId651" Type="http://schemas.openxmlformats.org/officeDocument/2006/relationships/hyperlink" Target="https://talan.bank.gov.ua/get-user-certificate/Y_-biAWcvnuIBQ0mM2wy" TargetMode="External"/><Relationship Id="rId1281" Type="http://schemas.openxmlformats.org/officeDocument/2006/relationships/hyperlink" Target="https://talan.bank.gov.ua/get-user-certificate/Y_-bitw72ICKJQUD5JPL" TargetMode="External"/><Relationship Id="rId2125" Type="http://schemas.openxmlformats.org/officeDocument/2006/relationships/hyperlink" Target="https://talan.bank.gov.ua/get-user-certificate/Y_-biGjVc7eaBp4-THH7" TargetMode="External"/><Relationship Id="rId2332" Type="http://schemas.openxmlformats.org/officeDocument/2006/relationships/hyperlink" Target="https://talan.bank.gov.ua/get-user-certificate/Y_-biS2bdRT7FgRzIX0L" TargetMode="External"/><Relationship Id="rId304" Type="http://schemas.openxmlformats.org/officeDocument/2006/relationships/hyperlink" Target="https://talan.bank.gov.ua/get-user-certificate/Y_-bizrEbjsBsSjrMH7b" TargetMode="External"/><Relationship Id="rId511" Type="http://schemas.openxmlformats.org/officeDocument/2006/relationships/hyperlink" Target="https://talan.bank.gov.ua/get-user-certificate/Y_-bixzHqpcpoWAtFT4Q" TargetMode="External"/><Relationship Id="rId1141" Type="http://schemas.openxmlformats.org/officeDocument/2006/relationships/hyperlink" Target="https://talan.bank.gov.ua/get-user-certificate/Y_-biGz2HDFI_OmTJ2FI" TargetMode="External"/><Relationship Id="rId1001" Type="http://schemas.openxmlformats.org/officeDocument/2006/relationships/hyperlink" Target="https://talan.bank.gov.ua/get-user-certificate/Y_-bi_S2SMN0L2EMM7bu" TargetMode="External"/><Relationship Id="rId1958" Type="http://schemas.openxmlformats.org/officeDocument/2006/relationships/hyperlink" Target="https://talan.bank.gov.ua/get-user-certificate/Y_-bi_uuK35YXKHaE4lW" TargetMode="External"/><Relationship Id="rId1818" Type="http://schemas.openxmlformats.org/officeDocument/2006/relationships/hyperlink" Target="https://talan.bank.gov.ua/get-user-certificate/Y_-bi02idnromkZ4Vvz2" TargetMode="External"/><Relationship Id="rId161" Type="http://schemas.openxmlformats.org/officeDocument/2006/relationships/hyperlink" Target="https://talan.bank.gov.ua/get-user-certificate/Y_-bifavEp3ByfQarZsr" TargetMode="External"/><Relationship Id="rId978" Type="http://schemas.openxmlformats.org/officeDocument/2006/relationships/hyperlink" Target="https://talan.bank.gov.ua/get-user-certificate/Y_-bizIfNfEH7DvQN7sN" TargetMode="External"/><Relationship Id="rId2659" Type="http://schemas.openxmlformats.org/officeDocument/2006/relationships/hyperlink" Target="https://talan.bank.gov.ua/get-user-certificate/Y_-biLMpVOkJcotm0PCi" TargetMode="External"/><Relationship Id="rId838" Type="http://schemas.openxmlformats.org/officeDocument/2006/relationships/hyperlink" Target="https://talan.bank.gov.ua/get-user-certificate/Y_-bi852QNfZefpGaNbR" TargetMode="External"/><Relationship Id="rId1468" Type="http://schemas.openxmlformats.org/officeDocument/2006/relationships/hyperlink" Target="https://talan.bank.gov.ua/get-user-certificate/Y_-biG29sqp6SLZuqRE0" TargetMode="External"/><Relationship Id="rId1675" Type="http://schemas.openxmlformats.org/officeDocument/2006/relationships/hyperlink" Target="https://talan.bank.gov.ua/get-user-certificate/Y_-biiu5QkWIngvwEHg2" TargetMode="External"/><Relationship Id="rId1882" Type="http://schemas.openxmlformats.org/officeDocument/2006/relationships/hyperlink" Target="https://talan.bank.gov.ua/get-user-certificate/Y_-bi4IKTDdudzs5yU5g" TargetMode="External"/><Relationship Id="rId2519" Type="http://schemas.openxmlformats.org/officeDocument/2006/relationships/hyperlink" Target="https://talan.bank.gov.ua/get-user-certificate/Y_-biYrwyBmQxqxlJNrj" TargetMode="External"/><Relationship Id="rId1328" Type="http://schemas.openxmlformats.org/officeDocument/2006/relationships/hyperlink" Target="https://talan.bank.gov.ua/get-user-certificate/Y_-bit7m5uLdZ-zttRZ3" TargetMode="External"/><Relationship Id="rId1535" Type="http://schemas.openxmlformats.org/officeDocument/2006/relationships/hyperlink" Target="https://talan.bank.gov.ua/get-user-certificate/Y_-bijOAGx2EYQGTAs7c" TargetMode="External"/><Relationship Id="rId905" Type="http://schemas.openxmlformats.org/officeDocument/2006/relationships/hyperlink" Target="https://talan.bank.gov.ua/get-user-certificate/Y_-biDu6FeftQY-0Jm84" TargetMode="External"/><Relationship Id="rId1742" Type="http://schemas.openxmlformats.org/officeDocument/2006/relationships/hyperlink" Target="https://talan.bank.gov.ua/get-user-certificate/Y_-bihc8htJphHRgvQ7A" TargetMode="External"/><Relationship Id="rId34" Type="http://schemas.openxmlformats.org/officeDocument/2006/relationships/hyperlink" Target="https://talan.bank.gov.ua/get-user-certificate/Y_-bircbXZFH-Skdh-xx" TargetMode="External"/><Relationship Id="rId1602" Type="http://schemas.openxmlformats.org/officeDocument/2006/relationships/hyperlink" Target="https://talan.bank.gov.ua/get-user-certificate/Y_-biX13COHBLe0pKUNk" TargetMode="External"/><Relationship Id="rId488" Type="http://schemas.openxmlformats.org/officeDocument/2006/relationships/hyperlink" Target="https://talan.bank.gov.ua/get-user-certificate/Y_-biZJpiERx5O2EgxNc" TargetMode="External"/><Relationship Id="rId695" Type="http://schemas.openxmlformats.org/officeDocument/2006/relationships/hyperlink" Target="https://talan.bank.gov.ua/get-user-certificate/Y_-bimCOeY8SUUjYEeyj" TargetMode="External"/><Relationship Id="rId2169" Type="http://schemas.openxmlformats.org/officeDocument/2006/relationships/hyperlink" Target="https://talan.bank.gov.ua/get-user-certificate/Y_-biCHcq8agdH4SFNWf" TargetMode="External"/><Relationship Id="rId2376" Type="http://schemas.openxmlformats.org/officeDocument/2006/relationships/hyperlink" Target="https://talan.bank.gov.ua/get-user-certificate/Y_-biIZnKzuX1STRbi_i" TargetMode="External"/><Relationship Id="rId2583" Type="http://schemas.openxmlformats.org/officeDocument/2006/relationships/hyperlink" Target="https://talan.bank.gov.ua/get-user-certificate/Y_-biEYV3FdG4TNQpsDi" TargetMode="External"/><Relationship Id="rId348" Type="http://schemas.openxmlformats.org/officeDocument/2006/relationships/hyperlink" Target="https://talan.bank.gov.ua/get-user-certificate/Y_-bi4MTHQoIE-Njw78s" TargetMode="External"/><Relationship Id="rId555" Type="http://schemas.openxmlformats.org/officeDocument/2006/relationships/hyperlink" Target="https://talan.bank.gov.ua/get-user-certificate/Y_-bi7Kn9hF7hcIW4n6w" TargetMode="External"/><Relationship Id="rId762" Type="http://schemas.openxmlformats.org/officeDocument/2006/relationships/hyperlink" Target="https://talan.bank.gov.ua/get-user-certificate/Y_-bi58lJHpODKvIFf71" TargetMode="External"/><Relationship Id="rId1185" Type="http://schemas.openxmlformats.org/officeDocument/2006/relationships/hyperlink" Target="https://talan.bank.gov.ua/get-user-certificate/Y_-bifZ26pkWaQFvFj1A" TargetMode="External"/><Relationship Id="rId1392" Type="http://schemas.openxmlformats.org/officeDocument/2006/relationships/hyperlink" Target="https://talan.bank.gov.ua/get-user-certificate/Y_-bifqlga4PrQv53RIi" TargetMode="External"/><Relationship Id="rId2029" Type="http://schemas.openxmlformats.org/officeDocument/2006/relationships/hyperlink" Target="https://talan.bank.gov.ua/get-user-certificate/Y_-biGm4WULe8jEhKD6t" TargetMode="External"/><Relationship Id="rId2236" Type="http://schemas.openxmlformats.org/officeDocument/2006/relationships/hyperlink" Target="https://talan.bank.gov.ua/get-user-certificate/Y_-biFMpghEkfWw3oat7" TargetMode="External"/><Relationship Id="rId2443" Type="http://schemas.openxmlformats.org/officeDocument/2006/relationships/hyperlink" Target="https://talan.bank.gov.ua/get-user-certificate/Y_-bi7SndlG9G_DgIoSW" TargetMode="External"/><Relationship Id="rId2650" Type="http://schemas.openxmlformats.org/officeDocument/2006/relationships/hyperlink" Target="https://talan.bank.gov.ua/get-user-certificate/Y_-biM4aSqUT9WfG6GMy" TargetMode="External"/><Relationship Id="rId208" Type="http://schemas.openxmlformats.org/officeDocument/2006/relationships/hyperlink" Target="https://talan.bank.gov.ua/get-user-certificate/Y_-bisuZc9carDT9q5q4" TargetMode="External"/><Relationship Id="rId415" Type="http://schemas.openxmlformats.org/officeDocument/2006/relationships/hyperlink" Target="https://talan.bank.gov.ua/get-user-certificate/Y_-bizjeU8bjJaa30L9J" TargetMode="External"/><Relationship Id="rId622" Type="http://schemas.openxmlformats.org/officeDocument/2006/relationships/hyperlink" Target="https://talan.bank.gov.ua/get-user-certificate/Y_-bigNH-wc2NUU9Enxh" TargetMode="External"/><Relationship Id="rId1045" Type="http://schemas.openxmlformats.org/officeDocument/2006/relationships/hyperlink" Target="https://talan.bank.gov.ua/get-user-certificate/Y_-biFykLcYuYt7YaMKq" TargetMode="External"/><Relationship Id="rId1252" Type="http://schemas.openxmlformats.org/officeDocument/2006/relationships/hyperlink" Target="https://talan.bank.gov.ua/get-user-certificate/Y_-bia8mgN-KpgNbT1dU" TargetMode="External"/><Relationship Id="rId2303" Type="http://schemas.openxmlformats.org/officeDocument/2006/relationships/hyperlink" Target="https://talan.bank.gov.ua/get-user-certificate/Y_-binMgUjbURkpwPNv0" TargetMode="External"/><Relationship Id="rId2510" Type="http://schemas.openxmlformats.org/officeDocument/2006/relationships/hyperlink" Target="https://talan.bank.gov.ua/get-user-certificate/Y_-biIMJFNqz0oeFegOU" TargetMode="External"/><Relationship Id="rId1112" Type="http://schemas.openxmlformats.org/officeDocument/2006/relationships/hyperlink" Target="https://talan.bank.gov.ua/get-user-certificate/Y_-bif5FI_taJn_AqtPQ" TargetMode="External"/><Relationship Id="rId1929" Type="http://schemas.openxmlformats.org/officeDocument/2006/relationships/hyperlink" Target="https://talan.bank.gov.ua/get-user-certificate/Y_-bi7OB1VYRglaQlvtA" TargetMode="External"/><Relationship Id="rId2093" Type="http://schemas.openxmlformats.org/officeDocument/2006/relationships/hyperlink" Target="https://talan.bank.gov.ua/get-user-certificate/Y_-biXQKCAF9kB3AIcJQ" TargetMode="External"/><Relationship Id="rId272" Type="http://schemas.openxmlformats.org/officeDocument/2006/relationships/hyperlink" Target="https://talan.bank.gov.ua/get-user-certificate/Y_-bi07WmuoewtHUn33a" TargetMode="External"/><Relationship Id="rId2160" Type="http://schemas.openxmlformats.org/officeDocument/2006/relationships/hyperlink" Target="https://talan.bank.gov.ua/get-user-certificate/Y_-biYcm8EUuRP2-3PwH" TargetMode="External"/><Relationship Id="rId132" Type="http://schemas.openxmlformats.org/officeDocument/2006/relationships/hyperlink" Target="https://talan.bank.gov.ua/get-user-certificate/Y_-bieG9Nd2SrZTtA5KE" TargetMode="External"/><Relationship Id="rId2020" Type="http://schemas.openxmlformats.org/officeDocument/2006/relationships/hyperlink" Target="https://talan.bank.gov.ua/get-user-certificate/Y_-biTZaMdJvjbczL7cw" TargetMode="External"/><Relationship Id="rId1579" Type="http://schemas.openxmlformats.org/officeDocument/2006/relationships/hyperlink" Target="https://talan.bank.gov.ua/get-user-certificate/Y_-bikAUjSss9NDOe4JV" TargetMode="External"/><Relationship Id="rId949" Type="http://schemas.openxmlformats.org/officeDocument/2006/relationships/hyperlink" Target="https://talan.bank.gov.ua/get-user-certificate/Y_-bio6JCl-1i1r_fAcc" TargetMode="External"/><Relationship Id="rId1786" Type="http://schemas.openxmlformats.org/officeDocument/2006/relationships/hyperlink" Target="https://talan.bank.gov.ua/get-user-certificate/Y_-biFkvlsGiq_VdEW3_" TargetMode="External"/><Relationship Id="rId1993" Type="http://schemas.openxmlformats.org/officeDocument/2006/relationships/hyperlink" Target="https://talan.bank.gov.ua/get-user-certificate/Y_-biMgPam681WcGRZ-5" TargetMode="External"/><Relationship Id="rId78" Type="http://schemas.openxmlformats.org/officeDocument/2006/relationships/hyperlink" Target="https://talan.bank.gov.ua/get-user-certificate/Y_-bi3dSc3Tw3YsjXnoa" TargetMode="External"/><Relationship Id="rId809" Type="http://schemas.openxmlformats.org/officeDocument/2006/relationships/hyperlink" Target="https://talan.bank.gov.ua/get-user-certificate/Y_-biLdAWyJBgX3P8N-N" TargetMode="External"/><Relationship Id="rId1439" Type="http://schemas.openxmlformats.org/officeDocument/2006/relationships/hyperlink" Target="https://talan.bank.gov.ua/get-user-certificate/Y_-biUKy1_6fid-KJdPU" TargetMode="External"/><Relationship Id="rId1646" Type="http://schemas.openxmlformats.org/officeDocument/2006/relationships/hyperlink" Target="https://talan.bank.gov.ua/get-user-certificate/Y_-biHpWNJLQTl4vc8AX" TargetMode="External"/><Relationship Id="rId1853" Type="http://schemas.openxmlformats.org/officeDocument/2006/relationships/hyperlink" Target="https://talan.bank.gov.ua/get-user-certificate/Y_-bi_upqFaF-bKwKZhX" TargetMode="External"/><Relationship Id="rId1506" Type="http://schemas.openxmlformats.org/officeDocument/2006/relationships/hyperlink" Target="https://talan.bank.gov.ua/get-user-certificate/Y_-biXbg0t44UAg4PYjH" TargetMode="External"/><Relationship Id="rId1713" Type="http://schemas.openxmlformats.org/officeDocument/2006/relationships/hyperlink" Target="https://talan.bank.gov.ua/get-user-certificate/Y_-bipDluABu2h2LYhhS" TargetMode="External"/><Relationship Id="rId1920" Type="http://schemas.openxmlformats.org/officeDocument/2006/relationships/hyperlink" Target="https://talan.bank.gov.ua/get-user-certificate/Y_-biFQQ3t-UMcsTeks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87"/>
  <sheetViews>
    <sheetView tabSelected="1" topLeftCell="A2678" workbookViewId="0">
      <selection activeCell="C2687" sqref="C2687"/>
    </sheetView>
  </sheetViews>
  <sheetFormatPr defaultRowHeight="14.4" x14ac:dyDescent="0.3"/>
  <cols>
    <col min="1" max="1" width="15.44140625" customWidth="1"/>
    <col min="2" max="2" width="38.21875" customWidth="1"/>
  </cols>
  <sheetData>
    <row r="1" spans="1:3" s="1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t="s">
        <v>4</v>
      </c>
      <c r="C2" t="str">
        <f>HYPERLINK("https://talan.bank.gov.ua/get-user-certificate/Y_-bisKBunWqsNCx3ff_","Завантажити сертифікат")</f>
        <v>Завантажити сертифікат</v>
      </c>
    </row>
    <row r="3" spans="1:3" x14ac:dyDescent="0.3">
      <c r="A3" t="s">
        <v>5</v>
      </c>
      <c r="B3" t="s">
        <v>6</v>
      </c>
      <c r="C3" t="str">
        <f>HYPERLINK("https://talan.bank.gov.ua/get-user-certificate/Y_-biT8U5Io08TUBGAIq","Завантажити сертифікат")</f>
        <v>Завантажити сертифікат</v>
      </c>
    </row>
    <row r="4" spans="1:3" x14ac:dyDescent="0.3">
      <c r="A4" t="s">
        <v>7</v>
      </c>
      <c r="B4" t="s">
        <v>8</v>
      </c>
      <c r="C4" t="str">
        <f>HYPERLINK("https://talan.bank.gov.ua/get-user-certificate/Y_-bi27JIdTM8ovSX_u0","Завантажити сертифікат")</f>
        <v>Завантажити сертифікат</v>
      </c>
    </row>
    <row r="5" spans="1:3" x14ac:dyDescent="0.3">
      <c r="A5" t="s">
        <v>9</v>
      </c>
      <c r="B5" t="s">
        <v>10</v>
      </c>
      <c r="C5" t="str">
        <f>HYPERLINK("https://talan.bank.gov.ua/get-user-certificate/Y_-biX_DAUeHTyB4TEzC","Завантажити сертифікат")</f>
        <v>Завантажити сертифікат</v>
      </c>
    </row>
    <row r="6" spans="1:3" x14ac:dyDescent="0.3">
      <c r="A6" t="s">
        <v>11</v>
      </c>
      <c r="B6" t="s">
        <v>12</v>
      </c>
      <c r="C6" t="str">
        <f>HYPERLINK("https://talan.bank.gov.ua/get-user-certificate/Y_-bi75GLe52mwO1ei2p","Завантажити сертифікат")</f>
        <v>Завантажити сертифікат</v>
      </c>
    </row>
    <row r="7" spans="1:3" x14ac:dyDescent="0.3">
      <c r="A7" t="s">
        <v>13</v>
      </c>
      <c r="B7" t="s">
        <v>14</v>
      </c>
      <c r="C7" t="str">
        <f>HYPERLINK("https://talan.bank.gov.ua/get-user-certificate/Y_-bim9qi-uKrBGzenp4","Завантажити сертифікат")</f>
        <v>Завантажити сертифікат</v>
      </c>
    </row>
    <row r="8" spans="1:3" x14ac:dyDescent="0.3">
      <c r="A8" t="s">
        <v>15</v>
      </c>
      <c r="B8" t="s">
        <v>16</v>
      </c>
      <c r="C8" t="str">
        <f>HYPERLINK("https://talan.bank.gov.ua/get-user-certificate/Y_-bi5QufjwNHtbjt9KQ","Завантажити сертифікат")</f>
        <v>Завантажити сертифікат</v>
      </c>
    </row>
    <row r="9" spans="1:3" x14ac:dyDescent="0.3">
      <c r="A9" t="s">
        <v>17</v>
      </c>
      <c r="B9" t="s">
        <v>18</v>
      </c>
      <c r="C9" t="str">
        <f>HYPERLINK("https://talan.bank.gov.ua/get-user-certificate/Y_-biKp7udwXKx9GWIzU","Завантажити сертифікат")</f>
        <v>Завантажити сертифікат</v>
      </c>
    </row>
    <row r="10" spans="1:3" x14ac:dyDescent="0.3">
      <c r="A10" t="s">
        <v>19</v>
      </c>
      <c r="B10" t="s">
        <v>20</v>
      </c>
      <c r="C10" t="str">
        <f>HYPERLINK("https://talan.bank.gov.ua/get-user-certificate/Y_-biyEhFIyYeYCVEuku","Завантажити сертифікат")</f>
        <v>Завантажити сертифікат</v>
      </c>
    </row>
    <row r="11" spans="1:3" x14ac:dyDescent="0.3">
      <c r="A11" t="s">
        <v>21</v>
      </c>
      <c r="B11" t="s">
        <v>22</v>
      </c>
      <c r="C11" t="str">
        <f>HYPERLINK("https://talan.bank.gov.ua/get-user-certificate/Y_-bi6xsk46X4C-lBkLQ","Завантажити сертифікат")</f>
        <v>Завантажити сертифікат</v>
      </c>
    </row>
    <row r="12" spans="1:3" x14ac:dyDescent="0.3">
      <c r="A12" t="s">
        <v>23</v>
      </c>
      <c r="B12" t="s">
        <v>24</v>
      </c>
      <c r="C12" t="str">
        <f>HYPERLINK("https://talan.bank.gov.ua/get-user-certificate/Y_-biCQi2Vf0V0ZsoI6f","Завантажити сертифікат")</f>
        <v>Завантажити сертифікат</v>
      </c>
    </row>
    <row r="13" spans="1:3" x14ac:dyDescent="0.3">
      <c r="A13" t="s">
        <v>25</v>
      </c>
      <c r="B13" t="s">
        <v>26</v>
      </c>
      <c r="C13" t="str">
        <f>HYPERLINK("https://talan.bank.gov.ua/get-user-certificate/Y_-biz8c2dpUkT9bzzLp","Завантажити сертифікат")</f>
        <v>Завантажити сертифікат</v>
      </c>
    </row>
    <row r="14" spans="1:3" x14ac:dyDescent="0.3">
      <c r="A14" t="s">
        <v>27</v>
      </c>
      <c r="B14" t="s">
        <v>28</v>
      </c>
      <c r="C14" t="str">
        <f>HYPERLINK("https://talan.bank.gov.ua/get-user-certificate/Y_-biDCqVJkacl1QvJfS","Завантажити сертифікат")</f>
        <v>Завантажити сертифікат</v>
      </c>
    </row>
    <row r="15" spans="1:3" x14ac:dyDescent="0.3">
      <c r="A15" t="s">
        <v>29</v>
      </c>
      <c r="B15" t="s">
        <v>30</v>
      </c>
      <c r="C15" t="str">
        <f>HYPERLINK("https://talan.bank.gov.ua/get-user-certificate/Y_-biAbQw41lxbUKNF5J","Завантажити сертифікат")</f>
        <v>Завантажити сертифікат</v>
      </c>
    </row>
    <row r="16" spans="1:3" x14ac:dyDescent="0.3">
      <c r="A16" t="s">
        <v>31</v>
      </c>
      <c r="B16" t="s">
        <v>32</v>
      </c>
      <c r="C16" t="str">
        <f>HYPERLINK("https://talan.bank.gov.ua/get-user-certificate/Y_-biyeVLLMt9xOHynlJ","Завантажити сертифікат")</f>
        <v>Завантажити сертифікат</v>
      </c>
    </row>
    <row r="17" spans="1:3" x14ac:dyDescent="0.3">
      <c r="A17" t="s">
        <v>33</v>
      </c>
      <c r="B17" t="s">
        <v>34</v>
      </c>
      <c r="C17" t="str">
        <f>HYPERLINK("https://talan.bank.gov.ua/get-user-certificate/Y_-biwj9kQZH609GiQf9","Завантажити сертифікат")</f>
        <v>Завантажити сертифікат</v>
      </c>
    </row>
    <row r="18" spans="1:3" x14ac:dyDescent="0.3">
      <c r="A18" t="s">
        <v>35</v>
      </c>
      <c r="B18" t="s">
        <v>36</v>
      </c>
      <c r="C18" t="str">
        <f>HYPERLINK("https://talan.bank.gov.ua/get-user-certificate/Y_-bi3NImG5xbQJ2ytfU","Завантажити сертифікат")</f>
        <v>Завантажити сертифікат</v>
      </c>
    </row>
    <row r="19" spans="1:3" x14ac:dyDescent="0.3">
      <c r="A19" t="s">
        <v>37</v>
      </c>
      <c r="B19" t="s">
        <v>38</v>
      </c>
      <c r="C19" t="str">
        <f>HYPERLINK("https://talan.bank.gov.ua/get-user-certificate/Y_-biJom9C7br-hkOhzq","Завантажити сертифікат")</f>
        <v>Завантажити сертифікат</v>
      </c>
    </row>
    <row r="20" spans="1:3" x14ac:dyDescent="0.3">
      <c r="A20" t="s">
        <v>39</v>
      </c>
      <c r="B20" t="s">
        <v>40</v>
      </c>
      <c r="C20" t="str">
        <f>HYPERLINK("https://talan.bank.gov.ua/get-user-certificate/Y_-biJjnhdC7KLvz69u0","Завантажити сертифікат")</f>
        <v>Завантажити сертифікат</v>
      </c>
    </row>
    <row r="21" spans="1:3" x14ac:dyDescent="0.3">
      <c r="A21" t="s">
        <v>41</v>
      </c>
      <c r="B21" t="s">
        <v>42</v>
      </c>
      <c r="C21" t="str">
        <f>HYPERLINK("https://talan.bank.gov.ua/get-user-certificate/Y_-bi-zfIsIwGD5j-3gz","Завантажити сертифікат")</f>
        <v>Завантажити сертифікат</v>
      </c>
    </row>
    <row r="22" spans="1:3" x14ac:dyDescent="0.3">
      <c r="A22" t="s">
        <v>43</v>
      </c>
      <c r="B22" t="s">
        <v>44</v>
      </c>
      <c r="C22" t="str">
        <f>HYPERLINK("https://talan.bank.gov.ua/get-user-certificate/Y_-biFbOdowom6kQ7siY","Завантажити сертифікат")</f>
        <v>Завантажити сертифікат</v>
      </c>
    </row>
    <row r="23" spans="1:3" x14ac:dyDescent="0.3">
      <c r="A23" t="s">
        <v>45</v>
      </c>
      <c r="B23" t="s">
        <v>46</v>
      </c>
      <c r="C23" t="str">
        <f>HYPERLINK("https://talan.bank.gov.ua/get-user-certificate/Y_-biHdawQXF26i35CKN","Завантажити сертифікат")</f>
        <v>Завантажити сертифікат</v>
      </c>
    </row>
    <row r="24" spans="1:3" x14ac:dyDescent="0.3">
      <c r="A24" t="s">
        <v>47</v>
      </c>
      <c r="B24" t="s">
        <v>48</v>
      </c>
      <c r="C24" t="str">
        <f>HYPERLINK("https://talan.bank.gov.ua/get-user-certificate/Y_-bioPEYTh-P2qD36Xv","Завантажити сертифікат")</f>
        <v>Завантажити сертифікат</v>
      </c>
    </row>
    <row r="25" spans="1:3" x14ac:dyDescent="0.3">
      <c r="A25" t="s">
        <v>49</v>
      </c>
      <c r="B25" t="s">
        <v>50</v>
      </c>
      <c r="C25" t="str">
        <f>HYPERLINK("https://talan.bank.gov.ua/get-user-certificate/Y_-bivwG2KmyYEea3-VU","Завантажити сертифікат")</f>
        <v>Завантажити сертифікат</v>
      </c>
    </row>
    <row r="26" spans="1:3" x14ac:dyDescent="0.3">
      <c r="A26" t="s">
        <v>51</v>
      </c>
      <c r="B26" t="s">
        <v>52</v>
      </c>
      <c r="C26" t="str">
        <f>HYPERLINK("https://talan.bank.gov.ua/get-user-certificate/Y_-bi0mG_bl1bhPRJSOm","Завантажити сертифікат")</f>
        <v>Завантажити сертифікат</v>
      </c>
    </row>
    <row r="27" spans="1:3" x14ac:dyDescent="0.3">
      <c r="A27" t="s">
        <v>53</v>
      </c>
      <c r="B27" t="s">
        <v>54</v>
      </c>
      <c r="C27" t="str">
        <f>HYPERLINK("https://talan.bank.gov.ua/get-user-certificate/Y_-bi_WsJOBT15GVTrn3","Завантажити сертифікат")</f>
        <v>Завантажити сертифікат</v>
      </c>
    </row>
    <row r="28" spans="1:3" x14ac:dyDescent="0.3">
      <c r="A28" t="s">
        <v>55</v>
      </c>
      <c r="B28" t="s">
        <v>56</v>
      </c>
      <c r="C28" t="str">
        <f>HYPERLINK("https://talan.bank.gov.ua/get-user-certificate/Y_-biYxJUbBwbocdWP0W","Завантажити сертифікат")</f>
        <v>Завантажити сертифікат</v>
      </c>
    </row>
    <row r="29" spans="1:3" x14ac:dyDescent="0.3">
      <c r="A29" t="s">
        <v>57</v>
      </c>
      <c r="B29" t="s">
        <v>58</v>
      </c>
      <c r="C29" t="str">
        <f>HYPERLINK("https://talan.bank.gov.ua/get-user-certificate/Y_-biNwF97fvCVQfNUHr","Завантажити сертифікат")</f>
        <v>Завантажити сертифікат</v>
      </c>
    </row>
    <row r="30" spans="1:3" x14ac:dyDescent="0.3">
      <c r="A30" t="s">
        <v>59</v>
      </c>
      <c r="B30" t="s">
        <v>60</v>
      </c>
      <c r="C30" t="str">
        <f>HYPERLINK("https://talan.bank.gov.ua/get-user-certificate/Y_-bivcF6b7OBgX_wjzt","Завантажити сертифікат")</f>
        <v>Завантажити сертифікат</v>
      </c>
    </row>
    <row r="31" spans="1:3" x14ac:dyDescent="0.3">
      <c r="A31" t="s">
        <v>61</v>
      </c>
      <c r="B31" t="s">
        <v>62</v>
      </c>
      <c r="C31" t="str">
        <f>HYPERLINK("https://talan.bank.gov.ua/get-user-certificate/Y_-biZfGFpYhB1q74TSO","Завантажити сертифікат")</f>
        <v>Завантажити сертифікат</v>
      </c>
    </row>
    <row r="32" spans="1:3" x14ac:dyDescent="0.3">
      <c r="A32" t="s">
        <v>63</v>
      </c>
      <c r="B32" t="s">
        <v>64</v>
      </c>
      <c r="C32" t="str">
        <f>HYPERLINK("https://talan.bank.gov.ua/get-user-certificate/Y_-biUvsg1SLzrzDegEd","Завантажити сертифікат")</f>
        <v>Завантажити сертифікат</v>
      </c>
    </row>
    <row r="33" spans="1:3" x14ac:dyDescent="0.3">
      <c r="A33" t="s">
        <v>65</v>
      </c>
      <c r="B33" t="s">
        <v>66</v>
      </c>
      <c r="C33" t="str">
        <f>HYPERLINK("https://talan.bank.gov.ua/get-user-certificate/Y_-biGCO9TVZnipi8qnO","Завантажити сертифікат")</f>
        <v>Завантажити сертифікат</v>
      </c>
    </row>
    <row r="34" spans="1:3" x14ac:dyDescent="0.3">
      <c r="A34" t="s">
        <v>67</v>
      </c>
      <c r="B34" t="s">
        <v>68</v>
      </c>
      <c r="C34" t="str">
        <f>HYPERLINK("https://talan.bank.gov.ua/get-user-certificate/Y_-biVG2n7CWNLmvrGOE","Завантажити сертифікат")</f>
        <v>Завантажити сертифікат</v>
      </c>
    </row>
    <row r="35" spans="1:3" x14ac:dyDescent="0.3">
      <c r="A35" t="s">
        <v>69</v>
      </c>
      <c r="B35" t="s">
        <v>70</v>
      </c>
      <c r="C35" t="str">
        <f>HYPERLINK("https://talan.bank.gov.ua/get-user-certificate/Y_-bircbXZFH-Skdh-xx","Завантажити сертифікат")</f>
        <v>Завантажити сертифікат</v>
      </c>
    </row>
    <row r="36" spans="1:3" x14ac:dyDescent="0.3">
      <c r="A36" t="s">
        <v>71</v>
      </c>
      <c r="B36" t="s">
        <v>72</v>
      </c>
      <c r="C36" t="str">
        <f>HYPERLINK("https://talan.bank.gov.ua/get-user-certificate/Y_-bieDida0Eq70mVlhC","Завантажити сертифікат")</f>
        <v>Завантажити сертифікат</v>
      </c>
    </row>
    <row r="37" spans="1:3" x14ac:dyDescent="0.3">
      <c r="A37" t="s">
        <v>73</v>
      </c>
      <c r="B37" t="s">
        <v>74</v>
      </c>
      <c r="C37" t="str">
        <f>HYPERLINK("https://talan.bank.gov.ua/get-user-certificate/Y_-biZNnr_vis7ali3rb","Завантажити сертифікат")</f>
        <v>Завантажити сертифікат</v>
      </c>
    </row>
    <row r="38" spans="1:3" x14ac:dyDescent="0.3">
      <c r="A38" t="s">
        <v>75</v>
      </c>
      <c r="B38" t="s">
        <v>76</v>
      </c>
      <c r="C38" t="str">
        <f>HYPERLINK("https://talan.bank.gov.ua/get-user-certificate/Y_-bilTB36crKQS4jiOz","Завантажити сертифікат")</f>
        <v>Завантажити сертифікат</v>
      </c>
    </row>
    <row r="39" spans="1:3" x14ac:dyDescent="0.3">
      <c r="A39" t="s">
        <v>77</v>
      </c>
      <c r="B39" t="s">
        <v>78</v>
      </c>
      <c r="C39" t="str">
        <f>HYPERLINK("https://talan.bank.gov.ua/get-user-certificate/Y_-bia84_9yx37UE5PRc","Завантажити сертифікат")</f>
        <v>Завантажити сертифікат</v>
      </c>
    </row>
    <row r="40" spans="1:3" x14ac:dyDescent="0.3">
      <c r="A40" t="s">
        <v>79</v>
      </c>
      <c r="B40" t="s">
        <v>80</v>
      </c>
      <c r="C40" t="str">
        <f>HYPERLINK("https://talan.bank.gov.ua/get-user-certificate/Y_-biJweyatPHvFQ1ZhB","Завантажити сертифікат")</f>
        <v>Завантажити сертифікат</v>
      </c>
    </row>
    <row r="41" spans="1:3" x14ac:dyDescent="0.3">
      <c r="A41" t="s">
        <v>81</v>
      </c>
      <c r="B41" t="s">
        <v>82</v>
      </c>
      <c r="C41" t="str">
        <f>HYPERLINK("https://talan.bank.gov.ua/get-user-certificate/Y_-biCZgojH6HRMozSTA","Завантажити сертифікат")</f>
        <v>Завантажити сертифікат</v>
      </c>
    </row>
    <row r="42" spans="1:3" x14ac:dyDescent="0.3">
      <c r="A42" t="s">
        <v>83</v>
      </c>
      <c r="B42" t="s">
        <v>84</v>
      </c>
      <c r="C42" t="str">
        <f>HYPERLINK("https://talan.bank.gov.ua/get-user-certificate/Y_-bi0Xp2XKRf8Zbb2Oh","Завантажити сертифікат")</f>
        <v>Завантажити сертифікат</v>
      </c>
    </row>
    <row r="43" spans="1:3" x14ac:dyDescent="0.3">
      <c r="A43" t="s">
        <v>85</v>
      </c>
      <c r="B43" t="s">
        <v>86</v>
      </c>
      <c r="C43" t="str">
        <f>HYPERLINK("https://talan.bank.gov.ua/get-user-certificate/Y_-bi-IlrAgBv2Rynj3k","Завантажити сертифікат")</f>
        <v>Завантажити сертифікат</v>
      </c>
    </row>
    <row r="44" spans="1:3" x14ac:dyDescent="0.3">
      <c r="A44" t="s">
        <v>87</v>
      </c>
      <c r="B44" t="s">
        <v>88</v>
      </c>
      <c r="C44" t="str">
        <f>HYPERLINK("https://talan.bank.gov.ua/get-user-certificate/Y_-bilNNcXvJQzrOfoYx","Завантажити сертифікат")</f>
        <v>Завантажити сертифікат</v>
      </c>
    </row>
    <row r="45" spans="1:3" x14ac:dyDescent="0.3">
      <c r="A45" t="s">
        <v>89</v>
      </c>
      <c r="B45" t="s">
        <v>90</v>
      </c>
      <c r="C45" t="str">
        <f>HYPERLINK("https://talan.bank.gov.ua/get-user-certificate/Y_-bixfW20aFFfejNDS2","Завантажити сертифікат")</f>
        <v>Завантажити сертифікат</v>
      </c>
    </row>
    <row r="46" spans="1:3" x14ac:dyDescent="0.3">
      <c r="A46" t="s">
        <v>91</v>
      </c>
      <c r="B46" t="s">
        <v>92</v>
      </c>
      <c r="C46" t="str">
        <f>HYPERLINK("https://talan.bank.gov.ua/get-user-certificate/Y_-bi1ZT6m4tCGr7IXth","Завантажити сертифікат")</f>
        <v>Завантажити сертифікат</v>
      </c>
    </row>
    <row r="47" spans="1:3" x14ac:dyDescent="0.3">
      <c r="A47" t="s">
        <v>93</v>
      </c>
      <c r="B47" t="s">
        <v>94</v>
      </c>
      <c r="C47" t="str">
        <f>HYPERLINK("https://talan.bank.gov.ua/get-user-certificate/Y_-bisp9kNPfOEk26qN8","Завантажити сертифікат")</f>
        <v>Завантажити сертифікат</v>
      </c>
    </row>
    <row r="48" spans="1:3" x14ac:dyDescent="0.3">
      <c r="A48" t="s">
        <v>95</v>
      </c>
      <c r="B48" t="s">
        <v>96</v>
      </c>
      <c r="C48" t="str">
        <f>HYPERLINK("https://talan.bank.gov.ua/get-user-certificate/Y_-bibCjeXEIdBckxWqR","Завантажити сертифікат")</f>
        <v>Завантажити сертифікат</v>
      </c>
    </row>
    <row r="49" spans="1:3" x14ac:dyDescent="0.3">
      <c r="A49" t="s">
        <v>97</v>
      </c>
      <c r="B49" t="s">
        <v>98</v>
      </c>
      <c r="C49" t="str">
        <f>HYPERLINK("https://talan.bank.gov.ua/get-user-certificate/Y_-biv_w4jmAzgspvPpQ","Завантажити сертифікат")</f>
        <v>Завантажити сертифікат</v>
      </c>
    </row>
    <row r="50" spans="1:3" x14ac:dyDescent="0.3">
      <c r="A50" t="s">
        <v>99</v>
      </c>
      <c r="B50" t="s">
        <v>100</v>
      </c>
      <c r="C50" t="str">
        <f>HYPERLINK("https://talan.bank.gov.ua/get-user-certificate/Y_-biZaYYdbuHKMQcKNa","Завантажити сертифікат")</f>
        <v>Завантажити сертифікат</v>
      </c>
    </row>
    <row r="51" spans="1:3" x14ac:dyDescent="0.3">
      <c r="A51" t="s">
        <v>101</v>
      </c>
      <c r="B51" t="s">
        <v>102</v>
      </c>
      <c r="C51" t="str">
        <f>HYPERLINK("https://talan.bank.gov.ua/get-user-certificate/Y_-bivzh4tR8lTHIzlCA","Завантажити сертифікат")</f>
        <v>Завантажити сертифікат</v>
      </c>
    </row>
    <row r="52" spans="1:3" x14ac:dyDescent="0.3">
      <c r="A52" t="s">
        <v>103</v>
      </c>
      <c r="B52" t="s">
        <v>104</v>
      </c>
      <c r="C52" t="str">
        <f>HYPERLINK("https://talan.bank.gov.ua/get-user-certificate/Y_-biiye9uUFEoh30xXN","Завантажити сертифікат")</f>
        <v>Завантажити сертифікат</v>
      </c>
    </row>
    <row r="53" spans="1:3" x14ac:dyDescent="0.3">
      <c r="A53" t="s">
        <v>105</v>
      </c>
      <c r="B53" t="s">
        <v>106</v>
      </c>
      <c r="C53" t="str">
        <f>HYPERLINK("https://talan.bank.gov.ua/get-user-certificate/Y_-bifmqxelkU4sHeDzi","Завантажити сертифікат")</f>
        <v>Завантажити сертифікат</v>
      </c>
    </row>
    <row r="54" spans="1:3" x14ac:dyDescent="0.3">
      <c r="A54" t="s">
        <v>107</v>
      </c>
      <c r="B54" t="s">
        <v>108</v>
      </c>
      <c r="C54" t="str">
        <f>HYPERLINK("https://talan.bank.gov.ua/get-user-certificate/Y_-biZC1iT6ZRumMpTuT","Завантажити сертифікат")</f>
        <v>Завантажити сертифікат</v>
      </c>
    </row>
    <row r="55" spans="1:3" x14ac:dyDescent="0.3">
      <c r="A55" t="s">
        <v>109</v>
      </c>
      <c r="B55" t="s">
        <v>110</v>
      </c>
      <c r="C55" t="str">
        <f>HYPERLINK("https://talan.bank.gov.ua/get-user-certificate/Y_-bi3E6Vt_WKbRXwr32","Завантажити сертифікат")</f>
        <v>Завантажити сертифікат</v>
      </c>
    </row>
    <row r="56" spans="1:3" x14ac:dyDescent="0.3">
      <c r="A56" t="s">
        <v>111</v>
      </c>
      <c r="B56" t="s">
        <v>112</v>
      </c>
      <c r="C56" t="str">
        <f>HYPERLINK("https://talan.bank.gov.ua/get-user-certificate/Y_-bi7ZrB7YGb2D6PQPN","Завантажити сертифікат")</f>
        <v>Завантажити сертифікат</v>
      </c>
    </row>
    <row r="57" spans="1:3" x14ac:dyDescent="0.3">
      <c r="A57" t="s">
        <v>113</v>
      </c>
      <c r="B57" t="s">
        <v>114</v>
      </c>
      <c r="C57" t="str">
        <f>HYPERLINK("https://talan.bank.gov.ua/get-user-certificate/Y_-biI_-yUONYZcUwsrj","Завантажити сертифікат")</f>
        <v>Завантажити сертифікат</v>
      </c>
    </row>
    <row r="58" spans="1:3" x14ac:dyDescent="0.3">
      <c r="A58" t="s">
        <v>115</v>
      </c>
      <c r="B58" t="s">
        <v>116</v>
      </c>
      <c r="C58" t="str">
        <f>HYPERLINK("https://talan.bank.gov.ua/get-user-certificate/Y_-bicJdzLY-8ax1fDtn","Завантажити сертифікат")</f>
        <v>Завантажити сертифікат</v>
      </c>
    </row>
    <row r="59" spans="1:3" x14ac:dyDescent="0.3">
      <c r="A59" t="s">
        <v>117</v>
      </c>
      <c r="B59" t="s">
        <v>118</v>
      </c>
      <c r="C59" t="str">
        <f>HYPERLINK("https://talan.bank.gov.ua/get-user-certificate/Y_-bimgnL3uWeSPCfOMm","Завантажити сертифікат")</f>
        <v>Завантажити сертифікат</v>
      </c>
    </row>
    <row r="60" spans="1:3" x14ac:dyDescent="0.3">
      <c r="A60" t="s">
        <v>119</v>
      </c>
      <c r="B60" t="s">
        <v>120</v>
      </c>
      <c r="C60" t="str">
        <f>HYPERLINK("https://talan.bank.gov.ua/get-user-certificate/Y_-biIx0PlvIbjg4ok7A","Завантажити сертифікат")</f>
        <v>Завантажити сертифікат</v>
      </c>
    </row>
    <row r="61" spans="1:3" x14ac:dyDescent="0.3">
      <c r="A61" t="s">
        <v>121</v>
      </c>
      <c r="B61" t="s">
        <v>122</v>
      </c>
      <c r="C61" t="str">
        <f>HYPERLINK("https://talan.bank.gov.ua/get-user-certificate/Y_-bifQS799-LoSVRFVD","Завантажити сертифікат")</f>
        <v>Завантажити сертифікат</v>
      </c>
    </row>
    <row r="62" spans="1:3" x14ac:dyDescent="0.3">
      <c r="A62" t="s">
        <v>123</v>
      </c>
      <c r="B62" t="s">
        <v>124</v>
      </c>
      <c r="C62" t="str">
        <f>HYPERLINK("https://talan.bank.gov.ua/get-user-certificate/Y_-biq1NFnWk4LA1BA9h","Завантажити сертифікат")</f>
        <v>Завантажити сертифікат</v>
      </c>
    </row>
    <row r="63" spans="1:3" x14ac:dyDescent="0.3">
      <c r="A63" t="s">
        <v>125</v>
      </c>
      <c r="B63" t="s">
        <v>126</v>
      </c>
      <c r="C63" t="str">
        <f>HYPERLINK("https://talan.bank.gov.ua/get-user-certificate/Y_-bijrbd6uPRdmdXNT8","Завантажити сертифікат")</f>
        <v>Завантажити сертифікат</v>
      </c>
    </row>
    <row r="64" spans="1:3" x14ac:dyDescent="0.3">
      <c r="A64" t="s">
        <v>127</v>
      </c>
      <c r="B64" t="s">
        <v>128</v>
      </c>
      <c r="C64" t="str">
        <f>HYPERLINK("https://talan.bank.gov.ua/get-user-certificate/Y_-biV_9zSxgFQR9mljk","Завантажити сертифікат")</f>
        <v>Завантажити сертифікат</v>
      </c>
    </row>
    <row r="65" spans="1:3" x14ac:dyDescent="0.3">
      <c r="A65" t="s">
        <v>129</v>
      </c>
      <c r="B65" t="s">
        <v>130</v>
      </c>
      <c r="C65" t="str">
        <f>HYPERLINK("https://talan.bank.gov.ua/get-user-certificate/Y_-bi8FTQb3PIr-z2q70","Завантажити сертифікат")</f>
        <v>Завантажити сертифікат</v>
      </c>
    </row>
    <row r="66" spans="1:3" x14ac:dyDescent="0.3">
      <c r="A66" t="s">
        <v>131</v>
      </c>
      <c r="B66" t="s">
        <v>132</v>
      </c>
      <c r="C66" t="str">
        <f>HYPERLINK("https://talan.bank.gov.ua/get-user-certificate/Y_-biQXQacEF2Sp1yZ6T","Завантажити сертифікат")</f>
        <v>Завантажити сертифікат</v>
      </c>
    </row>
    <row r="67" spans="1:3" x14ac:dyDescent="0.3">
      <c r="A67" t="s">
        <v>133</v>
      </c>
      <c r="B67" t="s">
        <v>134</v>
      </c>
      <c r="C67" t="str">
        <f>HYPERLINK("https://talan.bank.gov.ua/get-user-certificate/Y_-bi-yEI5X0BwgqWKwj","Завантажити сертифікат")</f>
        <v>Завантажити сертифікат</v>
      </c>
    </row>
    <row r="68" spans="1:3" x14ac:dyDescent="0.3">
      <c r="A68" t="s">
        <v>135</v>
      </c>
      <c r="B68" t="s">
        <v>136</v>
      </c>
      <c r="C68" t="str">
        <f>HYPERLINK("https://talan.bank.gov.ua/get-user-certificate/Y_-bi4GwRkNx4kXyrnZO","Завантажити сертифікат")</f>
        <v>Завантажити сертифікат</v>
      </c>
    </row>
    <row r="69" spans="1:3" x14ac:dyDescent="0.3">
      <c r="A69" t="s">
        <v>137</v>
      </c>
      <c r="B69" t="s">
        <v>138</v>
      </c>
      <c r="C69" t="str">
        <f>HYPERLINK("https://talan.bank.gov.ua/get-user-certificate/Y_-bi9eMSZHgVZe-1ROj","Завантажити сертифікат")</f>
        <v>Завантажити сертифікат</v>
      </c>
    </row>
    <row r="70" spans="1:3" x14ac:dyDescent="0.3">
      <c r="A70" t="s">
        <v>139</v>
      </c>
      <c r="B70" t="s">
        <v>140</v>
      </c>
      <c r="C70" t="str">
        <f>HYPERLINK("https://talan.bank.gov.ua/get-user-certificate/Y_-biBP7Dqc8ewCHJm45","Завантажити сертифікат")</f>
        <v>Завантажити сертифікат</v>
      </c>
    </row>
    <row r="71" spans="1:3" x14ac:dyDescent="0.3">
      <c r="A71" t="s">
        <v>141</v>
      </c>
      <c r="B71" t="s">
        <v>142</v>
      </c>
      <c r="C71" t="str">
        <f>HYPERLINK("https://talan.bank.gov.ua/get-user-certificate/Y_-biOoLzv6m6e036dPE","Завантажити сертифікат")</f>
        <v>Завантажити сертифікат</v>
      </c>
    </row>
    <row r="72" spans="1:3" x14ac:dyDescent="0.3">
      <c r="A72" t="s">
        <v>143</v>
      </c>
      <c r="B72" t="s">
        <v>144</v>
      </c>
      <c r="C72" t="str">
        <f>HYPERLINK("https://talan.bank.gov.ua/get-user-certificate/Y_-bidcxkbNytDqnM-eE","Завантажити сертифікат")</f>
        <v>Завантажити сертифікат</v>
      </c>
    </row>
    <row r="73" spans="1:3" x14ac:dyDescent="0.3">
      <c r="A73" t="s">
        <v>145</v>
      </c>
      <c r="B73" t="s">
        <v>146</v>
      </c>
      <c r="C73" t="str">
        <f>HYPERLINK("https://talan.bank.gov.ua/get-user-certificate/Y_-biPb4QxHSk_DjqHpL","Завантажити сертифікат")</f>
        <v>Завантажити сертифікат</v>
      </c>
    </row>
    <row r="74" spans="1:3" x14ac:dyDescent="0.3">
      <c r="A74" t="s">
        <v>147</v>
      </c>
      <c r="B74" t="s">
        <v>148</v>
      </c>
      <c r="C74" t="str">
        <f>HYPERLINK("https://talan.bank.gov.ua/get-user-certificate/Y_-biwV-yEeNfVdJFX7v","Завантажити сертифікат")</f>
        <v>Завантажити сертифікат</v>
      </c>
    </row>
    <row r="75" spans="1:3" x14ac:dyDescent="0.3">
      <c r="A75" t="s">
        <v>149</v>
      </c>
      <c r="B75" t="s">
        <v>150</v>
      </c>
      <c r="C75" t="str">
        <f>HYPERLINK("https://talan.bank.gov.ua/get-user-certificate/Y_-biNH4b9YARrgrzorP","Завантажити сертифікат")</f>
        <v>Завантажити сертифікат</v>
      </c>
    </row>
    <row r="76" spans="1:3" x14ac:dyDescent="0.3">
      <c r="A76" t="s">
        <v>151</v>
      </c>
      <c r="B76" t="s">
        <v>152</v>
      </c>
      <c r="C76" t="str">
        <f>HYPERLINK("https://talan.bank.gov.ua/get-user-certificate/Y_-bidrr-6LvneiHe6G4","Завантажити сертифікат")</f>
        <v>Завантажити сертифікат</v>
      </c>
    </row>
    <row r="77" spans="1:3" x14ac:dyDescent="0.3">
      <c r="A77" t="s">
        <v>153</v>
      </c>
      <c r="B77" t="s">
        <v>154</v>
      </c>
      <c r="C77" t="str">
        <f>HYPERLINK("https://talan.bank.gov.ua/get-user-certificate/Y_-biwETUxE8F7pu-_VH","Завантажити сертифікат")</f>
        <v>Завантажити сертифікат</v>
      </c>
    </row>
    <row r="78" spans="1:3" x14ac:dyDescent="0.3">
      <c r="A78" t="s">
        <v>155</v>
      </c>
      <c r="B78" t="s">
        <v>156</v>
      </c>
      <c r="C78" t="str">
        <f>HYPERLINK("https://talan.bank.gov.ua/get-user-certificate/Y_-biuoU1Xxirm2uXHQW","Завантажити сертифікат")</f>
        <v>Завантажити сертифікат</v>
      </c>
    </row>
    <row r="79" spans="1:3" x14ac:dyDescent="0.3">
      <c r="A79" t="s">
        <v>157</v>
      </c>
      <c r="B79" t="s">
        <v>158</v>
      </c>
      <c r="C79" t="str">
        <f>HYPERLINK("https://talan.bank.gov.ua/get-user-certificate/Y_-bi3dSc3Tw3YsjXnoa","Завантажити сертифікат")</f>
        <v>Завантажити сертифікат</v>
      </c>
    </row>
    <row r="80" spans="1:3" x14ac:dyDescent="0.3">
      <c r="A80" t="s">
        <v>159</v>
      </c>
      <c r="B80" t="s">
        <v>160</v>
      </c>
      <c r="C80" t="str">
        <f>HYPERLINK("https://talan.bank.gov.ua/get-user-certificate/Y_-biQR_e6L519GV_0NM","Завантажити сертифікат")</f>
        <v>Завантажити сертифікат</v>
      </c>
    </row>
    <row r="81" spans="1:3" x14ac:dyDescent="0.3">
      <c r="A81" t="s">
        <v>161</v>
      </c>
      <c r="B81" t="s">
        <v>162</v>
      </c>
      <c r="C81" t="str">
        <f>HYPERLINK("https://talan.bank.gov.ua/get-user-certificate/Y_-bim-uQLAa8h4_E40i","Завантажити сертифікат")</f>
        <v>Завантажити сертифікат</v>
      </c>
    </row>
    <row r="82" spans="1:3" x14ac:dyDescent="0.3">
      <c r="A82" t="s">
        <v>163</v>
      </c>
      <c r="B82" t="s">
        <v>164</v>
      </c>
      <c r="C82" t="str">
        <f>HYPERLINK("https://talan.bank.gov.ua/get-user-certificate/Y_-bi4N1pLHDgVXtC_8Y","Завантажити сертифікат")</f>
        <v>Завантажити сертифікат</v>
      </c>
    </row>
    <row r="83" spans="1:3" x14ac:dyDescent="0.3">
      <c r="A83" t="s">
        <v>165</v>
      </c>
      <c r="B83" t="s">
        <v>166</v>
      </c>
      <c r="C83" t="str">
        <f>HYPERLINK("https://talan.bank.gov.ua/get-user-certificate/Y_-bibA0zuzwVTwU_DfV","Завантажити сертифікат")</f>
        <v>Завантажити сертифікат</v>
      </c>
    </row>
    <row r="84" spans="1:3" x14ac:dyDescent="0.3">
      <c r="A84" t="s">
        <v>167</v>
      </c>
      <c r="B84" t="s">
        <v>168</v>
      </c>
      <c r="C84" t="str">
        <f>HYPERLINK("https://talan.bank.gov.ua/get-user-certificate/Y_-biOhs2ZMw35YtnxU8","Завантажити сертифікат")</f>
        <v>Завантажити сертифікат</v>
      </c>
    </row>
    <row r="85" spans="1:3" x14ac:dyDescent="0.3">
      <c r="A85" t="s">
        <v>169</v>
      </c>
      <c r="B85" t="s">
        <v>170</v>
      </c>
      <c r="C85" t="str">
        <f>HYPERLINK("https://talan.bank.gov.ua/get-user-certificate/Y_-biuB097n2GoYDOmLH","Завантажити сертифікат")</f>
        <v>Завантажити сертифікат</v>
      </c>
    </row>
    <row r="86" spans="1:3" x14ac:dyDescent="0.3">
      <c r="A86" t="s">
        <v>171</v>
      </c>
      <c r="B86" t="s">
        <v>172</v>
      </c>
      <c r="C86" t="str">
        <f>HYPERLINK("https://talan.bank.gov.ua/get-user-certificate/Y_-biPcNepDGNk9KuX9b","Завантажити сертифікат")</f>
        <v>Завантажити сертифікат</v>
      </c>
    </row>
    <row r="87" spans="1:3" x14ac:dyDescent="0.3">
      <c r="A87" t="s">
        <v>173</v>
      </c>
      <c r="B87" t="s">
        <v>174</v>
      </c>
      <c r="C87" t="str">
        <f>HYPERLINK("https://talan.bank.gov.ua/get-user-certificate/Y_-bi78zMK_GQsvMUm8b","Завантажити сертифікат")</f>
        <v>Завантажити сертифікат</v>
      </c>
    </row>
    <row r="88" spans="1:3" x14ac:dyDescent="0.3">
      <c r="A88" t="s">
        <v>175</v>
      </c>
      <c r="B88" t="s">
        <v>176</v>
      </c>
      <c r="C88" t="str">
        <f>HYPERLINK("https://talan.bank.gov.ua/get-user-certificate/Y_-biyC-zw9JbYRgjnph","Завантажити сертифікат")</f>
        <v>Завантажити сертифікат</v>
      </c>
    </row>
    <row r="89" spans="1:3" x14ac:dyDescent="0.3">
      <c r="A89" t="s">
        <v>177</v>
      </c>
      <c r="B89" t="s">
        <v>178</v>
      </c>
      <c r="C89" t="str">
        <f>HYPERLINK("https://talan.bank.gov.ua/get-user-certificate/Y_-bims16rtaLdHfNO0m","Завантажити сертифікат")</f>
        <v>Завантажити сертифікат</v>
      </c>
    </row>
    <row r="90" spans="1:3" x14ac:dyDescent="0.3">
      <c r="A90" t="s">
        <v>179</v>
      </c>
      <c r="B90" t="s">
        <v>180</v>
      </c>
      <c r="C90" t="str">
        <f>HYPERLINK("https://talan.bank.gov.ua/get-user-certificate/Y_-bif41w5VDYzlShBta","Завантажити сертифікат")</f>
        <v>Завантажити сертифікат</v>
      </c>
    </row>
    <row r="91" spans="1:3" x14ac:dyDescent="0.3">
      <c r="A91" t="s">
        <v>181</v>
      </c>
      <c r="B91" t="s">
        <v>182</v>
      </c>
      <c r="C91" t="str">
        <f>HYPERLINK("https://talan.bank.gov.ua/get-user-certificate/Y_-biFaOg0O7VLKBRml6","Завантажити сертифікат")</f>
        <v>Завантажити сертифікат</v>
      </c>
    </row>
    <row r="92" spans="1:3" x14ac:dyDescent="0.3">
      <c r="A92" t="s">
        <v>183</v>
      </c>
      <c r="B92" t="s">
        <v>184</v>
      </c>
      <c r="C92" t="str">
        <f>HYPERLINK("https://talan.bank.gov.ua/get-user-certificate/Y_-biXeHy2rBkhFqb6_8","Завантажити сертифікат")</f>
        <v>Завантажити сертифікат</v>
      </c>
    </row>
    <row r="93" spans="1:3" x14ac:dyDescent="0.3">
      <c r="A93" t="s">
        <v>185</v>
      </c>
      <c r="B93" t="s">
        <v>186</v>
      </c>
      <c r="C93" t="str">
        <f>HYPERLINK("https://talan.bank.gov.ua/get-user-certificate/Y_-biIQA5JO0RlM6qNAG","Завантажити сертифікат")</f>
        <v>Завантажити сертифікат</v>
      </c>
    </row>
    <row r="94" spans="1:3" x14ac:dyDescent="0.3">
      <c r="A94" t="s">
        <v>187</v>
      </c>
      <c r="B94" t="s">
        <v>188</v>
      </c>
      <c r="C94" t="str">
        <f>HYPERLINK("https://talan.bank.gov.ua/get-user-certificate/Y_-biMtZDuHFQo7mI0fz","Завантажити сертифікат")</f>
        <v>Завантажити сертифікат</v>
      </c>
    </row>
    <row r="95" spans="1:3" x14ac:dyDescent="0.3">
      <c r="A95" t="s">
        <v>189</v>
      </c>
      <c r="B95" t="s">
        <v>190</v>
      </c>
      <c r="C95" t="str">
        <f>HYPERLINK("https://talan.bank.gov.ua/get-user-certificate/Y_-bidsnwE5V_P8tI-z_","Завантажити сертифікат")</f>
        <v>Завантажити сертифікат</v>
      </c>
    </row>
    <row r="96" spans="1:3" x14ac:dyDescent="0.3">
      <c r="A96" t="s">
        <v>191</v>
      </c>
      <c r="B96" t="s">
        <v>192</v>
      </c>
      <c r="C96" t="str">
        <f>HYPERLINK("https://talan.bank.gov.ua/get-user-certificate/Y_-biQ1gDJXq1MVluPee","Завантажити сертифікат")</f>
        <v>Завантажити сертифікат</v>
      </c>
    </row>
    <row r="97" spans="1:3" x14ac:dyDescent="0.3">
      <c r="A97" t="s">
        <v>193</v>
      </c>
      <c r="B97" t="s">
        <v>194</v>
      </c>
      <c r="C97" t="str">
        <f>HYPERLINK("https://talan.bank.gov.ua/get-user-certificate/Y_-bi1U9Mnbgq6RCEWnd","Завантажити сертифікат")</f>
        <v>Завантажити сертифікат</v>
      </c>
    </row>
    <row r="98" spans="1:3" x14ac:dyDescent="0.3">
      <c r="A98" t="s">
        <v>195</v>
      </c>
      <c r="B98" t="s">
        <v>196</v>
      </c>
      <c r="C98" t="str">
        <f>HYPERLINK("https://talan.bank.gov.ua/get-user-certificate/Y_-biemukHL2NadN_Nmg","Завантажити сертифікат")</f>
        <v>Завантажити сертифікат</v>
      </c>
    </row>
    <row r="99" spans="1:3" x14ac:dyDescent="0.3">
      <c r="A99" t="s">
        <v>197</v>
      </c>
      <c r="B99" t="s">
        <v>198</v>
      </c>
      <c r="C99" t="str">
        <f>HYPERLINK("https://talan.bank.gov.ua/get-user-certificate/Y_-biUDvebZnrcrUml_K","Завантажити сертифікат")</f>
        <v>Завантажити сертифікат</v>
      </c>
    </row>
    <row r="100" spans="1:3" x14ac:dyDescent="0.3">
      <c r="A100" t="s">
        <v>199</v>
      </c>
      <c r="B100" t="s">
        <v>200</v>
      </c>
      <c r="C100" t="str">
        <f>HYPERLINK("https://talan.bank.gov.ua/get-user-certificate/Y_-bioSCu1J981zuaLCJ","Завантажити сертифікат")</f>
        <v>Завантажити сертифікат</v>
      </c>
    </row>
    <row r="101" spans="1:3" x14ac:dyDescent="0.3">
      <c r="A101" t="s">
        <v>201</v>
      </c>
      <c r="B101" t="s">
        <v>202</v>
      </c>
      <c r="C101" t="str">
        <f>HYPERLINK("https://talan.bank.gov.ua/get-user-certificate/Y_-bidTW3LNA1-bxmDpv","Завантажити сертифікат")</f>
        <v>Завантажити сертифікат</v>
      </c>
    </row>
    <row r="102" spans="1:3" x14ac:dyDescent="0.3">
      <c r="A102" t="s">
        <v>203</v>
      </c>
      <c r="B102" t="s">
        <v>204</v>
      </c>
      <c r="C102" t="str">
        <f>HYPERLINK("https://talan.bank.gov.ua/get-user-certificate/Y_-biKVYjXAzTnULTEVU","Завантажити сертифікат")</f>
        <v>Завантажити сертифікат</v>
      </c>
    </row>
    <row r="103" spans="1:3" x14ac:dyDescent="0.3">
      <c r="A103" t="s">
        <v>205</v>
      </c>
      <c r="B103" t="s">
        <v>206</v>
      </c>
      <c r="C103" t="str">
        <f>HYPERLINK("https://talan.bank.gov.ua/get-user-certificate/Y_-biU2Gksd77a2zHD9G","Завантажити сертифікат")</f>
        <v>Завантажити сертифікат</v>
      </c>
    </row>
    <row r="104" spans="1:3" x14ac:dyDescent="0.3">
      <c r="A104" t="s">
        <v>207</v>
      </c>
      <c r="B104" t="s">
        <v>208</v>
      </c>
      <c r="C104" t="str">
        <f>HYPERLINK("https://talan.bank.gov.ua/get-user-certificate/Y_-biNLLlaBIML8zL09W","Завантажити сертифікат")</f>
        <v>Завантажити сертифікат</v>
      </c>
    </row>
    <row r="105" spans="1:3" x14ac:dyDescent="0.3">
      <c r="A105" t="s">
        <v>209</v>
      </c>
      <c r="B105" t="s">
        <v>210</v>
      </c>
      <c r="C105" t="str">
        <f>HYPERLINK("https://talan.bank.gov.ua/get-user-certificate/Y_-biGELKjjFSiTvjFe-","Завантажити сертифікат")</f>
        <v>Завантажити сертифікат</v>
      </c>
    </row>
    <row r="106" spans="1:3" x14ac:dyDescent="0.3">
      <c r="A106" t="s">
        <v>211</v>
      </c>
      <c r="B106" t="s">
        <v>212</v>
      </c>
      <c r="C106" t="str">
        <f>HYPERLINK("https://talan.bank.gov.ua/get-user-certificate/Y_-bihhsYTcTvN_-XtWt","Завантажити сертифікат")</f>
        <v>Завантажити сертифікат</v>
      </c>
    </row>
    <row r="107" spans="1:3" x14ac:dyDescent="0.3">
      <c r="A107" t="s">
        <v>213</v>
      </c>
      <c r="B107" t="s">
        <v>214</v>
      </c>
      <c r="C107" t="str">
        <f>HYPERLINK("https://talan.bank.gov.ua/get-user-certificate/Y_-bi3ZIHDRuO8OGZZqe","Завантажити сертифікат")</f>
        <v>Завантажити сертифікат</v>
      </c>
    </row>
    <row r="108" spans="1:3" x14ac:dyDescent="0.3">
      <c r="A108" t="s">
        <v>215</v>
      </c>
      <c r="B108" t="s">
        <v>216</v>
      </c>
      <c r="C108" t="str">
        <f>HYPERLINK("https://talan.bank.gov.ua/get-user-certificate/Y_-bicCW3vLdfHoR2q3L","Завантажити сертифікат")</f>
        <v>Завантажити сертифікат</v>
      </c>
    </row>
    <row r="109" spans="1:3" x14ac:dyDescent="0.3">
      <c r="A109" t="s">
        <v>217</v>
      </c>
      <c r="B109" t="s">
        <v>218</v>
      </c>
      <c r="C109" t="str">
        <f>HYPERLINK("https://talan.bank.gov.ua/get-user-certificate/Y_-biLfZnelgc4z2nDSU","Завантажити сертифікат")</f>
        <v>Завантажити сертифікат</v>
      </c>
    </row>
    <row r="110" spans="1:3" x14ac:dyDescent="0.3">
      <c r="A110" t="s">
        <v>219</v>
      </c>
      <c r="B110" t="s">
        <v>220</v>
      </c>
      <c r="C110" t="str">
        <f>HYPERLINK("https://talan.bank.gov.ua/get-user-certificate/Y_-biztlb8awscGPkyG4","Завантажити сертифікат")</f>
        <v>Завантажити сертифікат</v>
      </c>
    </row>
    <row r="111" spans="1:3" x14ac:dyDescent="0.3">
      <c r="A111" t="s">
        <v>221</v>
      </c>
      <c r="B111" t="s">
        <v>222</v>
      </c>
      <c r="C111" t="str">
        <f>HYPERLINK("https://talan.bank.gov.ua/get-user-certificate/Y_-biuvEUXp5wBROF91m","Завантажити сертифікат")</f>
        <v>Завантажити сертифікат</v>
      </c>
    </row>
    <row r="112" spans="1:3" x14ac:dyDescent="0.3">
      <c r="A112" t="s">
        <v>223</v>
      </c>
      <c r="B112" t="s">
        <v>224</v>
      </c>
      <c r="C112" t="str">
        <f>HYPERLINK("https://talan.bank.gov.ua/get-user-certificate/Y_-biRtU6b6ueRKxUTmH","Завантажити сертифікат")</f>
        <v>Завантажити сертифікат</v>
      </c>
    </row>
    <row r="113" spans="1:3" x14ac:dyDescent="0.3">
      <c r="A113" t="s">
        <v>225</v>
      </c>
      <c r="B113" t="s">
        <v>226</v>
      </c>
      <c r="C113" t="str">
        <f>HYPERLINK("https://talan.bank.gov.ua/get-user-certificate/Y_-biaUKfa51vWIVUlf1","Завантажити сертифікат")</f>
        <v>Завантажити сертифікат</v>
      </c>
    </row>
    <row r="114" spans="1:3" x14ac:dyDescent="0.3">
      <c r="A114" t="s">
        <v>227</v>
      </c>
      <c r="B114" t="s">
        <v>228</v>
      </c>
      <c r="C114" t="str">
        <f>HYPERLINK("https://talan.bank.gov.ua/get-user-certificate/Y_-biQ9IbMehEzpeo_9f","Завантажити сертифікат")</f>
        <v>Завантажити сертифікат</v>
      </c>
    </row>
    <row r="115" spans="1:3" x14ac:dyDescent="0.3">
      <c r="A115" t="s">
        <v>229</v>
      </c>
      <c r="B115" t="s">
        <v>230</v>
      </c>
      <c r="C115" t="str">
        <f>HYPERLINK("https://talan.bank.gov.ua/get-user-certificate/Y_-biTD4iVXOHmieArp1","Завантажити сертифікат")</f>
        <v>Завантажити сертифікат</v>
      </c>
    </row>
    <row r="116" spans="1:3" x14ac:dyDescent="0.3">
      <c r="A116" t="s">
        <v>231</v>
      </c>
      <c r="B116" t="s">
        <v>232</v>
      </c>
      <c r="C116" t="str">
        <f>HYPERLINK("https://talan.bank.gov.ua/get-user-certificate/Y_-biVxOsbCZyirnjMQI","Завантажити сертифікат")</f>
        <v>Завантажити сертифікат</v>
      </c>
    </row>
    <row r="117" spans="1:3" x14ac:dyDescent="0.3">
      <c r="A117" t="s">
        <v>233</v>
      </c>
      <c r="B117" t="s">
        <v>234</v>
      </c>
      <c r="C117" t="str">
        <f>HYPERLINK("https://talan.bank.gov.ua/get-user-certificate/Y_-biTcJan99K5ZX197Y","Завантажити сертифікат")</f>
        <v>Завантажити сертифікат</v>
      </c>
    </row>
    <row r="118" spans="1:3" x14ac:dyDescent="0.3">
      <c r="A118" t="s">
        <v>235</v>
      </c>
      <c r="B118" t="s">
        <v>236</v>
      </c>
      <c r="C118" t="str">
        <f>HYPERLINK("https://talan.bank.gov.ua/get-user-certificate/Y_-bisCwniQ6Dci8uFxa","Завантажити сертифікат")</f>
        <v>Завантажити сертифікат</v>
      </c>
    </row>
    <row r="119" spans="1:3" x14ac:dyDescent="0.3">
      <c r="A119" t="s">
        <v>237</v>
      </c>
      <c r="B119" t="s">
        <v>238</v>
      </c>
      <c r="C119" t="str">
        <f>HYPERLINK("https://talan.bank.gov.ua/get-user-certificate/Y_-bibZCWqvx7ReugCsP","Завантажити сертифікат")</f>
        <v>Завантажити сертифікат</v>
      </c>
    </row>
    <row r="120" spans="1:3" x14ac:dyDescent="0.3">
      <c r="A120" t="s">
        <v>239</v>
      </c>
      <c r="B120" t="s">
        <v>240</v>
      </c>
      <c r="C120" t="str">
        <f>HYPERLINK("https://talan.bank.gov.ua/get-user-certificate/Y_-biNDOKqCd6440CiPH","Завантажити сертифікат")</f>
        <v>Завантажити сертифікат</v>
      </c>
    </row>
    <row r="121" spans="1:3" x14ac:dyDescent="0.3">
      <c r="A121" t="s">
        <v>241</v>
      </c>
      <c r="B121" t="s">
        <v>242</v>
      </c>
      <c r="C121" t="str">
        <f>HYPERLINK("https://talan.bank.gov.ua/get-user-certificate/Y_-biUJMfL9DnemdYvzm","Завантажити сертифікат")</f>
        <v>Завантажити сертифікат</v>
      </c>
    </row>
    <row r="122" spans="1:3" x14ac:dyDescent="0.3">
      <c r="A122" t="s">
        <v>243</v>
      </c>
      <c r="B122" t="s">
        <v>244</v>
      </c>
      <c r="C122" t="str">
        <f>HYPERLINK("https://talan.bank.gov.ua/get-user-certificate/Y_-biaAkENbHxqehykJV","Завантажити сертифікат")</f>
        <v>Завантажити сертифікат</v>
      </c>
    </row>
    <row r="123" spans="1:3" x14ac:dyDescent="0.3">
      <c r="A123" t="s">
        <v>245</v>
      </c>
      <c r="B123" t="s">
        <v>246</v>
      </c>
      <c r="C123" t="str">
        <f>HYPERLINK("https://talan.bank.gov.ua/get-user-certificate/Y_-biznuUZLi-4Fn8KAs","Завантажити сертифікат")</f>
        <v>Завантажити сертифікат</v>
      </c>
    </row>
    <row r="124" spans="1:3" x14ac:dyDescent="0.3">
      <c r="A124" t="s">
        <v>247</v>
      </c>
      <c r="B124" t="s">
        <v>248</v>
      </c>
      <c r="C124" t="str">
        <f>HYPERLINK("https://talan.bank.gov.ua/get-user-certificate/Y_-bio9ecJo4Jrd-Do6f","Завантажити сертифікат")</f>
        <v>Завантажити сертифікат</v>
      </c>
    </row>
    <row r="125" spans="1:3" x14ac:dyDescent="0.3">
      <c r="A125" t="s">
        <v>249</v>
      </c>
      <c r="B125" t="s">
        <v>250</v>
      </c>
      <c r="C125" t="str">
        <f>HYPERLINK("https://talan.bank.gov.ua/get-user-certificate/Y_-biO3x-nzPPKmqNPP-","Завантажити сертифікат")</f>
        <v>Завантажити сертифікат</v>
      </c>
    </row>
    <row r="126" spans="1:3" x14ac:dyDescent="0.3">
      <c r="A126" t="s">
        <v>251</v>
      </c>
      <c r="B126" t="s">
        <v>252</v>
      </c>
      <c r="C126" t="str">
        <f>HYPERLINK("https://talan.bank.gov.ua/get-user-certificate/Y_-bitiDVadCA7EnKtBE","Завантажити сертифікат")</f>
        <v>Завантажити сертифікат</v>
      </c>
    </row>
    <row r="127" spans="1:3" x14ac:dyDescent="0.3">
      <c r="A127" t="s">
        <v>253</v>
      </c>
      <c r="B127" t="s">
        <v>254</v>
      </c>
      <c r="C127" t="str">
        <f>HYPERLINK("https://talan.bank.gov.ua/get-user-certificate/Y_-bi5j-Ko6isROLEdy_","Завантажити сертифікат")</f>
        <v>Завантажити сертифікат</v>
      </c>
    </row>
    <row r="128" spans="1:3" x14ac:dyDescent="0.3">
      <c r="A128" t="s">
        <v>255</v>
      </c>
      <c r="B128" t="s">
        <v>256</v>
      </c>
      <c r="C128" t="str">
        <f>HYPERLINK("https://talan.bank.gov.ua/get-user-certificate/Y_-biU8-wJydKbYo3s3B","Завантажити сертифікат")</f>
        <v>Завантажити сертифікат</v>
      </c>
    </row>
    <row r="129" spans="1:3" x14ac:dyDescent="0.3">
      <c r="A129" t="s">
        <v>257</v>
      </c>
      <c r="B129" t="s">
        <v>258</v>
      </c>
      <c r="C129" t="str">
        <f>HYPERLINK("https://talan.bank.gov.ua/get-user-certificate/Y_-bixrEkkVsa6kLgIqq","Завантажити сертифікат")</f>
        <v>Завантажити сертифікат</v>
      </c>
    </row>
    <row r="130" spans="1:3" x14ac:dyDescent="0.3">
      <c r="A130" t="s">
        <v>259</v>
      </c>
      <c r="B130" t="s">
        <v>260</v>
      </c>
      <c r="C130" t="str">
        <f>HYPERLINK("https://talan.bank.gov.ua/get-user-certificate/Y_-bi0RryJ_Taq4V6qwd","Завантажити сертифікат")</f>
        <v>Завантажити сертифікат</v>
      </c>
    </row>
    <row r="131" spans="1:3" x14ac:dyDescent="0.3">
      <c r="A131" t="s">
        <v>261</v>
      </c>
      <c r="B131" t="s">
        <v>262</v>
      </c>
      <c r="C131" t="str">
        <f>HYPERLINK("https://talan.bank.gov.ua/get-user-certificate/Y_-biCNhjf1bIvKtMqUt","Завантажити сертифікат")</f>
        <v>Завантажити сертифікат</v>
      </c>
    </row>
    <row r="132" spans="1:3" x14ac:dyDescent="0.3">
      <c r="A132" t="s">
        <v>263</v>
      </c>
      <c r="B132" t="s">
        <v>264</v>
      </c>
      <c r="C132" t="str">
        <f>HYPERLINK("https://talan.bank.gov.ua/get-user-certificate/Y_-biGtXIu3EYhgUpMiA","Завантажити сертифікат")</f>
        <v>Завантажити сертифікат</v>
      </c>
    </row>
    <row r="133" spans="1:3" x14ac:dyDescent="0.3">
      <c r="A133" t="s">
        <v>265</v>
      </c>
      <c r="B133" t="s">
        <v>266</v>
      </c>
      <c r="C133" t="str">
        <f>HYPERLINK("https://talan.bank.gov.ua/get-user-certificate/Y_-bieG9Nd2SrZTtA5KE","Завантажити сертифікат")</f>
        <v>Завантажити сертифікат</v>
      </c>
    </row>
    <row r="134" spans="1:3" x14ac:dyDescent="0.3">
      <c r="A134" t="s">
        <v>267</v>
      </c>
      <c r="B134" t="s">
        <v>268</v>
      </c>
      <c r="C134" t="str">
        <f>HYPERLINK("https://talan.bank.gov.ua/get-user-certificate/Y_-biDJfG7MfGsa-y7q2","Завантажити сертифікат")</f>
        <v>Завантажити сертифікат</v>
      </c>
    </row>
    <row r="135" spans="1:3" x14ac:dyDescent="0.3">
      <c r="A135" t="s">
        <v>269</v>
      </c>
      <c r="B135" t="s">
        <v>270</v>
      </c>
      <c r="C135" t="str">
        <f>HYPERLINK("https://talan.bank.gov.ua/get-user-certificate/Y_-biVf4J_nm7FTIFSMI","Завантажити сертифікат")</f>
        <v>Завантажити сертифікат</v>
      </c>
    </row>
    <row r="136" spans="1:3" x14ac:dyDescent="0.3">
      <c r="A136" t="s">
        <v>271</v>
      </c>
      <c r="B136" t="s">
        <v>272</v>
      </c>
      <c r="C136" t="str">
        <f>HYPERLINK("https://talan.bank.gov.ua/get-user-certificate/Y_-biBOT2J_shc-029x1","Завантажити сертифікат")</f>
        <v>Завантажити сертифікат</v>
      </c>
    </row>
    <row r="137" spans="1:3" x14ac:dyDescent="0.3">
      <c r="A137" t="s">
        <v>273</v>
      </c>
      <c r="B137" t="s">
        <v>274</v>
      </c>
      <c r="C137" t="str">
        <f>HYPERLINK("https://talan.bank.gov.ua/get-user-certificate/Y_-bizLmxt3NSCRf0C0p","Завантажити сертифікат")</f>
        <v>Завантажити сертифікат</v>
      </c>
    </row>
    <row r="138" spans="1:3" x14ac:dyDescent="0.3">
      <c r="A138" t="s">
        <v>275</v>
      </c>
      <c r="B138" t="s">
        <v>276</v>
      </c>
      <c r="C138" t="str">
        <f>HYPERLINK("https://talan.bank.gov.ua/get-user-certificate/Y_-bie3AHkd56Y9XqMPs","Завантажити сертифікат")</f>
        <v>Завантажити сертифікат</v>
      </c>
    </row>
    <row r="139" spans="1:3" x14ac:dyDescent="0.3">
      <c r="A139" t="s">
        <v>277</v>
      </c>
      <c r="B139" t="s">
        <v>278</v>
      </c>
      <c r="C139" t="str">
        <f>HYPERLINK("https://talan.bank.gov.ua/get-user-certificate/Y_-bi6h4eZSQbqdcSJCb","Завантажити сертифікат")</f>
        <v>Завантажити сертифікат</v>
      </c>
    </row>
    <row r="140" spans="1:3" x14ac:dyDescent="0.3">
      <c r="A140" t="s">
        <v>279</v>
      </c>
      <c r="B140" t="s">
        <v>280</v>
      </c>
      <c r="C140" t="str">
        <f>HYPERLINK("https://talan.bank.gov.ua/get-user-certificate/Y_-bi-6LnA6g5vI040Gd","Завантажити сертифікат")</f>
        <v>Завантажити сертифікат</v>
      </c>
    </row>
    <row r="141" spans="1:3" x14ac:dyDescent="0.3">
      <c r="A141" t="s">
        <v>281</v>
      </c>
      <c r="B141" t="s">
        <v>282</v>
      </c>
      <c r="C141" t="str">
        <f>HYPERLINK("https://talan.bank.gov.ua/get-user-certificate/Y_-biDLG96knnkSaBVG-","Завантажити сертифікат")</f>
        <v>Завантажити сертифікат</v>
      </c>
    </row>
    <row r="142" spans="1:3" x14ac:dyDescent="0.3">
      <c r="A142" t="s">
        <v>283</v>
      </c>
      <c r="B142" t="s">
        <v>284</v>
      </c>
      <c r="C142" t="str">
        <f>HYPERLINK("https://talan.bank.gov.ua/get-user-certificate/Y_-biLt7fTLLUJWdc3f1","Завантажити сертифікат")</f>
        <v>Завантажити сертифікат</v>
      </c>
    </row>
    <row r="143" spans="1:3" x14ac:dyDescent="0.3">
      <c r="A143" t="s">
        <v>285</v>
      </c>
      <c r="B143" t="s">
        <v>286</v>
      </c>
      <c r="C143" t="str">
        <f>HYPERLINK("https://talan.bank.gov.ua/get-user-certificate/Y_-bibxvddb4w3iGaXJG","Завантажити сертифікат")</f>
        <v>Завантажити сертифікат</v>
      </c>
    </row>
    <row r="144" spans="1:3" x14ac:dyDescent="0.3">
      <c r="A144" t="s">
        <v>287</v>
      </c>
      <c r="B144" t="s">
        <v>288</v>
      </c>
      <c r="C144" t="str">
        <f>HYPERLINK("https://talan.bank.gov.ua/get-user-certificate/Y_-biW7H1Ntr3gXR9wgI","Завантажити сертифікат")</f>
        <v>Завантажити сертифікат</v>
      </c>
    </row>
    <row r="145" spans="1:3" x14ac:dyDescent="0.3">
      <c r="A145" t="s">
        <v>289</v>
      </c>
      <c r="B145" t="s">
        <v>290</v>
      </c>
      <c r="C145" t="str">
        <f>HYPERLINK("https://talan.bank.gov.ua/get-user-certificate/Y_-bid1JaK7V9F_X2Rjo","Завантажити сертифікат")</f>
        <v>Завантажити сертифікат</v>
      </c>
    </row>
    <row r="146" spans="1:3" x14ac:dyDescent="0.3">
      <c r="A146" t="s">
        <v>291</v>
      </c>
      <c r="B146" t="s">
        <v>292</v>
      </c>
      <c r="C146" t="str">
        <f>HYPERLINK("https://talan.bank.gov.ua/get-user-certificate/Y_-bipsyVI5devMPd8qj","Завантажити сертифікат")</f>
        <v>Завантажити сертифікат</v>
      </c>
    </row>
    <row r="147" spans="1:3" x14ac:dyDescent="0.3">
      <c r="A147" t="s">
        <v>293</v>
      </c>
      <c r="B147" t="s">
        <v>294</v>
      </c>
      <c r="C147" t="str">
        <f>HYPERLINK("https://talan.bank.gov.ua/get-user-certificate/Y_-bivX6xEiat2tRH7f3","Завантажити сертифікат")</f>
        <v>Завантажити сертифікат</v>
      </c>
    </row>
    <row r="148" spans="1:3" x14ac:dyDescent="0.3">
      <c r="A148" t="s">
        <v>295</v>
      </c>
      <c r="B148" t="s">
        <v>296</v>
      </c>
      <c r="C148" t="str">
        <f>HYPERLINK("https://talan.bank.gov.ua/get-user-certificate/Y_-biwJIqDGk_RKOMTKi","Завантажити сертифікат")</f>
        <v>Завантажити сертифікат</v>
      </c>
    </row>
    <row r="149" spans="1:3" x14ac:dyDescent="0.3">
      <c r="A149" t="s">
        <v>297</v>
      </c>
      <c r="B149" t="s">
        <v>298</v>
      </c>
      <c r="C149" t="str">
        <f>HYPERLINK("https://talan.bank.gov.ua/get-user-certificate/Y_-biE9uMsCk2XNXbvEv","Завантажити сертифікат")</f>
        <v>Завантажити сертифікат</v>
      </c>
    </row>
    <row r="150" spans="1:3" x14ac:dyDescent="0.3">
      <c r="A150" t="s">
        <v>299</v>
      </c>
      <c r="B150" t="s">
        <v>300</v>
      </c>
      <c r="C150" t="str">
        <f>HYPERLINK("https://talan.bank.gov.ua/get-user-certificate/Y_-bixOVt2Y0LdPpB-_P","Завантажити сертифікат")</f>
        <v>Завантажити сертифікат</v>
      </c>
    </row>
    <row r="151" spans="1:3" x14ac:dyDescent="0.3">
      <c r="A151" t="s">
        <v>301</v>
      </c>
      <c r="B151" t="s">
        <v>302</v>
      </c>
      <c r="C151" t="str">
        <f>HYPERLINK("https://talan.bank.gov.ua/get-user-certificate/Y_-biS6QS34A6CK74MB3","Завантажити сертифікат")</f>
        <v>Завантажити сертифікат</v>
      </c>
    </row>
    <row r="152" spans="1:3" x14ac:dyDescent="0.3">
      <c r="A152" t="s">
        <v>303</v>
      </c>
      <c r="B152" t="s">
        <v>304</v>
      </c>
      <c r="C152" t="str">
        <f>HYPERLINK("https://talan.bank.gov.ua/get-user-certificate/Y_-bi8EEq_4MLTpOmd1q","Завантажити сертифікат")</f>
        <v>Завантажити сертифікат</v>
      </c>
    </row>
    <row r="153" spans="1:3" x14ac:dyDescent="0.3">
      <c r="A153" t="s">
        <v>305</v>
      </c>
      <c r="B153" t="s">
        <v>306</v>
      </c>
      <c r="C153" t="str">
        <f>HYPERLINK("https://talan.bank.gov.ua/get-user-certificate/Y_-bi5ffwnRldd5xjttL","Завантажити сертифікат")</f>
        <v>Завантажити сертифікат</v>
      </c>
    </row>
    <row r="154" spans="1:3" x14ac:dyDescent="0.3">
      <c r="A154" t="s">
        <v>307</v>
      </c>
      <c r="B154" t="s">
        <v>308</v>
      </c>
      <c r="C154" t="str">
        <f>HYPERLINK("https://talan.bank.gov.ua/get-user-certificate/Y_-biNPb-wjK0URTQsLL","Завантажити сертифікат")</f>
        <v>Завантажити сертифікат</v>
      </c>
    </row>
    <row r="155" spans="1:3" x14ac:dyDescent="0.3">
      <c r="A155" t="s">
        <v>309</v>
      </c>
      <c r="B155" t="s">
        <v>310</v>
      </c>
      <c r="C155" t="str">
        <f>HYPERLINK("https://talan.bank.gov.ua/get-user-certificate/Y_-biW8qlcQeP2tr0otd","Завантажити сертифікат")</f>
        <v>Завантажити сертифікат</v>
      </c>
    </row>
    <row r="156" spans="1:3" x14ac:dyDescent="0.3">
      <c r="A156" t="s">
        <v>311</v>
      </c>
      <c r="B156" t="s">
        <v>312</v>
      </c>
      <c r="C156" t="str">
        <f>HYPERLINK("https://talan.bank.gov.ua/get-user-certificate/Y_-bijXJMOO4UNnv0vH8","Завантажити сертифікат")</f>
        <v>Завантажити сертифікат</v>
      </c>
    </row>
    <row r="157" spans="1:3" x14ac:dyDescent="0.3">
      <c r="A157" t="s">
        <v>313</v>
      </c>
      <c r="B157" t="s">
        <v>314</v>
      </c>
      <c r="C157" t="str">
        <f>HYPERLINK("https://talan.bank.gov.ua/get-user-certificate/Y_-biOQptIzZeugz91fS","Завантажити сертифікат")</f>
        <v>Завантажити сертифікат</v>
      </c>
    </row>
    <row r="158" spans="1:3" x14ac:dyDescent="0.3">
      <c r="A158" t="s">
        <v>315</v>
      </c>
      <c r="B158" t="s">
        <v>316</v>
      </c>
      <c r="C158" t="str">
        <f>HYPERLINK("https://talan.bank.gov.ua/get-user-certificate/Y_-bi74c7kEnKsztS0id","Завантажити сертифікат")</f>
        <v>Завантажити сертифікат</v>
      </c>
    </row>
    <row r="159" spans="1:3" x14ac:dyDescent="0.3">
      <c r="A159" t="s">
        <v>317</v>
      </c>
      <c r="B159" t="s">
        <v>318</v>
      </c>
      <c r="C159" t="str">
        <f>HYPERLINK("https://talan.bank.gov.ua/get-user-certificate/Y_-bi9pkoBrF4moA_b8n","Завантажити сертифікат")</f>
        <v>Завантажити сертифікат</v>
      </c>
    </row>
    <row r="160" spans="1:3" x14ac:dyDescent="0.3">
      <c r="A160" t="s">
        <v>319</v>
      </c>
      <c r="B160" t="s">
        <v>320</v>
      </c>
      <c r="C160" t="str">
        <f>HYPERLINK("https://talan.bank.gov.ua/get-user-certificate/Y_-bi7T3XeQ0_N19dj6n","Завантажити сертифікат")</f>
        <v>Завантажити сертифікат</v>
      </c>
    </row>
    <row r="161" spans="1:3" x14ac:dyDescent="0.3">
      <c r="A161" t="s">
        <v>321</v>
      </c>
      <c r="B161" t="s">
        <v>322</v>
      </c>
      <c r="C161" t="str">
        <f>HYPERLINK("https://talan.bank.gov.ua/get-user-certificate/Y_-bihGrvfULaoH-7xTx","Завантажити сертифікат")</f>
        <v>Завантажити сертифікат</v>
      </c>
    </row>
    <row r="162" spans="1:3" x14ac:dyDescent="0.3">
      <c r="A162" t="s">
        <v>323</v>
      </c>
      <c r="B162" t="s">
        <v>324</v>
      </c>
      <c r="C162" t="str">
        <f>HYPERLINK("https://talan.bank.gov.ua/get-user-certificate/Y_-bifavEp3ByfQarZsr","Завантажити сертифікат")</f>
        <v>Завантажити сертифікат</v>
      </c>
    </row>
    <row r="163" spans="1:3" x14ac:dyDescent="0.3">
      <c r="A163" t="s">
        <v>325</v>
      </c>
      <c r="B163" t="s">
        <v>326</v>
      </c>
      <c r="C163" t="str">
        <f>HYPERLINK("https://talan.bank.gov.ua/get-user-certificate/Y_-biXDr4klrjxwv8LpL","Завантажити сертифікат")</f>
        <v>Завантажити сертифікат</v>
      </c>
    </row>
    <row r="164" spans="1:3" x14ac:dyDescent="0.3">
      <c r="A164" t="s">
        <v>327</v>
      </c>
      <c r="B164" t="s">
        <v>328</v>
      </c>
      <c r="C164" t="str">
        <f>HYPERLINK("https://talan.bank.gov.ua/get-user-certificate/Y_-bio0AWHEa5LlqKut0","Завантажити сертифікат")</f>
        <v>Завантажити сертифікат</v>
      </c>
    </row>
    <row r="165" spans="1:3" x14ac:dyDescent="0.3">
      <c r="A165" t="s">
        <v>329</v>
      </c>
      <c r="B165" t="s">
        <v>330</v>
      </c>
      <c r="C165" t="str">
        <f>HYPERLINK("https://talan.bank.gov.ua/get-user-certificate/Y_-bidrGYY2GB3Uv8o2S","Завантажити сертифікат")</f>
        <v>Завантажити сертифікат</v>
      </c>
    </row>
    <row r="166" spans="1:3" x14ac:dyDescent="0.3">
      <c r="A166" t="s">
        <v>331</v>
      </c>
      <c r="B166" t="s">
        <v>332</v>
      </c>
      <c r="C166" t="str">
        <f>HYPERLINK("https://talan.bank.gov.ua/get-user-certificate/Y_-bi14dRYrtpIohZCcT","Завантажити сертифікат")</f>
        <v>Завантажити сертифікат</v>
      </c>
    </row>
    <row r="167" spans="1:3" x14ac:dyDescent="0.3">
      <c r="A167" t="s">
        <v>333</v>
      </c>
      <c r="B167" t="s">
        <v>334</v>
      </c>
      <c r="C167" t="str">
        <f>HYPERLINK("https://talan.bank.gov.ua/get-user-certificate/Y_-biSH26L5xOossLoQN","Завантажити сертифікат")</f>
        <v>Завантажити сертифікат</v>
      </c>
    </row>
    <row r="168" spans="1:3" x14ac:dyDescent="0.3">
      <c r="A168" t="s">
        <v>335</v>
      </c>
      <c r="B168" t="s">
        <v>336</v>
      </c>
      <c r="C168" t="str">
        <f>HYPERLINK("https://talan.bank.gov.ua/get-user-certificate/Y_-biMmcQCTgZLasrf5w","Завантажити сертифікат")</f>
        <v>Завантажити сертифікат</v>
      </c>
    </row>
    <row r="169" spans="1:3" x14ac:dyDescent="0.3">
      <c r="A169" t="s">
        <v>337</v>
      </c>
      <c r="B169" t="s">
        <v>338</v>
      </c>
      <c r="C169" t="str">
        <f>HYPERLINK("https://talan.bank.gov.ua/get-user-certificate/Y_-biShvQVj7IZV-j9PU","Завантажити сертифікат")</f>
        <v>Завантажити сертифікат</v>
      </c>
    </row>
    <row r="170" spans="1:3" x14ac:dyDescent="0.3">
      <c r="A170" t="s">
        <v>339</v>
      </c>
      <c r="B170" t="s">
        <v>340</v>
      </c>
      <c r="C170" t="str">
        <f>HYPERLINK("https://talan.bank.gov.ua/get-user-certificate/Y_-biam_ZvFxphLAeJ8J","Завантажити сертифікат")</f>
        <v>Завантажити сертифікат</v>
      </c>
    </row>
    <row r="171" spans="1:3" x14ac:dyDescent="0.3">
      <c r="A171" t="s">
        <v>341</v>
      </c>
      <c r="B171" t="s">
        <v>342</v>
      </c>
      <c r="C171" t="str">
        <f>HYPERLINK("https://talan.bank.gov.ua/get-user-certificate/Y_-biHPYn0HrcXv_NtUh","Завантажити сертифікат")</f>
        <v>Завантажити сертифікат</v>
      </c>
    </row>
    <row r="172" spans="1:3" x14ac:dyDescent="0.3">
      <c r="A172" t="s">
        <v>343</v>
      </c>
      <c r="B172" t="s">
        <v>344</v>
      </c>
      <c r="C172" t="str">
        <f>HYPERLINK("https://talan.bank.gov.ua/get-user-certificate/Y_-biFsbDco7SkAExaJn","Завантажити сертифікат")</f>
        <v>Завантажити сертифікат</v>
      </c>
    </row>
    <row r="173" spans="1:3" x14ac:dyDescent="0.3">
      <c r="A173" t="s">
        <v>345</v>
      </c>
      <c r="B173" t="s">
        <v>346</v>
      </c>
      <c r="C173" t="str">
        <f>HYPERLINK("https://talan.bank.gov.ua/get-user-certificate/Y_-biA-O3m0Kaxg0XqTd","Завантажити сертифікат")</f>
        <v>Завантажити сертифікат</v>
      </c>
    </row>
    <row r="174" spans="1:3" x14ac:dyDescent="0.3">
      <c r="A174" t="s">
        <v>347</v>
      </c>
      <c r="B174" t="s">
        <v>348</v>
      </c>
      <c r="C174" t="str">
        <f>HYPERLINK("https://talan.bank.gov.ua/get-user-certificate/Y_-bijhKUs7ZBRI_cGUz","Завантажити сертифікат")</f>
        <v>Завантажити сертифікат</v>
      </c>
    </row>
    <row r="175" spans="1:3" x14ac:dyDescent="0.3">
      <c r="A175" t="s">
        <v>349</v>
      </c>
      <c r="B175" t="s">
        <v>350</v>
      </c>
      <c r="C175" t="str">
        <f>HYPERLINK("https://talan.bank.gov.ua/get-user-certificate/Y_-biXWtBgP-wFKjTD-X","Завантажити сертифікат")</f>
        <v>Завантажити сертифікат</v>
      </c>
    </row>
    <row r="176" spans="1:3" x14ac:dyDescent="0.3">
      <c r="A176" t="s">
        <v>351</v>
      </c>
      <c r="B176" t="s">
        <v>352</v>
      </c>
      <c r="C176" t="str">
        <f>HYPERLINK("https://talan.bank.gov.ua/get-user-certificate/Y_-bis7CYZt4ZnDvxPu3","Завантажити сертифікат")</f>
        <v>Завантажити сертифікат</v>
      </c>
    </row>
    <row r="177" spans="1:3" x14ac:dyDescent="0.3">
      <c r="A177" t="s">
        <v>353</v>
      </c>
      <c r="B177" t="s">
        <v>354</v>
      </c>
      <c r="C177" t="str">
        <f>HYPERLINK("https://talan.bank.gov.ua/get-user-certificate/Y_-biMjCp1CtYy08C35z","Завантажити сертифікат")</f>
        <v>Завантажити сертифікат</v>
      </c>
    </row>
    <row r="178" spans="1:3" x14ac:dyDescent="0.3">
      <c r="A178" t="s">
        <v>355</v>
      </c>
      <c r="B178" t="s">
        <v>356</v>
      </c>
      <c r="C178" t="str">
        <f>HYPERLINK("https://talan.bank.gov.ua/get-user-certificate/Y_-bibZRIzCjm_Tb5_Ck","Завантажити сертифікат")</f>
        <v>Завантажити сертифікат</v>
      </c>
    </row>
    <row r="179" spans="1:3" x14ac:dyDescent="0.3">
      <c r="A179" t="s">
        <v>357</v>
      </c>
      <c r="B179" t="s">
        <v>358</v>
      </c>
      <c r="C179" t="str">
        <f>HYPERLINK("https://talan.bank.gov.ua/get-user-certificate/Y_-biBmPm6irklo_bPKO","Завантажити сертифікат")</f>
        <v>Завантажити сертифікат</v>
      </c>
    </row>
    <row r="180" spans="1:3" x14ac:dyDescent="0.3">
      <c r="A180" t="s">
        <v>359</v>
      </c>
      <c r="B180" t="s">
        <v>360</v>
      </c>
      <c r="C180" t="str">
        <f>HYPERLINK("https://talan.bank.gov.ua/get-user-certificate/Y_-biXcxq1mTEKmvUtHc","Завантажити сертифікат")</f>
        <v>Завантажити сертифікат</v>
      </c>
    </row>
    <row r="181" spans="1:3" x14ac:dyDescent="0.3">
      <c r="A181" t="s">
        <v>361</v>
      </c>
      <c r="B181" t="s">
        <v>362</v>
      </c>
      <c r="C181" t="str">
        <f>HYPERLINK("https://talan.bank.gov.ua/get-user-certificate/Y_-bi8fuy7uSrf9yXWNO","Завантажити сертифікат")</f>
        <v>Завантажити сертифікат</v>
      </c>
    </row>
    <row r="182" spans="1:3" x14ac:dyDescent="0.3">
      <c r="A182" t="s">
        <v>363</v>
      </c>
      <c r="B182" t="s">
        <v>364</v>
      </c>
      <c r="C182" t="str">
        <f>HYPERLINK("https://talan.bank.gov.ua/get-user-certificate/Y_-biJPNgRRP7C4SZtM2","Завантажити сертифікат")</f>
        <v>Завантажити сертифікат</v>
      </c>
    </row>
    <row r="183" spans="1:3" x14ac:dyDescent="0.3">
      <c r="A183" t="s">
        <v>365</v>
      </c>
      <c r="B183" t="s">
        <v>366</v>
      </c>
      <c r="C183" t="str">
        <f>HYPERLINK("https://talan.bank.gov.ua/get-user-certificate/Y_-bi_kqazu3if9-VxtW","Завантажити сертифікат")</f>
        <v>Завантажити сертифікат</v>
      </c>
    </row>
    <row r="184" spans="1:3" x14ac:dyDescent="0.3">
      <c r="A184" t="s">
        <v>367</v>
      </c>
      <c r="B184" t="s">
        <v>368</v>
      </c>
      <c r="C184" t="str">
        <f>HYPERLINK("https://talan.bank.gov.ua/get-user-certificate/Y_-biGNKvBzY_5spYQvt","Завантажити сертифікат")</f>
        <v>Завантажити сертифікат</v>
      </c>
    </row>
    <row r="185" spans="1:3" x14ac:dyDescent="0.3">
      <c r="A185" t="s">
        <v>369</v>
      </c>
      <c r="B185" t="s">
        <v>370</v>
      </c>
      <c r="C185" t="str">
        <f>HYPERLINK("https://talan.bank.gov.ua/get-user-certificate/Y_-biJ5WRfXU3fz2o8W7","Завантажити сертифікат")</f>
        <v>Завантажити сертифікат</v>
      </c>
    </row>
    <row r="186" spans="1:3" x14ac:dyDescent="0.3">
      <c r="A186" t="s">
        <v>371</v>
      </c>
      <c r="B186" t="s">
        <v>372</v>
      </c>
      <c r="C186" t="str">
        <f>HYPERLINK("https://talan.bank.gov.ua/get-user-certificate/Y_-bieSVz0I_seZMJ05a","Завантажити сертифікат")</f>
        <v>Завантажити сертифікат</v>
      </c>
    </row>
    <row r="187" spans="1:3" x14ac:dyDescent="0.3">
      <c r="A187" t="s">
        <v>373</v>
      </c>
      <c r="B187" t="s">
        <v>374</v>
      </c>
      <c r="C187" t="str">
        <f>HYPERLINK("https://talan.bank.gov.ua/get-user-certificate/Y_-biTJMITVmeHUdHX4d","Завантажити сертифікат")</f>
        <v>Завантажити сертифікат</v>
      </c>
    </row>
    <row r="188" spans="1:3" x14ac:dyDescent="0.3">
      <c r="A188" t="s">
        <v>375</v>
      </c>
      <c r="B188" t="s">
        <v>376</v>
      </c>
      <c r="C188" t="str">
        <f>HYPERLINK("https://talan.bank.gov.ua/get-user-certificate/Y_-bit2g-ITQotLIIg_M","Завантажити сертифікат")</f>
        <v>Завантажити сертифікат</v>
      </c>
    </row>
    <row r="189" spans="1:3" x14ac:dyDescent="0.3">
      <c r="A189" t="s">
        <v>377</v>
      </c>
      <c r="B189" t="s">
        <v>378</v>
      </c>
      <c r="C189" t="str">
        <f>HYPERLINK("https://talan.bank.gov.ua/get-user-certificate/Y_-biEPmt7r0LGyMZTkG","Завантажити сертифікат")</f>
        <v>Завантажити сертифікат</v>
      </c>
    </row>
    <row r="190" spans="1:3" x14ac:dyDescent="0.3">
      <c r="A190" t="s">
        <v>379</v>
      </c>
      <c r="B190" t="s">
        <v>380</v>
      </c>
      <c r="C190" t="str">
        <f>HYPERLINK("https://talan.bank.gov.ua/get-user-certificate/Y_-biMGUYbDqEr2ynt1k","Завантажити сертифікат")</f>
        <v>Завантажити сертифікат</v>
      </c>
    </row>
    <row r="191" spans="1:3" x14ac:dyDescent="0.3">
      <c r="A191" t="s">
        <v>381</v>
      </c>
      <c r="B191" t="s">
        <v>382</v>
      </c>
      <c r="C191" t="str">
        <f>HYPERLINK("https://talan.bank.gov.ua/get-user-certificate/Y_-bi1-fPXR0C24VUBuM","Завантажити сертифікат")</f>
        <v>Завантажити сертифікат</v>
      </c>
    </row>
    <row r="192" spans="1:3" x14ac:dyDescent="0.3">
      <c r="A192" t="s">
        <v>383</v>
      </c>
      <c r="B192" t="s">
        <v>384</v>
      </c>
      <c r="C192" t="str">
        <f>HYPERLINK("https://talan.bank.gov.ua/get-user-certificate/Y_-bir5DTb5Ueqo8bJCY","Завантажити сертифікат")</f>
        <v>Завантажити сертифікат</v>
      </c>
    </row>
    <row r="193" spans="1:3" x14ac:dyDescent="0.3">
      <c r="A193" t="s">
        <v>385</v>
      </c>
      <c r="B193" t="s">
        <v>386</v>
      </c>
      <c r="C193" t="str">
        <f>HYPERLINK("https://talan.bank.gov.ua/get-user-certificate/Y_-biaK9bghpDjplA_6l","Завантажити сертифікат")</f>
        <v>Завантажити сертифікат</v>
      </c>
    </row>
    <row r="194" spans="1:3" x14ac:dyDescent="0.3">
      <c r="A194" t="s">
        <v>387</v>
      </c>
      <c r="B194" t="s">
        <v>388</v>
      </c>
      <c r="C194" t="str">
        <f>HYPERLINK("https://talan.bank.gov.ua/get-user-certificate/Y_-bi-iHra3dWUGLc_Fa","Завантажити сертифікат")</f>
        <v>Завантажити сертифікат</v>
      </c>
    </row>
    <row r="195" spans="1:3" x14ac:dyDescent="0.3">
      <c r="A195" t="s">
        <v>389</v>
      </c>
      <c r="B195" t="s">
        <v>390</v>
      </c>
      <c r="C195" t="str">
        <f>HYPERLINK("https://talan.bank.gov.ua/get-user-certificate/Y_-bivxDpHdajjjfzlmP","Завантажити сертифікат")</f>
        <v>Завантажити сертифікат</v>
      </c>
    </row>
    <row r="196" spans="1:3" x14ac:dyDescent="0.3">
      <c r="A196" t="s">
        <v>391</v>
      </c>
      <c r="B196" t="s">
        <v>392</v>
      </c>
      <c r="C196" t="str">
        <f>HYPERLINK("https://talan.bank.gov.ua/get-user-certificate/Y_-biDkYdqlGCNayJFKk","Завантажити сертифікат")</f>
        <v>Завантажити сертифікат</v>
      </c>
    </row>
    <row r="197" spans="1:3" x14ac:dyDescent="0.3">
      <c r="A197" t="s">
        <v>393</v>
      </c>
      <c r="B197" t="s">
        <v>394</v>
      </c>
      <c r="C197" t="str">
        <f>HYPERLINK("https://talan.bank.gov.ua/get-user-certificate/Y_-biXJZZuN9yeC8CY-K","Завантажити сертифікат")</f>
        <v>Завантажити сертифікат</v>
      </c>
    </row>
    <row r="198" spans="1:3" x14ac:dyDescent="0.3">
      <c r="A198" t="s">
        <v>395</v>
      </c>
      <c r="B198" t="s">
        <v>396</v>
      </c>
      <c r="C198" t="str">
        <f>HYPERLINK("https://talan.bank.gov.ua/get-user-certificate/Y_-biMO7qXN7qHEhuM2U","Завантажити сертифікат")</f>
        <v>Завантажити сертифікат</v>
      </c>
    </row>
    <row r="199" spans="1:3" x14ac:dyDescent="0.3">
      <c r="A199" t="s">
        <v>397</v>
      </c>
      <c r="B199" t="s">
        <v>398</v>
      </c>
      <c r="C199" t="str">
        <f>HYPERLINK("https://talan.bank.gov.ua/get-user-certificate/Y_-biBEq6cjBb9XvULRA","Завантажити сертифікат")</f>
        <v>Завантажити сертифікат</v>
      </c>
    </row>
    <row r="200" spans="1:3" x14ac:dyDescent="0.3">
      <c r="A200" t="s">
        <v>399</v>
      </c>
      <c r="B200" t="s">
        <v>400</v>
      </c>
      <c r="C200" t="str">
        <f>HYPERLINK("https://talan.bank.gov.ua/get-user-certificate/Y_-bi5h70KKdn7LN-NLA","Завантажити сертифікат")</f>
        <v>Завантажити сертифікат</v>
      </c>
    </row>
    <row r="201" spans="1:3" x14ac:dyDescent="0.3">
      <c r="A201" t="s">
        <v>401</v>
      </c>
      <c r="B201" t="s">
        <v>402</v>
      </c>
      <c r="C201" t="str">
        <f>HYPERLINK("https://talan.bank.gov.ua/get-user-certificate/Y_-biIcRqG_nA-8QN3LQ","Завантажити сертифікат")</f>
        <v>Завантажити сертифікат</v>
      </c>
    </row>
    <row r="202" spans="1:3" x14ac:dyDescent="0.3">
      <c r="A202" t="s">
        <v>403</v>
      </c>
      <c r="B202" t="s">
        <v>404</v>
      </c>
      <c r="C202" t="str">
        <f>HYPERLINK("https://talan.bank.gov.ua/get-user-certificate/Y_-biPvPmL-57O2ZDxwh","Завантажити сертифікат")</f>
        <v>Завантажити сертифікат</v>
      </c>
    </row>
    <row r="203" spans="1:3" x14ac:dyDescent="0.3">
      <c r="A203" t="s">
        <v>405</v>
      </c>
      <c r="B203" t="s">
        <v>406</v>
      </c>
      <c r="C203" t="str">
        <f>HYPERLINK("https://talan.bank.gov.ua/get-user-certificate/Y_-biyoVld8QEiTDxQ4K","Завантажити сертифікат")</f>
        <v>Завантажити сертифікат</v>
      </c>
    </row>
    <row r="204" spans="1:3" x14ac:dyDescent="0.3">
      <c r="A204" t="s">
        <v>407</v>
      </c>
      <c r="B204" t="s">
        <v>408</v>
      </c>
      <c r="C204" t="str">
        <f>HYPERLINK("https://talan.bank.gov.ua/get-user-certificate/Y_-bizYZ8QjTzqahtuS0","Завантажити сертифікат")</f>
        <v>Завантажити сертифікат</v>
      </c>
    </row>
    <row r="205" spans="1:3" x14ac:dyDescent="0.3">
      <c r="A205" t="s">
        <v>409</v>
      </c>
      <c r="B205" t="s">
        <v>410</v>
      </c>
      <c r="C205" t="str">
        <f>HYPERLINK("https://talan.bank.gov.ua/get-user-certificate/Y_-birFXb1XtirMlrfBe","Завантажити сертифікат")</f>
        <v>Завантажити сертифікат</v>
      </c>
    </row>
    <row r="206" spans="1:3" x14ac:dyDescent="0.3">
      <c r="A206" t="s">
        <v>411</v>
      </c>
      <c r="B206" t="s">
        <v>412</v>
      </c>
      <c r="C206" t="str">
        <f>HYPERLINK("https://talan.bank.gov.ua/get-user-certificate/Y_-bim0xSO37g4RSJAiF","Завантажити сертифікат")</f>
        <v>Завантажити сертифікат</v>
      </c>
    </row>
    <row r="207" spans="1:3" x14ac:dyDescent="0.3">
      <c r="A207" t="s">
        <v>413</v>
      </c>
      <c r="B207" t="s">
        <v>414</v>
      </c>
      <c r="C207" t="str">
        <f>HYPERLINK("https://talan.bank.gov.ua/get-user-certificate/Y_-bipcho0gsHOYNWc2j","Завантажити сертифікат")</f>
        <v>Завантажити сертифікат</v>
      </c>
    </row>
    <row r="208" spans="1:3" x14ac:dyDescent="0.3">
      <c r="A208" t="s">
        <v>415</v>
      </c>
      <c r="B208" t="s">
        <v>416</v>
      </c>
      <c r="C208" t="str">
        <f>HYPERLINK("https://talan.bank.gov.ua/get-user-certificate/Y_-biUh0-NbJvZX13frQ","Завантажити сертифікат")</f>
        <v>Завантажити сертифікат</v>
      </c>
    </row>
    <row r="209" spans="1:3" x14ac:dyDescent="0.3">
      <c r="A209" t="s">
        <v>417</v>
      </c>
      <c r="B209" t="s">
        <v>418</v>
      </c>
      <c r="C209" t="str">
        <f>HYPERLINK("https://talan.bank.gov.ua/get-user-certificate/Y_-bisuZc9carDT9q5q4","Завантажити сертифікат")</f>
        <v>Завантажити сертифікат</v>
      </c>
    </row>
    <row r="210" spans="1:3" x14ac:dyDescent="0.3">
      <c r="A210" t="s">
        <v>419</v>
      </c>
      <c r="B210" t="s">
        <v>420</v>
      </c>
      <c r="C210" t="str">
        <f>HYPERLINK("https://talan.bank.gov.ua/get-user-certificate/Y_-bitN4jjbI__0xLT5e","Завантажити сертифікат")</f>
        <v>Завантажити сертифікат</v>
      </c>
    </row>
    <row r="211" spans="1:3" x14ac:dyDescent="0.3">
      <c r="A211" t="s">
        <v>421</v>
      </c>
      <c r="B211" t="s">
        <v>422</v>
      </c>
      <c r="C211" t="str">
        <f>HYPERLINK("https://talan.bank.gov.ua/get-user-certificate/Y_-biRL_B3yNPiI_T-MW","Завантажити сертифікат")</f>
        <v>Завантажити сертифікат</v>
      </c>
    </row>
    <row r="212" spans="1:3" x14ac:dyDescent="0.3">
      <c r="A212" t="s">
        <v>423</v>
      </c>
      <c r="B212" t="s">
        <v>424</v>
      </c>
      <c r="C212" t="str">
        <f>HYPERLINK("https://talan.bank.gov.ua/get-user-certificate/Y_-biTbjLX-el-nwq_l9","Завантажити сертифікат")</f>
        <v>Завантажити сертифікат</v>
      </c>
    </row>
    <row r="213" spans="1:3" x14ac:dyDescent="0.3">
      <c r="A213" t="s">
        <v>425</v>
      </c>
      <c r="B213" t="s">
        <v>426</v>
      </c>
      <c r="C213" t="str">
        <f>HYPERLINK("https://talan.bank.gov.ua/get-user-certificate/Y_-biNcyp6waRywafCF-","Завантажити сертифікат")</f>
        <v>Завантажити сертифікат</v>
      </c>
    </row>
    <row r="214" spans="1:3" x14ac:dyDescent="0.3">
      <c r="A214" t="s">
        <v>427</v>
      </c>
      <c r="B214" t="s">
        <v>428</v>
      </c>
      <c r="C214" t="str">
        <f>HYPERLINK("https://talan.bank.gov.ua/get-user-certificate/Y_-biQFczGzkCo4n7eFC","Завантажити сертифікат")</f>
        <v>Завантажити сертифікат</v>
      </c>
    </row>
    <row r="215" spans="1:3" x14ac:dyDescent="0.3">
      <c r="A215" t="s">
        <v>429</v>
      </c>
      <c r="B215" t="s">
        <v>430</v>
      </c>
      <c r="C215" t="str">
        <f>HYPERLINK("https://talan.bank.gov.ua/get-user-certificate/Y_-biwmsP5hpc8mVUAqq","Завантажити сертифікат")</f>
        <v>Завантажити сертифікат</v>
      </c>
    </row>
    <row r="216" spans="1:3" x14ac:dyDescent="0.3">
      <c r="A216" t="s">
        <v>431</v>
      </c>
      <c r="B216" t="s">
        <v>432</v>
      </c>
      <c r="C216" t="str">
        <f>HYPERLINK("https://talan.bank.gov.ua/get-user-certificate/Y_-biYfApmiM7Xvz8nXn","Завантажити сертифікат")</f>
        <v>Завантажити сертифікат</v>
      </c>
    </row>
    <row r="217" spans="1:3" x14ac:dyDescent="0.3">
      <c r="A217" t="s">
        <v>433</v>
      </c>
      <c r="B217" t="s">
        <v>434</v>
      </c>
      <c r="C217" t="str">
        <f>HYPERLINK("https://talan.bank.gov.ua/get-user-certificate/Y_-biP4eiWb2M1ENPRBg","Завантажити сертифікат")</f>
        <v>Завантажити сертифікат</v>
      </c>
    </row>
    <row r="218" spans="1:3" x14ac:dyDescent="0.3">
      <c r="A218" t="s">
        <v>435</v>
      </c>
      <c r="B218" t="s">
        <v>436</v>
      </c>
      <c r="C218" t="str">
        <f>HYPERLINK("https://talan.bank.gov.ua/get-user-certificate/Y_-birofaYrwyqTCOBSW","Завантажити сертифікат")</f>
        <v>Завантажити сертифікат</v>
      </c>
    </row>
    <row r="219" spans="1:3" x14ac:dyDescent="0.3">
      <c r="A219" t="s">
        <v>437</v>
      </c>
      <c r="B219" t="s">
        <v>438</v>
      </c>
      <c r="C219" t="str">
        <f>HYPERLINK("https://talan.bank.gov.ua/get-user-certificate/Y_-bihdpKlyzMCRTia7w","Завантажити сертифікат")</f>
        <v>Завантажити сертифікат</v>
      </c>
    </row>
    <row r="220" spans="1:3" x14ac:dyDescent="0.3">
      <c r="A220" t="s">
        <v>439</v>
      </c>
      <c r="B220" t="s">
        <v>440</v>
      </c>
      <c r="C220" t="str">
        <f>HYPERLINK("https://talan.bank.gov.ua/get-user-certificate/Y_-biT1A1ZsalsIqE-Pg","Завантажити сертифікат")</f>
        <v>Завантажити сертифікат</v>
      </c>
    </row>
    <row r="221" spans="1:3" x14ac:dyDescent="0.3">
      <c r="A221" t="s">
        <v>441</v>
      </c>
      <c r="B221" t="s">
        <v>442</v>
      </c>
      <c r="C221" t="str">
        <f>HYPERLINK("https://talan.bank.gov.ua/get-user-certificate/Y_-bilmuLydKWVxAks1I","Завантажити сертифікат")</f>
        <v>Завантажити сертифікат</v>
      </c>
    </row>
    <row r="222" spans="1:3" x14ac:dyDescent="0.3">
      <c r="A222" t="s">
        <v>443</v>
      </c>
      <c r="B222" t="s">
        <v>444</v>
      </c>
      <c r="C222" t="str">
        <f>HYPERLINK("https://talan.bank.gov.ua/get-user-certificate/Y_-bizgowuXrjCNpv0C9","Завантажити сертифікат")</f>
        <v>Завантажити сертифікат</v>
      </c>
    </row>
    <row r="223" spans="1:3" x14ac:dyDescent="0.3">
      <c r="A223" t="s">
        <v>445</v>
      </c>
      <c r="B223" t="s">
        <v>446</v>
      </c>
      <c r="C223" t="str">
        <f>HYPERLINK("https://talan.bank.gov.ua/get-user-certificate/Y_-biafnZklhH3ZDNSnY","Завантажити сертифікат")</f>
        <v>Завантажити сертифікат</v>
      </c>
    </row>
    <row r="224" spans="1:3" x14ac:dyDescent="0.3">
      <c r="A224" t="s">
        <v>447</v>
      </c>
      <c r="B224" t="s">
        <v>448</v>
      </c>
      <c r="C224" t="str">
        <f>HYPERLINK("https://talan.bank.gov.ua/get-user-certificate/Y_-biR4fRIdGppj5nk0Y","Завантажити сертифікат")</f>
        <v>Завантажити сертифікат</v>
      </c>
    </row>
    <row r="225" spans="1:3" x14ac:dyDescent="0.3">
      <c r="A225" t="s">
        <v>449</v>
      </c>
      <c r="B225" t="s">
        <v>450</v>
      </c>
      <c r="C225" t="str">
        <f>HYPERLINK("https://talan.bank.gov.ua/get-user-certificate/Y_-bit4OmSFIGuZxVIOL","Завантажити сертифікат")</f>
        <v>Завантажити сертифікат</v>
      </c>
    </row>
    <row r="226" spans="1:3" x14ac:dyDescent="0.3">
      <c r="A226" t="s">
        <v>451</v>
      </c>
      <c r="B226" t="s">
        <v>452</v>
      </c>
      <c r="C226" t="str">
        <f>HYPERLINK("https://talan.bank.gov.ua/get-user-certificate/Y_-biQWXN4gkwB58tcFZ","Завантажити сертифікат")</f>
        <v>Завантажити сертифікат</v>
      </c>
    </row>
    <row r="227" spans="1:3" x14ac:dyDescent="0.3">
      <c r="A227" t="s">
        <v>453</v>
      </c>
      <c r="B227" t="s">
        <v>454</v>
      </c>
      <c r="C227" t="str">
        <f>HYPERLINK("https://talan.bank.gov.ua/get-user-certificate/Y_-bizdkbYgVQDoHXXu0","Завантажити сертифікат")</f>
        <v>Завантажити сертифікат</v>
      </c>
    </row>
    <row r="228" spans="1:3" x14ac:dyDescent="0.3">
      <c r="A228" t="s">
        <v>455</v>
      </c>
      <c r="B228" t="s">
        <v>456</v>
      </c>
      <c r="C228" t="str">
        <f>HYPERLINK("https://talan.bank.gov.ua/get-user-certificate/Y_-bi3QjO0rKu9Atv54q","Завантажити сертифікат")</f>
        <v>Завантажити сертифікат</v>
      </c>
    </row>
    <row r="229" spans="1:3" x14ac:dyDescent="0.3">
      <c r="A229" t="s">
        <v>457</v>
      </c>
      <c r="B229" t="s">
        <v>458</v>
      </c>
      <c r="C229" t="str">
        <f>HYPERLINK("https://talan.bank.gov.ua/get-user-certificate/Y_-biiyEPmJlnnjzKxoJ","Завантажити сертифікат")</f>
        <v>Завантажити сертифікат</v>
      </c>
    </row>
    <row r="230" spans="1:3" x14ac:dyDescent="0.3">
      <c r="A230" t="s">
        <v>459</v>
      </c>
      <c r="B230" t="s">
        <v>460</v>
      </c>
      <c r="C230" t="str">
        <f>HYPERLINK("https://talan.bank.gov.ua/get-user-certificate/Y_-biCUvmyEh2AOoy2nS","Завантажити сертифікат")</f>
        <v>Завантажити сертифікат</v>
      </c>
    </row>
    <row r="231" spans="1:3" x14ac:dyDescent="0.3">
      <c r="A231" t="s">
        <v>461</v>
      </c>
      <c r="B231" t="s">
        <v>462</v>
      </c>
      <c r="C231" t="str">
        <f>HYPERLINK("https://talan.bank.gov.ua/get-user-certificate/Y_-bi3zeXCJtcZnTzDe3","Завантажити сертифікат")</f>
        <v>Завантажити сертифікат</v>
      </c>
    </row>
    <row r="232" spans="1:3" x14ac:dyDescent="0.3">
      <c r="A232" t="s">
        <v>463</v>
      </c>
      <c r="B232" t="s">
        <v>464</v>
      </c>
      <c r="C232" t="str">
        <f>HYPERLINK("https://talan.bank.gov.ua/get-user-certificate/Y_-bir86DJ7TCQRQ5jv_","Завантажити сертифікат")</f>
        <v>Завантажити сертифікат</v>
      </c>
    </row>
    <row r="233" spans="1:3" x14ac:dyDescent="0.3">
      <c r="A233" t="s">
        <v>465</v>
      </c>
      <c r="B233" t="s">
        <v>466</v>
      </c>
      <c r="C233" t="str">
        <f>HYPERLINK("https://talan.bank.gov.ua/get-user-certificate/Y_-biI50E4kkSR6HRM7u","Завантажити сертифікат")</f>
        <v>Завантажити сертифікат</v>
      </c>
    </row>
    <row r="234" spans="1:3" x14ac:dyDescent="0.3">
      <c r="A234" t="s">
        <v>467</v>
      </c>
      <c r="B234" t="s">
        <v>468</v>
      </c>
      <c r="C234" t="str">
        <f>HYPERLINK("https://talan.bank.gov.ua/get-user-certificate/Y_-biug9MDU1DPDDW08y","Завантажити сертифікат")</f>
        <v>Завантажити сертифікат</v>
      </c>
    </row>
    <row r="235" spans="1:3" x14ac:dyDescent="0.3">
      <c r="A235" t="s">
        <v>469</v>
      </c>
      <c r="B235" t="s">
        <v>470</v>
      </c>
      <c r="C235" t="str">
        <f>HYPERLINK("https://talan.bank.gov.ua/get-user-certificate/Y_-biZNCIpACS9q5lQ_a","Завантажити сертифікат")</f>
        <v>Завантажити сертифікат</v>
      </c>
    </row>
    <row r="236" spans="1:3" x14ac:dyDescent="0.3">
      <c r="A236" t="s">
        <v>471</v>
      </c>
      <c r="B236" t="s">
        <v>472</v>
      </c>
      <c r="C236" t="str">
        <f>HYPERLINK("https://talan.bank.gov.ua/get-user-certificate/Y_-biJEAx0styLxBrEsa","Завантажити сертифікат")</f>
        <v>Завантажити сертифікат</v>
      </c>
    </row>
    <row r="237" spans="1:3" x14ac:dyDescent="0.3">
      <c r="A237" t="s">
        <v>473</v>
      </c>
      <c r="B237" t="s">
        <v>474</v>
      </c>
      <c r="C237" t="str">
        <f>HYPERLINK("https://talan.bank.gov.ua/get-user-certificate/Y_-biokkfduzUF-rd-0f","Завантажити сертифікат")</f>
        <v>Завантажити сертифікат</v>
      </c>
    </row>
    <row r="238" spans="1:3" x14ac:dyDescent="0.3">
      <c r="A238" t="s">
        <v>475</v>
      </c>
      <c r="B238" t="s">
        <v>476</v>
      </c>
      <c r="C238" t="str">
        <f>HYPERLINK("https://talan.bank.gov.ua/get-user-certificate/Y_-biVHQMJoMsMGgabVg","Завантажити сертифікат")</f>
        <v>Завантажити сертифікат</v>
      </c>
    </row>
    <row r="239" spans="1:3" x14ac:dyDescent="0.3">
      <c r="A239" t="s">
        <v>477</v>
      </c>
      <c r="B239" t="s">
        <v>478</v>
      </c>
      <c r="C239" t="str">
        <f>HYPERLINK("https://talan.bank.gov.ua/get-user-certificate/Y_-biUSEK4b1WM3WmR6D","Завантажити сертифікат")</f>
        <v>Завантажити сертифікат</v>
      </c>
    </row>
    <row r="240" spans="1:3" x14ac:dyDescent="0.3">
      <c r="A240" t="s">
        <v>479</v>
      </c>
      <c r="B240" t="s">
        <v>480</v>
      </c>
      <c r="C240" t="str">
        <f>HYPERLINK("https://talan.bank.gov.ua/get-user-certificate/Y_-bipQcWx72BQqfurfl","Завантажити сертифікат")</f>
        <v>Завантажити сертифікат</v>
      </c>
    </row>
    <row r="241" spans="1:3" x14ac:dyDescent="0.3">
      <c r="A241" t="s">
        <v>481</v>
      </c>
      <c r="B241" t="s">
        <v>482</v>
      </c>
      <c r="C241" t="str">
        <f>HYPERLINK("https://talan.bank.gov.ua/get-user-certificate/Y_-biHfm1YKA3myWhhU2","Завантажити сертифікат")</f>
        <v>Завантажити сертифікат</v>
      </c>
    </row>
    <row r="242" spans="1:3" x14ac:dyDescent="0.3">
      <c r="A242" t="s">
        <v>483</v>
      </c>
      <c r="B242" t="s">
        <v>484</v>
      </c>
      <c r="C242" t="str">
        <f>HYPERLINK("https://talan.bank.gov.ua/get-user-certificate/Y_-bilVncsIkr231bC26","Завантажити сертифікат")</f>
        <v>Завантажити сертифікат</v>
      </c>
    </row>
    <row r="243" spans="1:3" x14ac:dyDescent="0.3">
      <c r="A243" t="s">
        <v>485</v>
      </c>
      <c r="B243" t="s">
        <v>486</v>
      </c>
      <c r="C243" t="str">
        <f>HYPERLINK("https://talan.bank.gov.ua/get-user-certificate/Y_-biyg5hFb8eFRRnRoo","Завантажити сертифікат")</f>
        <v>Завантажити сертифікат</v>
      </c>
    </row>
    <row r="244" spans="1:3" x14ac:dyDescent="0.3">
      <c r="A244" t="s">
        <v>487</v>
      </c>
      <c r="B244" t="s">
        <v>488</v>
      </c>
      <c r="C244" t="str">
        <f>HYPERLINK("https://talan.bank.gov.ua/get-user-certificate/Y_-bivNs9AkVVdshPe_z","Завантажити сертифікат")</f>
        <v>Завантажити сертифікат</v>
      </c>
    </row>
    <row r="245" spans="1:3" x14ac:dyDescent="0.3">
      <c r="A245" t="s">
        <v>489</v>
      </c>
      <c r="B245" t="s">
        <v>490</v>
      </c>
      <c r="C245" t="str">
        <f>HYPERLINK("https://talan.bank.gov.ua/get-user-certificate/Y_-biU_f6bmGpAYMjLFW","Завантажити сертифікат")</f>
        <v>Завантажити сертифікат</v>
      </c>
    </row>
    <row r="246" spans="1:3" x14ac:dyDescent="0.3">
      <c r="A246" t="s">
        <v>491</v>
      </c>
      <c r="B246" t="s">
        <v>492</v>
      </c>
      <c r="C246" t="str">
        <f>HYPERLINK("https://talan.bank.gov.ua/get-user-certificate/Y_-bieGW6qsXuMssiGQ2","Завантажити сертифікат")</f>
        <v>Завантажити сертифікат</v>
      </c>
    </row>
    <row r="247" spans="1:3" x14ac:dyDescent="0.3">
      <c r="A247" t="s">
        <v>493</v>
      </c>
      <c r="B247" t="s">
        <v>494</v>
      </c>
      <c r="C247" t="str">
        <f>HYPERLINK("https://talan.bank.gov.ua/get-user-certificate/Y_-bieFUQ-9ai3pzrty-","Завантажити сертифікат")</f>
        <v>Завантажити сертифікат</v>
      </c>
    </row>
    <row r="248" spans="1:3" x14ac:dyDescent="0.3">
      <c r="A248" t="s">
        <v>495</v>
      </c>
      <c r="B248" t="s">
        <v>496</v>
      </c>
      <c r="C248" t="str">
        <f>HYPERLINK("https://talan.bank.gov.ua/get-user-certificate/Y_-bi7LnHXUpmSAi8Szh","Завантажити сертифікат")</f>
        <v>Завантажити сертифікат</v>
      </c>
    </row>
    <row r="249" spans="1:3" x14ac:dyDescent="0.3">
      <c r="A249" t="s">
        <v>497</v>
      </c>
      <c r="B249" t="s">
        <v>498</v>
      </c>
      <c r="C249" t="str">
        <f>HYPERLINK("https://talan.bank.gov.ua/get-user-certificate/Y_-biQbtaxOjz3PwCBEu","Завантажити сертифікат")</f>
        <v>Завантажити сертифікат</v>
      </c>
    </row>
    <row r="250" spans="1:3" x14ac:dyDescent="0.3">
      <c r="A250" t="s">
        <v>499</v>
      </c>
      <c r="B250" t="s">
        <v>500</v>
      </c>
      <c r="C250" t="str">
        <f>HYPERLINK("https://talan.bank.gov.ua/get-user-certificate/Y_-bifsprPYCeOfdCrwq","Завантажити сертифікат")</f>
        <v>Завантажити сертифікат</v>
      </c>
    </row>
    <row r="251" spans="1:3" x14ac:dyDescent="0.3">
      <c r="A251" t="s">
        <v>501</v>
      </c>
      <c r="B251" t="s">
        <v>502</v>
      </c>
      <c r="C251" t="str">
        <f>HYPERLINK("https://talan.bank.gov.ua/get-user-certificate/Y_-bih_DpJCsMbT_tbwa","Завантажити сертифікат")</f>
        <v>Завантажити сертифікат</v>
      </c>
    </row>
    <row r="252" spans="1:3" x14ac:dyDescent="0.3">
      <c r="A252" t="s">
        <v>503</v>
      </c>
      <c r="B252" t="s">
        <v>504</v>
      </c>
      <c r="C252" t="str">
        <f>HYPERLINK("https://talan.bank.gov.ua/get-user-certificate/Y_-biWX--73o8mzCEc1h","Завантажити сертифікат")</f>
        <v>Завантажити сертифікат</v>
      </c>
    </row>
    <row r="253" spans="1:3" x14ac:dyDescent="0.3">
      <c r="A253" t="s">
        <v>505</v>
      </c>
      <c r="B253" t="s">
        <v>506</v>
      </c>
      <c r="C253" t="str">
        <f>HYPERLINK("https://talan.bank.gov.ua/get-user-certificate/Y_-biZ9wl8AaA_aIU5lb","Завантажити сертифікат")</f>
        <v>Завантажити сертифікат</v>
      </c>
    </row>
    <row r="254" spans="1:3" x14ac:dyDescent="0.3">
      <c r="A254" t="s">
        <v>507</v>
      </c>
      <c r="B254" t="s">
        <v>508</v>
      </c>
      <c r="C254" t="str">
        <f>HYPERLINK("https://talan.bank.gov.ua/get-user-certificate/Y_-bicOTc0W919yrqC8H","Завантажити сертифікат")</f>
        <v>Завантажити сертифікат</v>
      </c>
    </row>
    <row r="255" spans="1:3" x14ac:dyDescent="0.3">
      <c r="A255" t="s">
        <v>509</v>
      </c>
      <c r="B255" t="s">
        <v>510</v>
      </c>
      <c r="C255" t="str">
        <f>HYPERLINK("https://talan.bank.gov.ua/get-user-certificate/Y_-biBKXg8OmqmYlT_rP","Завантажити сертифікат")</f>
        <v>Завантажити сертифікат</v>
      </c>
    </row>
    <row r="256" spans="1:3" x14ac:dyDescent="0.3">
      <c r="A256" t="s">
        <v>511</v>
      </c>
      <c r="B256" t="s">
        <v>512</v>
      </c>
      <c r="C256" t="str">
        <f>HYPERLINK("https://talan.bank.gov.ua/get-user-certificate/Y_-biH1IIWN12rLZt43e","Завантажити сертифікат")</f>
        <v>Завантажити сертифікат</v>
      </c>
    </row>
    <row r="257" spans="1:3" x14ac:dyDescent="0.3">
      <c r="A257" t="s">
        <v>513</v>
      </c>
      <c r="B257" t="s">
        <v>514</v>
      </c>
      <c r="C257" t="str">
        <f>HYPERLINK("https://talan.bank.gov.ua/get-user-certificate/Y_-biZ7mGMgRbzwYyJzq","Завантажити сертифікат")</f>
        <v>Завантажити сертифікат</v>
      </c>
    </row>
    <row r="258" spans="1:3" x14ac:dyDescent="0.3">
      <c r="A258" t="s">
        <v>515</v>
      </c>
      <c r="B258" t="s">
        <v>516</v>
      </c>
      <c r="C258" t="str">
        <f>HYPERLINK("https://talan.bank.gov.ua/get-user-certificate/Y_-bi2lkJZHEOAwr8mre","Завантажити сертифікат")</f>
        <v>Завантажити сертифікат</v>
      </c>
    </row>
    <row r="259" spans="1:3" x14ac:dyDescent="0.3">
      <c r="A259" t="s">
        <v>517</v>
      </c>
      <c r="B259" t="s">
        <v>518</v>
      </c>
      <c r="C259" t="str">
        <f>HYPERLINK("https://talan.bank.gov.ua/get-user-certificate/Y_-biFoLbRzaSjszudC2","Завантажити сертифікат")</f>
        <v>Завантажити сертифікат</v>
      </c>
    </row>
    <row r="260" spans="1:3" x14ac:dyDescent="0.3">
      <c r="A260" t="s">
        <v>519</v>
      </c>
      <c r="B260" t="s">
        <v>520</v>
      </c>
      <c r="C260" t="str">
        <f>HYPERLINK("https://talan.bank.gov.ua/get-user-certificate/Y_-bioCbRFPARQkT5Rjr","Завантажити сертифікат")</f>
        <v>Завантажити сертифікат</v>
      </c>
    </row>
    <row r="261" spans="1:3" x14ac:dyDescent="0.3">
      <c r="A261" t="s">
        <v>521</v>
      </c>
      <c r="B261" t="s">
        <v>522</v>
      </c>
      <c r="C261" t="str">
        <f>HYPERLINK("https://talan.bank.gov.ua/get-user-certificate/Y_-biIEVDOti0lzGU9xO","Завантажити сертифікат")</f>
        <v>Завантажити сертифікат</v>
      </c>
    </row>
    <row r="262" spans="1:3" x14ac:dyDescent="0.3">
      <c r="A262" t="s">
        <v>523</v>
      </c>
      <c r="B262" t="s">
        <v>524</v>
      </c>
      <c r="C262" t="str">
        <f>HYPERLINK("https://talan.bank.gov.ua/get-user-certificate/Y_-bi73O2JxyieHBIUPp","Завантажити сертифікат")</f>
        <v>Завантажити сертифікат</v>
      </c>
    </row>
    <row r="263" spans="1:3" x14ac:dyDescent="0.3">
      <c r="A263" t="s">
        <v>525</v>
      </c>
      <c r="B263" t="s">
        <v>526</v>
      </c>
      <c r="C263" t="str">
        <f>HYPERLINK("https://talan.bank.gov.ua/get-user-certificate/Y_-bilTklL709U5QTHPw","Завантажити сертифікат")</f>
        <v>Завантажити сертифікат</v>
      </c>
    </row>
    <row r="264" spans="1:3" x14ac:dyDescent="0.3">
      <c r="A264" t="s">
        <v>527</v>
      </c>
      <c r="B264" t="s">
        <v>528</v>
      </c>
      <c r="C264" t="str">
        <f>HYPERLINK("https://talan.bank.gov.ua/get-user-certificate/Y_-biXH33Hzcu6qTeQ-A","Завантажити сертифікат")</f>
        <v>Завантажити сертифікат</v>
      </c>
    </row>
    <row r="265" spans="1:3" x14ac:dyDescent="0.3">
      <c r="A265" t="s">
        <v>529</v>
      </c>
      <c r="B265" t="s">
        <v>530</v>
      </c>
      <c r="C265" t="str">
        <f>HYPERLINK("https://talan.bank.gov.ua/get-user-certificate/Y_-biEZdJgyleq8YWgvJ","Завантажити сертифікат")</f>
        <v>Завантажити сертифікат</v>
      </c>
    </row>
    <row r="266" spans="1:3" x14ac:dyDescent="0.3">
      <c r="A266" t="s">
        <v>531</v>
      </c>
      <c r="B266" t="s">
        <v>532</v>
      </c>
      <c r="C266" t="str">
        <f>HYPERLINK("https://talan.bank.gov.ua/get-user-certificate/Y_-bihIcLipGm2bg6bVd","Завантажити сертифікат")</f>
        <v>Завантажити сертифікат</v>
      </c>
    </row>
    <row r="267" spans="1:3" x14ac:dyDescent="0.3">
      <c r="A267" t="s">
        <v>533</v>
      </c>
      <c r="B267" t="s">
        <v>534</v>
      </c>
      <c r="C267" t="str">
        <f>HYPERLINK("https://talan.bank.gov.ua/get-user-certificate/Y_-bij1XBGT6N8RBV2Dp","Завантажити сертифікат")</f>
        <v>Завантажити сертифікат</v>
      </c>
    </row>
    <row r="268" spans="1:3" x14ac:dyDescent="0.3">
      <c r="A268" t="s">
        <v>535</v>
      </c>
      <c r="B268" t="s">
        <v>536</v>
      </c>
      <c r="C268" t="str">
        <f>HYPERLINK("https://talan.bank.gov.ua/get-user-certificate/Y_-biuL27bU-9BbCNAe_","Завантажити сертифікат")</f>
        <v>Завантажити сертифікат</v>
      </c>
    </row>
    <row r="269" spans="1:3" x14ac:dyDescent="0.3">
      <c r="A269" t="s">
        <v>537</v>
      </c>
      <c r="B269" t="s">
        <v>538</v>
      </c>
      <c r="C269" t="str">
        <f>HYPERLINK("https://talan.bank.gov.ua/get-user-certificate/Y_-biz1ZokjhJ-3E6lH_","Завантажити сертифікат")</f>
        <v>Завантажити сертифікат</v>
      </c>
    </row>
    <row r="270" spans="1:3" x14ac:dyDescent="0.3">
      <c r="A270" t="s">
        <v>539</v>
      </c>
      <c r="B270" t="s">
        <v>540</v>
      </c>
      <c r="C270" t="str">
        <f>HYPERLINK("https://talan.bank.gov.ua/get-user-certificate/Y_-bii8HrOhXF272cs98","Завантажити сертифікат")</f>
        <v>Завантажити сертифікат</v>
      </c>
    </row>
    <row r="271" spans="1:3" x14ac:dyDescent="0.3">
      <c r="A271" t="s">
        <v>541</v>
      </c>
      <c r="B271" t="s">
        <v>542</v>
      </c>
      <c r="C271" t="str">
        <f>HYPERLINK("https://talan.bank.gov.ua/get-user-certificate/Y_-bi_OrD9DQQFow-AnY","Завантажити сертифікат")</f>
        <v>Завантажити сертифікат</v>
      </c>
    </row>
    <row r="272" spans="1:3" x14ac:dyDescent="0.3">
      <c r="A272" t="s">
        <v>543</v>
      </c>
      <c r="B272" t="s">
        <v>544</v>
      </c>
      <c r="C272" t="str">
        <f>HYPERLINK("https://talan.bank.gov.ua/get-user-certificate/Y_-biMyW2Hr4fHl0fwNK","Завантажити сертифікат")</f>
        <v>Завантажити сертифікат</v>
      </c>
    </row>
    <row r="273" spans="1:3" x14ac:dyDescent="0.3">
      <c r="A273" t="s">
        <v>545</v>
      </c>
      <c r="B273" t="s">
        <v>546</v>
      </c>
      <c r="C273" t="str">
        <f>HYPERLINK("https://talan.bank.gov.ua/get-user-certificate/Y_-bi07WmuoewtHUn33a","Завантажити сертифікат")</f>
        <v>Завантажити сертифікат</v>
      </c>
    </row>
    <row r="274" spans="1:3" x14ac:dyDescent="0.3">
      <c r="A274" t="s">
        <v>547</v>
      </c>
      <c r="B274" t="s">
        <v>548</v>
      </c>
      <c r="C274" t="str">
        <f>HYPERLINK("https://talan.bank.gov.ua/get-user-certificate/Y_-biqJ0AdTWuyYjAYdd","Завантажити сертифікат")</f>
        <v>Завантажити сертифікат</v>
      </c>
    </row>
    <row r="275" spans="1:3" x14ac:dyDescent="0.3">
      <c r="A275" t="s">
        <v>549</v>
      </c>
      <c r="B275" t="s">
        <v>550</v>
      </c>
      <c r="C275" t="str">
        <f>HYPERLINK("https://talan.bank.gov.ua/get-user-certificate/Y_-bi1tUSslWBOr0SCy3","Завантажити сертифікат")</f>
        <v>Завантажити сертифікат</v>
      </c>
    </row>
    <row r="276" spans="1:3" x14ac:dyDescent="0.3">
      <c r="A276" t="s">
        <v>551</v>
      </c>
      <c r="B276" t="s">
        <v>552</v>
      </c>
      <c r="C276" t="str">
        <f>HYPERLINK("https://talan.bank.gov.ua/get-user-certificate/Y_-biAeSOtDGpyCvByOt","Завантажити сертифікат")</f>
        <v>Завантажити сертифікат</v>
      </c>
    </row>
    <row r="277" spans="1:3" x14ac:dyDescent="0.3">
      <c r="A277" t="s">
        <v>553</v>
      </c>
      <c r="B277" t="s">
        <v>554</v>
      </c>
      <c r="C277" t="str">
        <f>HYPERLINK("https://talan.bank.gov.ua/get-user-certificate/Y_-biP-4ukkhyjGE9_m3","Завантажити сертифікат")</f>
        <v>Завантажити сертифікат</v>
      </c>
    </row>
    <row r="278" spans="1:3" x14ac:dyDescent="0.3">
      <c r="A278" t="s">
        <v>555</v>
      </c>
      <c r="B278" t="s">
        <v>556</v>
      </c>
      <c r="C278" t="str">
        <f>HYPERLINK("https://talan.bank.gov.ua/get-user-certificate/Y_-bimwC4ZU6MJTFdIW4","Завантажити сертифікат")</f>
        <v>Завантажити сертифікат</v>
      </c>
    </row>
    <row r="279" spans="1:3" x14ac:dyDescent="0.3">
      <c r="A279" t="s">
        <v>557</v>
      </c>
      <c r="B279" t="s">
        <v>558</v>
      </c>
      <c r="C279" t="str">
        <f>HYPERLINK("https://talan.bank.gov.ua/get-user-certificate/Y_-biAXeGx2Tz3P8fNWl","Завантажити сертифікат")</f>
        <v>Завантажити сертифікат</v>
      </c>
    </row>
    <row r="280" spans="1:3" x14ac:dyDescent="0.3">
      <c r="A280" t="s">
        <v>559</v>
      </c>
      <c r="B280" t="s">
        <v>560</v>
      </c>
      <c r="C280" t="str">
        <f>HYPERLINK("https://talan.bank.gov.ua/get-user-certificate/Y_-bisODC718-vOOeqkg","Завантажити сертифікат")</f>
        <v>Завантажити сертифікат</v>
      </c>
    </row>
    <row r="281" spans="1:3" x14ac:dyDescent="0.3">
      <c r="A281" t="s">
        <v>561</v>
      </c>
      <c r="B281" t="s">
        <v>562</v>
      </c>
      <c r="C281" t="str">
        <f>HYPERLINK("https://talan.bank.gov.ua/get-user-certificate/Y_-biL3cbmVhttjBTK_j","Завантажити сертифікат")</f>
        <v>Завантажити сертифікат</v>
      </c>
    </row>
    <row r="282" spans="1:3" x14ac:dyDescent="0.3">
      <c r="A282" t="s">
        <v>563</v>
      </c>
      <c r="B282" t="s">
        <v>564</v>
      </c>
      <c r="C282" t="str">
        <f>HYPERLINK("https://talan.bank.gov.ua/get-user-certificate/Y_-bi20RxxCfiUaNRNGr","Завантажити сертифікат")</f>
        <v>Завантажити сертифікат</v>
      </c>
    </row>
    <row r="283" spans="1:3" x14ac:dyDescent="0.3">
      <c r="A283" t="s">
        <v>565</v>
      </c>
      <c r="B283" t="s">
        <v>566</v>
      </c>
      <c r="C283" t="str">
        <f>HYPERLINK("https://talan.bank.gov.ua/get-user-certificate/Y_-biJycY0ogh9sRS1YL","Завантажити сертифікат")</f>
        <v>Завантажити сертифікат</v>
      </c>
    </row>
    <row r="284" spans="1:3" x14ac:dyDescent="0.3">
      <c r="A284" t="s">
        <v>567</v>
      </c>
      <c r="B284" t="s">
        <v>568</v>
      </c>
      <c r="C284" t="str">
        <f>HYPERLINK("https://talan.bank.gov.ua/get-user-certificate/Y_-biIh21dJ1AUlzhhw7","Завантажити сертифікат")</f>
        <v>Завантажити сертифікат</v>
      </c>
    </row>
    <row r="285" spans="1:3" x14ac:dyDescent="0.3">
      <c r="A285" t="s">
        <v>569</v>
      </c>
      <c r="B285" t="s">
        <v>570</v>
      </c>
      <c r="C285" t="str">
        <f>HYPERLINK("https://talan.bank.gov.ua/get-user-certificate/Y_-biEzhBLGJXuSkBp38","Завантажити сертифікат")</f>
        <v>Завантажити сертифікат</v>
      </c>
    </row>
    <row r="286" spans="1:3" x14ac:dyDescent="0.3">
      <c r="A286" t="s">
        <v>571</v>
      </c>
      <c r="B286" t="s">
        <v>572</v>
      </c>
      <c r="C286" t="str">
        <f>HYPERLINK("https://talan.bank.gov.ua/get-user-certificate/Y_-biuvpfB3eUK5CGt1J","Завантажити сертифікат")</f>
        <v>Завантажити сертифікат</v>
      </c>
    </row>
    <row r="287" spans="1:3" x14ac:dyDescent="0.3">
      <c r="A287" t="s">
        <v>573</v>
      </c>
      <c r="B287" t="s">
        <v>574</v>
      </c>
      <c r="C287" t="str">
        <f>HYPERLINK("https://talan.bank.gov.ua/get-user-certificate/Y_-biH2MGu5kQcAiQPaV","Завантажити сертифікат")</f>
        <v>Завантажити сертифікат</v>
      </c>
    </row>
    <row r="288" spans="1:3" x14ac:dyDescent="0.3">
      <c r="A288" t="s">
        <v>575</v>
      </c>
      <c r="B288" t="s">
        <v>576</v>
      </c>
      <c r="C288" t="str">
        <f>HYPERLINK("https://talan.bank.gov.ua/get-user-certificate/Y_-biuO8Zj8w19Ylrmnl","Завантажити сертифікат")</f>
        <v>Завантажити сертифікат</v>
      </c>
    </row>
    <row r="289" spans="1:3" x14ac:dyDescent="0.3">
      <c r="A289" t="s">
        <v>577</v>
      </c>
      <c r="B289" t="s">
        <v>578</v>
      </c>
      <c r="C289" t="str">
        <f>HYPERLINK("https://talan.bank.gov.ua/get-user-certificate/Y_-bikwjzPc4inK3Sdu7","Завантажити сертифікат")</f>
        <v>Завантажити сертифікат</v>
      </c>
    </row>
    <row r="290" spans="1:3" x14ac:dyDescent="0.3">
      <c r="A290" t="s">
        <v>579</v>
      </c>
      <c r="B290" t="s">
        <v>580</v>
      </c>
      <c r="C290" t="str">
        <f>HYPERLINK("https://talan.bank.gov.ua/get-user-certificate/Y_-bi6wkVWc5QbvXlKC_","Завантажити сертифікат")</f>
        <v>Завантажити сертифікат</v>
      </c>
    </row>
    <row r="291" spans="1:3" x14ac:dyDescent="0.3">
      <c r="A291" t="s">
        <v>581</v>
      </c>
      <c r="B291" t="s">
        <v>582</v>
      </c>
      <c r="C291" t="str">
        <f>HYPERLINK("https://talan.bank.gov.ua/get-user-certificate/Y_-biNw5zPmfQxwIRO1g","Завантажити сертифікат")</f>
        <v>Завантажити сертифікат</v>
      </c>
    </row>
    <row r="292" spans="1:3" x14ac:dyDescent="0.3">
      <c r="A292" t="s">
        <v>583</v>
      </c>
      <c r="B292" t="s">
        <v>584</v>
      </c>
      <c r="C292" t="str">
        <f>HYPERLINK("https://talan.bank.gov.ua/get-user-certificate/Y_-bibNoh6F_u8VrKI75","Завантажити сертифікат")</f>
        <v>Завантажити сертифікат</v>
      </c>
    </row>
    <row r="293" spans="1:3" x14ac:dyDescent="0.3">
      <c r="A293" t="s">
        <v>585</v>
      </c>
      <c r="B293" t="s">
        <v>586</v>
      </c>
      <c r="C293" t="str">
        <f>HYPERLINK("https://talan.bank.gov.ua/get-user-certificate/Y_-bi8i_ZmaIb2SkTRGH","Завантажити сертифікат")</f>
        <v>Завантажити сертифікат</v>
      </c>
    </row>
    <row r="294" spans="1:3" x14ac:dyDescent="0.3">
      <c r="A294" t="s">
        <v>587</v>
      </c>
      <c r="B294" t="s">
        <v>588</v>
      </c>
      <c r="C294" t="str">
        <f>HYPERLINK("https://talan.bank.gov.ua/get-user-certificate/Y_-biXLzz_izXBj93YQG","Завантажити сертифікат")</f>
        <v>Завантажити сертифікат</v>
      </c>
    </row>
    <row r="295" spans="1:3" x14ac:dyDescent="0.3">
      <c r="A295" t="s">
        <v>589</v>
      </c>
      <c r="B295" t="s">
        <v>590</v>
      </c>
      <c r="C295" t="str">
        <f>HYPERLINK("https://talan.bank.gov.ua/get-user-certificate/Y_-bivONeSb7UeJfziJT","Завантажити сертифікат")</f>
        <v>Завантажити сертифікат</v>
      </c>
    </row>
    <row r="296" spans="1:3" x14ac:dyDescent="0.3">
      <c r="A296" t="s">
        <v>591</v>
      </c>
      <c r="B296" t="s">
        <v>592</v>
      </c>
      <c r="C296" t="str">
        <f>HYPERLINK("https://talan.bank.gov.ua/get-user-certificate/Y_-bi2bUnX24dFn8fvxf","Завантажити сертифікат")</f>
        <v>Завантажити сертифікат</v>
      </c>
    </row>
    <row r="297" spans="1:3" x14ac:dyDescent="0.3">
      <c r="A297" t="s">
        <v>593</v>
      </c>
      <c r="B297" t="s">
        <v>594</v>
      </c>
      <c r="C297" t="str">
        <f>HYPERLINK("https://talan.bank.gov.ua/get-user-certificate/Y_-biE_z7ZNfEpQluX5Y","Завантажити сертифікат")</f>
        <v>Завантажити сертифікат</v>
      </c>
    </row>
    <row r="298" spans="1:3" x14ac:dyDescent="0.3">
      <c r="A298" t="s">
        <v>595</v>
      </c>
      <c r="B298" t="s">
        <v>596</v>
      </c>
      <c r="C298" t="str">
        <f>HYPERLINK("https://talan.bank.gov.ua/get-user-certificate/Y_-biG3WyrR5WcUH_5v-","Завантажити сертифікат")</f>
        <v>Завантажити сертифікат</v>
      </c>
    </row>
    <row r="299" spans="1:3" x14ac:dyDescent="0.3">
      <c r="A299" t="s">
        <v>597</v>
      </c>
      <c r="B299" t="s">
        <v>598</v>
      </c>
      <c r="C299" t="str">
        <f>HYPERLINK("https://talan.bank.gov.ua/get-user-certificate/Y_-biBYpJ6MqDMnDGnZc","Завантажити сертифікат")</f>
        <v>Завантажити сертифікат</v>
      </c>
    </row>
    <row r="300" spans="1:3" x14ac:dyDescent="0.3">
      <c r="A300" t="s">
        <v>599</v>
      </c>
      <c r="B300" t="s">
        <v>600</v>
      </c>
      <c r="C300" t="str">
        <f>HYPERLINK("https://talan.bank.gov.ua/get-user-certificate/Y_-bijRVDVbMD1eRoRry","Завантажити сертифікат")</f>
        <v>Завантажити сертифікат</v>
      </c>
    </row>
    <row r="301" spans="1:3" x14ac:dyDescent="0.3">
      <c r="A301" t="s">
        <v>601</v>
      </c>
      <c r="B301" t="s">
        <v>602</v>
      </c>
      <c r="C301" t="str">
        <f>HYPERLINK("https://talan.bank.gov.ua/get-user-certificate/Y_-biS0NosHd2GlXSjBx","Завантажити сертифікат")</f>
        <v>Завантажити сертифікат</v>
      </c>
    </row>
    <row r="302" spans="1:3" x14ac:dyDescent="0.3">
      <c r="A302" t="s">
        <v>603</v>
      </c>
      <c r="B302" t="s">
        <v>604</v>
      </c>
      <c r="C302" t="str">
        <f>HYPERLINK("https://talan.bank.gov.ua/get-user-certificate/Y_-biUGfpN1akHHIeSv1","Завантажити сертифікат")</f>
        <v>Завантажити сертифікат</v>
      </c>
    </row>
    <row r="303" spans="1:3" x14ac:dyDescent="0.3">
      <c r="A303" t="s">
        <v>605</v>
      </c>
      <c r="B303" t="s">
        <v>606</v>
      </c>
      <c r="C303" t="str">
        <f>HYPERLINK("https://talan.bank.gov.ua/get-user-certificate/Y_-biLAfr8WEcKxgOH2e","Завантажити сертифікат")</f>
        <v>Завантажити сертифікат</v>
      </c>
    </row>
    <row r="304" spans="1:3" x14ac:dyDescent="0.3">
      <c r="A304" t="s">
        <v>607</v>
      </c>
      <c r="B304" t="s">
        <v>608</v>
      </c>
      <c r="C304" t="str">
        <f>HYPERLINK("https://talan.bank.gov.ua/get-user-certificate/Y_-biDElctoPYG3CmnvH","Завантажити сертифікат")</f>
        <v>Завантажити сертифікат</v>
      </c>
    </row>
    <row r="305" spans="1:3" x14ac:dyDescent="0.3">
      <c r="A305" t="s">
        <v>609</v>
      </c>
      <c r="B305" t="s">
        <v>610</v>
      </c>
      <c r="C305" t="str">
        <f>HYPERLINK("https://talan.bank.gov.ua/get-user-certificate/Y_-bizrEbjsBsSjrMH7b","Завантажити сертифікат")</f>
        <v>Завантажити сертифікат</v>
      </c>
    </row>
    <row r="306" spans="1:3" x14ac:dyDescent="0.3">
      <c r="A306" t="s">
        <v>611</v>
      </c>
      <c r="B306" t="s">
        <v>612</v>
      </c>
      <c r="C306" t="str">
        <f>HYPERLINK("https://talan.bank.gov.ua/get-user-certificate/Y_-biK5vaub9gL_lwvrs","Завантажити сертифікат")</f>
        <v>Завантажити сертифікат</v>
      </c>
    </row>
    <row r="307" spans="1:3" x14ac:dyDescent="0.3">
      <c r="A307" t="s">
        <v>613</v>
      </c>
      <c r="B307" t="s">
        <v>614</v>
      </c>
      <c r="C307" t="str">
        <f>HYPERLINK("https://talan.bank.gov.ua/get-user-certificate/Y_-bieL9O_3c0uPekXeq","Завантажити сертифікат")</f>
        <v>Завантажити сертифікат</v>
      </c>
    </row>
    <row r="308" spans="1:3" x14ac:dyDescent="0.3">
      <c r="A308" t="s">
        <v>615</v>
      </c>
      <c r="B308" t="s">
        <v>616</v>
      </c>
      <c r="C308" t="str">
        <f>HYPERLINK("https://talan.bank.gov.ua/get-user-certificate/Y_-biv8zty0YoDoUy7im","Завантажити сертифікат")</f>
        <v>Завантажити сертифікат</v>
      </c>
    </row>
    <row r="309" spans="1:3" x14ac:dyDescent="0.3">
      <c r="A309" t="s">
        <v>617</v>
      </c>
      <c r="B309" t="s">
        <v>618</v>
      </c>
      <c r="C309" t="str">
        <f>HYPERLINK("https://talan.bank.gov.ua/get-user-certificate/Y_-bieSSJSETuqgPzjNa","Завантажити сертифікат")</f>
        <v>Завантажити сертифікат</v>
      </c>
    </row>
    <row r="310" spans="1:3" x14ac:dyDescent="0.3">
      <c r="A310" t="s">
        <v>619</v>
      </c>
      <c r="B310" t="s">
        <v>620</v>
      </c>
      <c r="C310" t="str">
        <f>HYPERLINK("https://talan.bank.gov.ua/get-user-certificate/Y_-biVClbsCbDu_BaSOR","Завантажити сертифікат")</f>
        <v>Завантажити сертифікат</v>
      </c>
    </row>
    <row r="311" spans="1:3" x14ac:dyDescent="0.3">
      <c r="A311" t="s">
        <v>621</v>
      </c>
      <c r="B311" t="s">
        <v>622</v>
      </c>
      <c r="C311" t="str">
        <f>HYPERLINK("https://talan.bank.gov.ua/get-user-certificate/Y_-biF9bZHkN8IzMtNpU","Завантажити сертифікат")</f>
        <v>Завантажити сертифікат</v>
      </c>
    </row>
    <row r="312" spans="1:3" x14ac:dyDescent="0.3">
      <c r="A312" t="s">
        <v>623</v>
      </c>
      <c r="B312" t="s">
        <v>624</v>
      </c>
      <c r="C312" t="str">
        <f>HYPERLINK("https://talan.bank.gov.ua/get-user-certificate/Y_-bijhhAKP75KH4GLdB","Завантажити сертифікат")</f>
        <v>Завантажити сертифікат</v>
      </c>
    </row>
    <row r="313" spans="1:3" x14ac:dyDescent="0.3">
      <c r="A313" t="s">
        <v>625</v>
      </c>
      <c r="B313" t="s">
        <v>626</v>
      </c>
      <c r="C313" t="str">
        <f>HYPERLINK("https://talan.bank.gov.ua/get-user-certificate/Y_-bizn9cuupuyRx-Ph6","Завантажити сертифікат")</f>
        <v>Завантажити сертифікат</v>
      </c>
    </row>
    <row r="314" spans="1:3" x14ac:dyDescent="0.3">
      <c r="A314" t="s">
        <v>627</v>
      </c>
      <c r="B314" t="s">
        <v>628</v>
      </c>
      <c r="C314" t="str">
        <f>HYPERLINK("https://talan.bank.gov.ua/get-user-certificate/Y_-bitXAgCtGBNkAtQJq","Завантажити сертифікат")</f>
        <v>Завантажити сертифікат</v>
      </c>
    </row>
    <row r="315" spans="1:3" x14ac:dyDescent="0.3">
      <c r="A315" t="s">
        <v>629</v>
      </c>
      <c r="B315" t="s">
        <v>630</v>
      </c>
      <c r="C315" t="str">
        <f>HYPERLINK("https://talan.bank.gov.ua/get-user-certificate/Y_-bidX7o5tcPv3-7eeX","Завантажити сертифікат")</f>
        <v>Завантажити сертифікат</v>
      </c>
    </row>
    <row r="316" spans="1:3" x14ac:dyDescent="0.3">
      <c r="A316" t="s">
        <v>631</v>
      </c>
      <c r="B316" t="s">
        <v>632</v>
      </c>
      <c r="C316" t="str">
        <f>HYPERLINK("https://talan.bank.gov.ua/get-user-certificate/Y_-biQZgfKIdNp10H-Or","Завантажити сертифікат")</f>
        <v>Завантажити сертифікат</v>
      </c>
    </row>
    <row r="317" spans="1:3" x14ac:dyDescent="0.3">
      <c r="A317" t="s">
        <v>633</v>
      </c>
      <c r="B317" t="s">
        <v>634</v>
      </c>
      <c r="C317" t="str">
        <f>HYPERLINK("https://talan.bank.gov.ua/get-user-certificate/Y_-biGPH4LFcUMWfORDO","Завантажити сертифікат")</f>
        <v>Завантажити сертифікат</v>
      </c>
    </row>
    <row r="318" spans="1:3" x14ac:dyDescent="0.3">
      <c r="A318" t="s">
        <v>635</v>
      </c>
      <c r="B318" t="s">
        <v>636</v>
      </c>
      <c r="C318" t="str">
        <f>HYPERLINK("https://talan.bank.gov.ua/get-user-certificate/Y_-biHh5A7eY4S0n-Il-","Завантажити сертифікат")</f>
        <v>Завантажити сертифікат</v>
      </c>
    </row>
    <row r="319" spans="1:3" x14ac:dyDescent="0.3">
      <c r="A319" t="s">
        <v>637</v>
      </c>
      <c r="B319" t="s">
        <v>638</v>
      </c>
      <c r="C319" t="str">
        <f>HYPERLINK("https://talan.bank.gov.ua/get-user-certificate/Y_-biXPv3maP2yX66kqD","Завантажити сертифікат")</f>
        <v>Завантажити сертифікат</v>
      </c>
    </row>
    <row r="320" spans="1:3" x14ac:dyDescent="0.3">
      <c r="A320" t="s">
        <v>639</v>
      </c>
      <c r="B320" t="s">
        <v>640</v>
      </c>
      <c r="C320" t="str">
        <f>HYPERLINK("https://talan.bank.gov.ua/get-user-certificate/Y_-bi2iU8kSsx9k9-8G9","Завантажити сертифікат")</f>
        <v>Завантажити сертифікат</v>
      </c>
    </row>
    <row r="321" spans="1:3" x14ac:dyDescent="0.3">
      <c r="A321" t="s">
        <v>641</v>
      </c>
      <c r="B321" t="s">
        <v>642</v>
      </c>
      <c r="C321" t="str">
        <f>HYPERLINK("https://talan.bank.gov.ua/get-user-certificate/Y_-biG6z1brXLfJDnRmh","Завантажити сертифікат")</f>
        <v>Завантажити сертифікат</v>
      </c>
    </row>
    <row r="322" spans="1:3" x14ac:dyDescent="0.3">
      <c r="A322" t="s">
        <v>643</v>
      </c>
      <c r="B322" t="s">
        <v>644</v>
      </c>
      <c r="C322" t="str">
        <f>HYPERLINK("https://talan.bank.gov.ua/get-user-certificate/Y_-biEuT7oFYXcQCRd6k","Завантажити сертифікат")</f>
        <v>Завантажити сертифікат</v>
      </c>
    </row>
    <row r="323" spans="1:3" x14ac:dyDescent="0.3">
      <c r="A323" t="s">
        <v>645</v>
      </c>
      <c r="B323" t="s">
        <v>646</v>
      </c>
      <c r="C323" t="str">
        <f>HYPERLINK("https://talan.bank.gov.ua/get-user-certificate/Y_-bixmAMFrx0IEqD2eH","Завантажити сертифікат")</f>
        <v>Завантажити сертифікат</v>
      </c>
    </row>
    <row r="324" spans="1:3" x14ac:dyDescent="0.3">
      <c r="A324" t="s">
        <v>647</v>
      </c>
      <c r="B324" t="s">
        <v>648</v>
      </c>
      <c r="C324" t="str">
        <f>HYPERLINK("https://talan.bank.gov.ua/get-user-certificate/Y_-biV5O9nkSVj4MJ0uD","Завантажити сертифікат")</f>
        <v>Завантажити сертифікат</v>
      </c>
    </row>
    <row r="325" spans="1:3" x14ac:dyDescent="0.3">
      <c r="A325" t="s">
        <v>649</v>
      </c>
      <c r="B325" t="s">
        <v>650</v>
      </c>
      <c r="C325" t="str">
        <f>HYPERLINK("https://talan.bank.gov.ua/get-user-certificate/Y_-biF-n1_nzLUVlVwmT","Завантажити сертифікат")</f>
        <v>Завантажити сертифікат</v>
      </c>
    </row>
    <row r="326" spans="1:3" x14ac:dyDescent="0.3">
      <c r="A326" t="s">
        <v>651</v>
      </c>
      <c r="B326" t="s">
        <v>652</v>
      </c>
      <c r="C326" t="str">
        <f>HYPERLINK("https://talan.bank.gov.ua/get-user-certificate/Y_-big8KEzSef2Bv3OHg","Завантажити сертифікат")</f>
        <v>Завантажити сертифікат</v>
      </c>
    </row>
    <row r="327" spans="1:3" x14ac:dyDescent="0.3">
      <c r="A327" t="s">
        <v>653</v>
      </c>
      <c r="B327" t="s">
        <v>654</v>
      </c>
      <c r="C327" t="str">
        <f>HYPERLINK("https://talan.bank.gov.ua/get-user-certificate/Y_-biRR_MRzPnXuyiwc-","Завантажити сертифікат")</f>
        <v>Завантажити сертифікат</v>
      </c>
    </row>
    <row r="328" spans="1:3" x14ac:dyDescent="0.3">
      <c r="A328" t="s">
        <v>655</v>
      </c>
      <c r="B328" t="s">
        <v>656</v>
      </c>
      <c r="C328" t="str">
        <f>HYPERLINK("https://talan.bank.gov.ua/get-user-certificate/Y_-biehA3imssCBDP5o3","Завантажити сертифікат")</f>
        <v>Завантажити сертифікат</v>
      </c>
    </row>
    <row r="329" spans="1:3" x14ac:dyDescent="0.3">
      <c r="A329" t="s">
        <v>657</v>
      </c>
      <c r="B329" t="s">
        <v>658</v>
      </c>
      <c r="C329" t="str">
        <f>HYPERLINK("https://talan.bank.gov.ua/get-user-certificate/Y_-biRTgvjyL0zst_AUs","Завантажити сертифікат")</f>
        <v>Завантажити сертифікат</v>
      </c>
    </row>
    <row r="330" spans="1:3" x14ac:dyDescent="0.3">
      <c r="A330" t="s">
        <v>659</v>
      </c>
      <c r="B330" t="s">
        <v>660</v>
      </c>
      <c r="C330" t="str">
        <f>HYPERLINK("https://talan.bank.gov.ua/get-user-certificate/Y_-biET2Y10KvPy-OFWK","Завантажити сертифікат")</f>
        <v>Завантажити сертифікат</v>
      </c>
    </row>
    <row r="331" spans="1:3" x14ac:dyDescent="0.3">
      <c r="A331" t="s">
        <v>661</v>
      </c>
      <c r="B331" t="s">
        <v>662</v>
      </c>
      <c r="C331" t="str">
        <f>HYPERLINK("https://talan.bank.gov.ua/get-user-certificate/Y_-biwIpEtgVEmWow1fs","Завантажити сертифікат")</f>
        <v>Завантажити сертифікат</v>
      </c>
    </row>
    <row r="332" spans="1:3" x14ac:dyDescent="0.3">
      <c r="A332" t="s">
        <v>663</v>
      </c>
      <c r="B332" t="s">
        <v>664</v>
      </c>
      <c r="C332" t="str">
        <f>HYPERLINK("https://talan.bank.gov.ua/get-user-certificate/Y_-biACLlet2bj2BiARs","Завантажити сертифікат")</f>
        <v>Завантажити сертифікат</v>
      </c>
    </row>
    <row r="333" spans="1:3" x14ac:dyDescent="0.3">
      <c r="A333" t="s">
        <v>665</v>
      </c>
      <c r="B333" t="s">
        <v>666</v>
      </c>
      <c r="C333" t="str">
        <f>HYPERLINK("https://talan.bank.gov.ua/get-user-certificate/Y_-bioIeCZc4nw-P9cl0","Завантажити сертифікат")</f>
        <v>Завантажити сертифікат</v>
      </c>
    </row>
    <row r="334" spans="1:3" x14ac:dyDescent="0.3">
      <c r="A334" t="s">
        <v>667</v>
      </c>
      <c r="B334" t="s">
        <v>668</v>
      </c>
      <c r="C334" t="str">
        <f>HYPERLINK("https://talan.bank.gov.ua/get-user-certificate/Y_-biCf6ZuwybLXN3ARr","Завантажити сертифікат")</f>
        <v>Завантажити сертифікат</v>
      </c>
    </row>
    <row r="335" spans="1:3" x14ac:dyDescent="0.3">
      <c r="A335" t="s">
        <v>669</v>
      </c>
      <c r="B335" t="s">
        <v>670</v>
      </c>
      <c r="C335" t="str">
        <f>HYPERLINK("https://talan.bank.gov.ua/get-user-certificate/Y_-biF2PcJ-LifnyzrVU","Завантажити сертифікат")</f>
        <v>Завантажити сертифікат</v>
      </c>
    </row>
    <row r="336" spans="1:3" x14ac:dyDescent="0.3">
      <c r="A336" t="s">
        <v>671</v>
      </c>
      <c r="B336" t="s">
        <v>672</v>
      </c>
      <c r="C336" t="str">
        <f>HYPERLINK("https://talan.bank.gov.ua/get-user-certificate/Y_-birjLayW3ORuC9JAi","Завантажити сертифікат")</f>
        <v>Завантажити сертифікат</v>
      </c>
    </row>
    <row r="337" spans="1:3" x14ac:dyDescent="0.3">
      <c r="A337" t="s">
        <v>673</v>
      </c>
      <c r="B337" t="s">
        <v>674</v>
      </c>
      <c r="C337" t="str">
        <f>HYPERLINK("https://talan.bank.gov.ua/get-user-certificate/Y_-bi6W3hzk55IMRGUHs","Завантажити сертифікат")</f>
        <v>Завантажити сертифікат</v>
      </c>
    </row>
    <row r="338" spans="1:3" x14ac:dyDescent="0.3">
      <c r="A338" t="s">
        <v>675</v>
      </c>
      <c r="B338" t="s">
        <v>676</v>
      </c>
      <c r="C338" t="str">
        <f>HYPERLINK("https://talan.bank.gov.ua/get-user-certificate/Y_-biJnMD6-1UnmnyrSW","Завантажити сертифікат")</f>
        <v>Завантажити сертифікат</v>
      </c>
    </row>
    <row r="339" spans="1:3" x14ac:dyDescent="0.3">
      <c r="A339" t="s">
        <v>677</v>
      </c>
      <c r="B339" t="s">
        <v>678</v>
      </c>
      <c r="C339" t="str">
        <f>HYPERLINK("https://talan.bank.gov.ua/get-user-certificate/Y_-bizNEhdpdSSfsS8WQ","Завантажити сертифікат")</f>
        <v>Завантажити сертифікат</v>
      </c>
    </row>
    <row r="340" spans="1:3" x14ac:dyDescent="0.3">
      <c r="A340" t="s">
        <v>679</v>
      </c>
      <c r="B340" t="s">
        <v>680</v>
      </c>
      <c r="C340" t="str">
        <f>HYPERLINK("https://talan.bank.gov.ua/get-user-certificate/Y_-biHEvYVLwKbk8skeX","Завантажити сертифікат")</f>
        <v>Завантажити сертифікат</v>
      </c>
    </row>
    <row r="341" spans="1:3" x14ac:dyDescent="0.3">
      <c r="A341" t="s">
        <v>681</v>
      </c>
      <c r="B341" t="s">
        <v>682</v>
      </c>
      <c r="C341" t="str">
        <f>HYPERLINK("https://talan.bank.gov.ua/get-user-certificate/Y_-biD3RVjPU03wSkibI","Завантажити сертифікат")</f>
        <v>Завантажити сертифікат</v>
      </c>
    </row>
    <row r="342" spans="1:3" x14ac:dyDescent="0.3">
      <c r="A342" t="s">
        <v>683</v>
      </c>
      <c r="B342" t="s">
        <v>684</v>
      </c>
      <c r="C342" t="str">
        <f>HYPERLINK("https://talan.bank.gov.ua/get-user-certificate/Y_-bi21hi_sKXH14nPOx","Завантажити сертифікат")</f>
        <v>Завантажити сертифікат</v>
      </c>
    </row>
    <row r="343" spans="1:3" x14ac:dyDescent="0.3">
      <c r="A343" t="s">
        <v>685</v>
      </c>
      <c r="B343" t="s">
        <v>686</v>
      </c>
      <c r="C343" t="str">
        <f>HYPERLINK("https://talan.bank.gov.ua/get-user-certificate/Y_-biHLkRPHd_XK8zY-G","Завантажити сертифікат")</f>
        <v>Завантажити сертифікат</v>
      </c>
    </row>
    <row r="344" spans="1:3" x14ac:dyDescent="0.3">
      <c r="A344" t="s">
        <v>687</v>
      </c>
      <c r="B344" t="s">
        <v>688</v>
      </c>
      <c r="C344" t="str">
        <f>HYPERLINK("https://talan.bank.gov.ua/get-user-certificate/Y_-biY6fhVQrPkNwqgBu","Завантажити сертифікат")</f>
        <v>Завантажити сертифікат</v>
      </c>
    </row>
    <row r="345" spans="1:3" x14ac:dyDescent="0.3">
      <c r="A345" t="s">
        <v>689</v>
      </c>
      <c r="B345" t="s">
        <v>690</v>
      </c>
      <c r="C345" t="str">
        <f>HYPERLINK("https://talan.bank.gov.ua/get-user-certificate/Y_-bicj5dMd67qk8kl_g","Завантажити сертифікат")</f>
        <v>Завантажити сертифікат</v>
      </c>
    </row>
    <row r="346" spans="1:3" x14ac:dyDescent="0.3">
      <c r="A346" t="s">
        <v>691</v>
      </c>
      <c r="B346" t="s">
        <v>692</v>
      </c>
      <c r="C346" t="str">
        <f>HYPERLINK("https://talan.bank.gov.ua/get-user-certificate/Y_-biwDBOJwYYx7qaRan","Завантажити сертифікат")</f>
        <v>Завантажити сертифікат</v>
      </c>
    </row>
    <row r="347" spans="1:3" x14ac:dyDescent="0.3">
      <c r="A347" t="s">
        <v>693</v>
      </c>
      <c r="B347" t="s">
        <v>694</v>
      </c>
      <c r="C347" t="str">
        <f>HYPERLINK("https://talan.bank.gov.ua/get-user-certificate/Y_-biDdAUa9fDKHVQB4w","Завантажити сертифікат")</f>
        <v>Завантажити сертифікат</v>
      </c>
    </row>
    <row r="348" spans="1:3" x14ac:dyDescent="0.3">
      <c r="A348" t="s">
        <v>695</v>
      </c>
      <c r="B348" t="s">
        <v>696</v>
      </c>
      <c r="C348" t="str">
        <f>HYPERLINK("https://talan.bank.gov.ua/get-user-certificate/Y_-bi7WpQK9BwVlFa7bR","Завантажити сертифікат")</f>
        <v>Завантажити сертифікат</v>
      </c>
    </row>
    <row r="349" spans="1:3" x14ac:dyDescent="0.3">
      <c r="A349" t="s">
        <v>697</v>
      </c>
      <c r="B349" t="s">
        <v>698</v>
      </c>
      <c r="C349" t="str">
        <f>HYPERLINK("https://talan.bank.gov.ua/get-user-certificate/Y_-bi4MTHQoIE-Njw78s","Завантажити сертифікат")</f>
        <v>Завантажити сертифікат</v>
      </c>
    </row>
    <row r="350" spans="1:3" x14ac:dyDescent="0.3">
      <c r="A350" t="s">
        <v>699</v>
      </c>
      <c r="B350" t="s">
        <v>700</v>
      </c>
      <c r="C350" t="str">
        <f>HYPERLINK("https://talan.bank.gov.ua/get-user-certificate/Y_-bi63rwCu88PS6UF5_","Завантажити сертифікат")</f>
        <v>Завантажити сертифікат</v>
      </c>
    </row>
    <row r="351" spans="1:3" x14ac:dyDescent="0.3">
      <c r="A351" t="s">
        <v>701</v>
      </c>
      <c r="B351" t="s">
        <v>702</v>
      </c>
      <c r="C351" t="str">
        <f>HYPERLINK("https://talan.bank.gov.ua/get-user-certificate/Y_-bisy-1lLQf6TlT_Lh","Завантажити сертифікат")</f>
        <v>Завантажити сертифікат</v>
      </c>
    </row>
    <row r="352" spans="1:3" x14ac:dyDescent="0.3">
      <c r="A352" t="s">
        <v>703</v>
      </c>
      <c r="B352" t="s">
        <v>704</v>
      </c>
      <c r="C352" t="str">
        <f>HYPERLINK("https://talan.bank.gov.ua/get-user-certificate/Y_-biYu8T1ucb6TMHtDR","Завантажити сертифікат")</f>
        <v>Завантажити сертифікат</v>
      </c>
    </row>
    <row r="353" spans="1:3" x14ac:dyDescent="0.3">
      <c r="A353" t="s">
        <v>705</v>
      </c>
      <c r="B353" t="s">
        <v>706</v>
      </c>
      <c r="C353" t="str">
        <f>HYPERLINK("https://talan.bank.gov.ua/get-user-certificate/Y_-biyrIRTpb837xgThA","Завантажити сертифікат")</f>
        <v>Завантажити сертифікат</v>
      </c>
    </row>
    <row r="354" spans="1:3" x14ac:dyDescent="0.3">
      <c r="A354" t="s">
        <v>707</v>
      </c>
      <c r="B354" t="s">
        <v>708</v>
      </c>
      <c r="C354" t="str">
        <f>HYPERLINK("https://talan.bank.gov.ua/get-user-certificate/Y_-bicSMUZYpU98oQmnO","Завантажити сертифікат")</f>
        <v>Завантажити сертифікат</v>
      </c>
    </row>
    <row r="355" spans="1:3" x14ac:dyDescent="0.3">
      <c r="A355" t="s">
        <v>709</v>
      </c>
      <c r="B355" t="s">
        <v>710</v>
      </c>
      <c r="C355" t="str">
        <f>HYPERLINK("https://talan.bank.gov.ua/get-user-certificate/Y_-bigCN-F9FKaI0V_tg","Завантажити сертифікат")</f>
        <v>Завантажити сертифікат</v>
      </c>
    </row>
    <row r="356" spans="1:3" x14ac:dyDescent="0.3">
      <c r="A356" t="s">
        <v>711</v>
      </c>
      <c r="B356" t="s">
        <v>712</v>
      </c>
      <c r="C356" t="str">
        <f>HYPERLINK("https://talan.bank.gov.ua/get-user-certificate/Y_-biMWTNqDAufmsL_nP","Завантажити сертифікат")</f>
        <v>Завантажити сертифікат</v>
      </c>
    </row>
    <row r="357" spans="1:3" x14ac:dyDescent="0.3">
      <c r="A357" t="s">
        <v>713</v>
      </c>
      <c r="B357" t="s">
        <v>714</v>
      </c>
      <c r="C357" t="str">
        <f>HYPERLINK("https://talan.bank.gov.ua/get-user-certificate/Y_-bi6xdlr3nm_HNl9FT","Завантажити сертифікат")</f>
        <v>Завантажити сертифікат</v>
      </c>
    </row>
    <row r="358" spans="1:3" x14ac:dyDescent="0.3">
      <c r="A358" t="s">
        <v>715</v>
      </c>
      <c r="B358" t="s">
        <v>716</v>
      </c>
      <c r="C358" t="str">
        <f>HYPERLINK("https://talan.bank.gov.ua/get-user-certificate/Y_-bih7JT7_otjUmzBWY","Завантажити сертифікат")</f>
        <v>Завантажити сертифікат</v>
      </c>
    </row>
    <row r="359" spans="1:3" x14ac:dyDescent="0.3">
      <c r="A359" t="s">
        <v>717</v>
      </c>
      <c r="B359" t="s">
        <v>718</v>
      </c>
      <c r="C359" t="str">
        <f>HYPERLINK("https://talan.bank.gov.ua/get-user-certificate/Y_-bidNpasr_CQVl4vQI","Завантажити сертифікат")</f>
        <v>Завантажити сертифікат</v>
      </c>
    </row>
    <row r="360" spans="1:3" x14ac:dyDescent="0.3">
      <c r="A360" t="s">
        <v>719</v>
      </c>
      <c r="B360" t="s">
        <v>720</v>
      </c>
      <c r="C360" t="str">
        <f>HYPERLINK("https://talan.bank.gov.ua/get-user-certificate/Y_-biE8IeUGxcqFA7Kys","Завантажити сертифікат")</f>
        <v>Завантажити сертифікат</v>
      </c>
    </row>
    <row r="361" spans="1:3" x14ac:dyDescent="0.3">
      <c r="A361" t="s">
        <v>721</v>
      </c>
      <c r="B361" t="s">
        <v>722</v>
      </c>
      <c r="C361" t="str">
        <f>HYPERLINK("https://talan.bank.gov.ua/get-user-certificate/Y_-bi4HpuYcOPcYOZ5_i","Завантажити сертифікат")</f>
        <v>Завантажити сертифікат</v>
      </c>
    </row>
    <row r="362" spans="1:3" x14ac:dyDescent="0.3">
      <c r="A362" t="s">
        <v>723</v>
      </c>
      <c r="B362" t="s">
        <v>724</v>
      </c>
      <c r="C362" t="str">
        <f>HYPERLINK("https://talan.bank.gov.ua/get-user-certificate/Y_-bi9Q_oWklMAbMy5d9","Завантажити сертифікат")</f>
        <v>Завантажити сертифікат</v>
      </c>
    </row>
    <row r="363" spans="1:3" x14ac:dyDescent="0.3">
      <c r="A363" t="s">
        <v>725</v>
      </c>
      <c r="B363" t="s">
        <v>726</v>
      </c>
      <c r="C363" t="str">
        <f>HYPERLINK("https://talan.bank.gov.ua/get-user-certificate/Y_-bi0SbAa45NOZR9pco","Завантажити сертифікат")</f>
        <v>Завантажити сертифікат</v>
      </c>
    </row>
    <row r="364" spans="1:3" x14ac:dyDescent="0.3">
      <c r="A364" t="s">
        <v>727</v>
      </c>
      <c r="B364" t="s">
        <v>728</v>
      </c>
      <c r="C364" t="str">
        <f>HYPERLINK("https://talan.bank.gov.ua/get-user-certificate/Y_-bieEioiRIgNQTccow","Завантажити сертифікат")</f>
        <v>Завантажити сертифікат</v>
      </c>
    </row>
    <row r="365" spans="1:3" x14ac:dyDescent="0.3">
      <c r="A365" t="s">
        <v>729</v>
      </c>
      <c r="B365" t="s">
        <v>730</v>
      </c>
      <c r="C365" t="str">
        <f>HYPERLINK("https://talan.bank.gov.ua/get-user-certificate/Y_-bi_a8yvoZ8SNOJiRX","Завантажити сертифікат")</f>
        <v>Завантажити сертифікат</v>
      </c>
    </row>
    <row r="366" spans="1:3" x14ac:dyDescent="0.3">
      <c r="A366" t="s">
        <v>731</v>
      </c>
      <c r="B366" t="s">
        <v>732</v>
      </c>
      <c r="C366" t="str">
        <f>HYPERLINK("https://talan.bank.gov.ua/get-user-certificate/Y_-biUmCMUZjdkwjA0sI","Завантажити сертифікат")</f>
        <v>Завантажити сертифікат</v>
      </c>
    </row>
    <row r="367" spans="1:3" x14ac:dyDescent="0.3">
      <c r="A367" t="s">
        <v>733</v>
      </c>
      <c r="B367" t="s">
        <v>734</v>
      </c>
      <c r="C367" t="str">
        <f>HYPERLINK("https://talan.bank.gov.ua/get-user-certificate/Y_-biW7Cj6-ju9ZiuSKY","Завантажити сертифікат")</f>
        <v>Завантажити сертифікат</v>
      </c>
    </row>
    <row r="368" spans="1:3" x14ac:dyDescent="0.3">
      <c r="A368" t="s">
        <v>735</v>
      </c>
      <c r="B368" t="s">
        <v>736</v>
      </c>
      <c r="C368" t="str">
        <f>HYPERLINK("https://talan.bank.gov.ua/get-user-certificate/Y_-biAqhTiKUT5Eu5NxP","Завантажити сертифікат")</f>
        <v>Завантажити сертифікат</v>
      </c>
    </row>
    <row r="369" spans="1:3" x14ac:dyDescent="0.3">
      <c r="A369" t="s">
        <v>737</v>
      </c>
      <c r="B369" t="s">
        <v>738</v>
      </c>
      <c r="C369" t="str">
        <f>HYPERLINK("https://talan.bank.gov.ua/get-user-certificate/Y_-bihj2Itnkt1TjPjWI","Завантажити сертифікат")</f>
        <v>Завантажити сертифікат</v>
      </c>
    </row>
    <row r="370" spans="1:3" x14ac:dyDescent="0.3">
      <c r="A370" t="s">
        <v>739</v>
      </c>
      <c r="B370" t="s">
        <v>740</v>
      </c>
      <c r="C370" t="str">
        <f>HYPERLINK("https://talan.bank.gov.ua/get-user-certificate/Y_-bi3klUJeMCxsnrWDN","Завантажити сертифікат")</f>
        <v>Завантажити сертифікат</v>
      </c>
    </row>
    <row r="371" spans="1:3" x14ac:dyDescent="0.3">
      <c r="A371" t="s">
        <v>741</v>
      </c>
      <c r="B371" t="s">
        <v>742</v>
      </c>
      <c r="C371" t="str">
        <f>HYPERLINK("https://talan.bank.gov.ua/get-user-certificate/Y_-bitZ_oWhS7pP13yz_","Завантажити сертифікат")</f>
        <v>Завантажити сертифікат</v>
      </c>
    </row>
    <row r="372" spans="1:3" x14ac:dyDescent="0.3">
      <c r="A372" t="s">
        <v>743</v>
      </c>
      <c r="B372" t="s">
        <v>744</v>
      </c>
      <c r="C372" t="str">
        <f>HYPERLINK("https://talan.bank.gov.ua/get-user-certificate/Y_-bi_WEAjg910wrlpWS","Завантажити сертифікат")</f>
        <v>Завантажити сертифікат</v>
      </c>
    </row>
    <row r="373" spans="1:3" x14ac:dyDescent="0.3">
      <c r="A373" t="s">
        <v>745</v>
      </c>
      <c r="B373" t="s">
        <v>746</v>
      </c>
      <c r="C373" t="str">
        <f>HYPERLINK("https://talan.bank.gov.ua/get-user-certificate/Y_-biQ0v4YLlhgSNBcIF","Завантажити сертифікат")</f>
        <v>Завантажити сертифікат</v>
      </c>
    </row>
    <row r="374" spans="1:3" x14ac:dyDescent="0.3">
      <c r="A374" t="s">
        <v>747</v>
      </c>
      <c r="B374" t="s">
        <v>748</v>
      </c>
      <c r="C374" t="str">
        <f>HYPERLINK("https://talan.bank.gov.ua/get-user-certificate/Y_-bi5zA_19cwVVhfxDV","Завантажити сертифікат")</f>
        <v>Завантажити сертифікат</v>
      </c>
    </row>
    <row r="375" spans="1:3" x14ac:dyDescent="0.3">
      <c r="A375" t="s">
        <v>749</v>
      </c>
      <c r="B375" t="s">
        <v>750</v>
      </c>
      <c r="C375" t="str">
        <f>HYPERLINK("https://talan.bank.gov.ua/get-user-certificate/Y_-bi1VvIET7LIc7jTzO","Завантажити сертифікат")</f>
        <v>Завантажити сертифікат</v>
      </c>
    </row>
    <row r="376" spans="1:3" x14ac:dyDescent="0.3">
      <c r="A376" t="s">
        <v>751</v>
      </c>
      <c r="B376" t="s">
        <v>752</v>
      </c>
      <c r="C376" t="str">
        <f>HYPERLINK("https://talan.bank.gov.ua/get-user-certificate/Y_-bihRyS2UBQd1vGKUP","Завантажити сертифікат")</f>
        <v>Завантажити сертифікат</v>
      </c>
    </row>
    <row r="377" spans="1:3" x14ac:dyDescent="0.3">
      <c r="A377" t="s">
        <v>753</v>
      </c>
      <c r="B377" t="s">
        <v>754</v>
      </c>
      <c r="C377" t="str">
        <f>HYPERLINK("https://talan.bank.gov.ua/get-user-certificate/Y_-biY4GcbHszGf7Ri1z","Завантажити сертифікат")</f>
        <v>Завантажити сертифікат</v>
      </c>
    </row>
    <row r="378" spans="1:3" x14ac:dyDescent="0.3">
      <c r="A378" t="s">
        <v>755</v>
      </c>
      <c r="B378" t="s">
        <v>756</v>
      </c>
      <c r="C378" t="str">
        <f>HYPERLINK("https://talan.bank.gov.ua/get-user-certificate/Y_-biv3OfX8QXEORO8xW","Завантажити сертифікат")</f>
        <v>Завантажити сертифікат</v>
      </c>
    </row>
    <row r="379" spans="1:3" x14ac:dyDescent="0.3">
      <c r="A379" t="s">
        <v>757</v>
      </c>
      <c r="B379" t="s">
        <v>758</v>
      </c>
      <c r="C379" t="str">
        <f>HYPERLINK("https://talan.bank.gov.ua/get-user-certificate/Y_-biHLOIIlZ93-8KT_x","Завантажити сертифікат")</f>
        <v>Завантажити сертифікат</v>
      </c>
    </row>
    <row r="380" spans="1:3" x14ac:dyDescent="0.3">
      <c r="A380" t="s">
        <v>759</v>
      </c>
      <c r="B380" t="s">
        <v>760</v>
      </c>
      <c r="C380" t="str">
        <f>HYPERLINK("https://talan.bank.gov.ua/get-user-certificate/Y_-biG0LsKQloCzYxFpG","Завантажити сертифікат")</f>
        <v>Завантажити сертифікат</v>
      </c>
    </row>
    <row r="381" spans="1:3" x14ac:dyDescent="0.3">
      <c r="A381" t="s">
        <v>761</v>
      </c>
      <c r="B381" t="s">
        <v>762</v>
      </c>
      <c r="C381" t="str">
        <f>HYPERLINK("https://talan.bank.gov.ua/get-user-certificate/Y_-bi_ICaF6C2tRZWXTT","Завантажити сертифікат")</f>
        <v>Завантажити сертифікат</v>
      </c>
    </row>
    <row r="382" spans="1:3" x14ac:dyDescent="0.3">
      <c r="A382" t="s">
        <v>763</v>
      </c>
      <c r="B382" t="s">
        <v>764</v>
      </c>
      <c r="C382" t="str">
        <f>HYPERLINK("https://talan.bank.gov.ua/get-user-certificate/Y_-biZZym61QfPj-T249","Завантажити сертифікат")</f>
        <v>Завантажити сертифікат</v>
      </c>
    </row>
    <row r="383" spans="1:3" x14ac:dyDescent="0.3">
      <c r="A383" t="s">
        <v>765</v>
      </c>
      <c r="B383" t="s">
        <v>766</v>
      </c>
      <c r="C383" t="str">
        <f>HYPERLINK("https://talan.bank.gov.ua/get-user-certificate/Y_-bipFDFyTtULVUfviY","Завантажити сертифікат")</f>
        <v>Завантажити сертифікат</v>
      </c>
    </row>
    <row r="384" spans="1:3" x14ac:dyDescent="0.3">
      <c r="A384" t="s">
        <v>767</v>
      </c>
      <c r="B384" t="s">
        <v>768</v>
      </c>
      <c r="C384" t="str">
        <f>HYPERLINK("https://talan.bank.gov.ua/get-user-certificate/Y_-bip68_lrCTvnyi4YM","Завантажити сертифікат")</f>
        <v>Завантажити сертифікат</v>
      </c>
    </row>
    <row r="385" spans="1:3" x14ac:dyDescent="0.3">
      <c r="A385" t="s">
        <v>769</v>
      </c>
      <c r="B385" t="s">
        <v>770</v>
      </c>
      <c r="C385" t="str">
        <f>HYPERLINK("https://talan.bank.gov.ua/get-user-certificate/Y_-biN08lm94NAhBwuF7","Завантажити сертифікат")</f>
        <v>Завантажити сертифікат</v>
      </c>
    </row>
    <row r="386" spans="1:3" x14ac:dyDescent="0.3">
      <c r="A386" t="s">
        <v>771</v>
      </c>
      <c r="B386" t="s">
        <v>772</v>
      </c>
      <c r="C386" t="str">
        <f>HYPERLINK("https://talan.bank.gov.ua/get-user-certificate/Y_-biSKVSgGXgwKX-kl0","Завантажити сертифікат")</f>
        <v>Завантажити сертифікат</v>
      </c>
    </row>
    <row r="387" spans="1:3" x14ac:dyDescent="0.3">
      <c r="A387" t="s">
        <v>773</v>
      </c>
      <c r="B387" t="s">
        <v>774</v>
      </c>
      <c r="C387" t="str">
        <f>HYPERLINK("https://talan.bank.gov.ua/get-user-certificate/Y_-biDOtk_oalXUgj8j5","Завантажити сертифікат")</f>
        <v>Завантажити сертифікат</v>
      </c>
    </row>
    <row r="388" spans="1:3" x14ac:dyDescent="0.3">
      <c r="A388" t="s">
        <v>775</v>
      </c>
      <c r="B388" t="s">
        <v>776</v>
      </c>
      <c r="C388" t="str">
        <f>HYPERLINK("https://talan.bank.gov.ua/get-user-certificate/Y_-biJTol1cpDVxq4Pym","Завантажити сертифікат")</f>
        <v>Завантажити сертифікат</v>
      </c>
    </row>
    <row r="389" spans="1:3" x14ac:dyDescent="0.3">
      <c r="A389" t="s">
        <v>777</v>
      </c>
      <c r="B389" t="s">
        <v>778</v>
      </c>
      <c r="C389" t="str">
        <f>HYPERLINK("https://talan.bank.gov.ua/get-user-certificate/Y_-biPyNIsnSh5PRtkJ4","Завантажити сертифікат")</f>
        <v>Завантажити сертифікат</v>
      </c>
    </row>
    <row r="390" spans="1:3" x14ac:dyDescent="0.3">
      <c r="A390" t="s">
        <v>779</v>
      </c>
      <c r="B390" t="s">
        <v>780</v>
      </c>
      <c r="C390" t="str">
        <f>HYPERLINK("https://talan.bank.gov.ua/get-user-certificate/Y_-biXAi1VdjBL1R7Fgf","Завантажити сертифікат")</f>
        <v>Завантажити сертифікат</v>
      </c>
    </row>
    <row r="391" spans="1:3" x14ac:dyDescent="0.3">
      <c r="A391" t="s">
        <v>781</v>
      </c>
      <c r="B391" t="s">
        <v>782</v>
      </c>
      <c r="C391" t="str">
        <f>HYPERLINK("https://talan.bank.gov.ua/get-user-certificate/Y_-bijbWTbqWg0a54w9M","Завантажити сертифікат")</f>
        <v>Завантажити сертифікат</v>
      </c>
    </row>
    <row r="392" spans="1:3" x14ac:dyDescent="0.3">
      <c r="A392" t="s">
        <v>783</v>
      </c>
      <c r="B392" t="s">
        <v>784</v>
      </c>
      <c r="C392" t="str">
        <f>HYPERLINK("https://talan.bank.gov.ua/get-user-certificate/Y_-biF0N1uBYBlsACYFk","Завантажити сертифікат")</f>
        <v>Завантажити сертифікат</v>
      </c>
    </row>
    <row r="393" spans="1:3" x14ac:dyDescent="0.3">
      <c r="A393" t="s">
        <v>785</v>
      </c>
      <c r="B393" t="s">
        <v>786</v>
      </c>
      <c r="C393" t="str">
        <f>HYPERLINK("https://talan.bank.gov.ua/get-user-certificate/Y_-bib2B6wzbv2d7YwQU","Завантажити сертифікат")</f>
        <v>Завантажити сертифікат</v>
      </c>
    </row>
    <row r="394" spans="1:3" x14ac:dyDescent="0.3">
      <c r="A394" t="s">
        <v>787</v>
      </c>
      <c r="B394" t="s">
        <v>788</v>
      </c>
      <c r="C394" t="str">
        <f>HYPERLINK("https://talan.bank.gov.ua/get-user-certificate/Y_-biX-R1qlIztd_olko","Завантажити сертифікат")</f>
        <v>Завантажити сертифікат</v>
      </c>
    </row>
    <row r="395" spans="1:3" x14ac:dyDescent="0.3">
      <c r="A395" t="s">
        <v>789</v>
      </c>
      <c r="B395" t="s">
        <v>790</v>
      </c>
      <c r="C395" t="str">
        <f>HYPERLINK("https://talan.bank.gov.ua/get-user-certificate/Y_-biH7X-Va1abwJLUKN","Завантажити сертифікат")</f>
        <v>Завантажити сертифікат</v>
      </c>
    </row>
    <row r="396" spans="1:3" x14ac:dyDescent="0.3">
      <c r="A396" t="s">
        <v>791</v>
      </c>
      <c r="B396" t="s">
        <v>792</v>
      </c>
      <c r="C396" t="str">
        <f>HYPERLINK("https://talan.bank.gov.ua/get-user-certificate/Y_-biLEsFaqCc3tB_smm","Завантажити сертифікат")</f>
        <v>Завантажити сертифікат</v>
      </c>
    </row>
    <row r="397" spans="1:3" x14ac:dyDescent="0.3">
      <c r="A397" t="s">
        <v>793</v>
      </c>
      <c r="B397" t="s">
        <v>794</v>
      </c>
      <c r="C397" t="str">
        <f>HYPERLINK("https://talan.bank.gov.ua/get-user-certificate/Y_-biYm34XXHDVa7Atkn","Завантажити сертифікат")</f>
        <v>Завантажити сертифікат</v>
      </c>
    </row>
    <row r="398" spans="1:3" x14ac:dyDescent="0.3">
      <c r="A398" t="s">
        <v>795</v>
      </c>
      <c r="B398" t="s">
        <v>796</v>
      </c>
      <c r="C398" t="str">
        <f>HYPERLINK("https://talan.bank.gov.ua/get-user-certificate/Y_-biKr0f9Jo1dtvZT4i","Завантажити сертифікат")</f>
        <v>Завантажити сертифікат</v>
      </c>
    </row>
    <row r="399" spans="1:3" x14ac:dyDescent="0.3">
      <c r="A399" t="s">
        <v>797</v>
      </c>
      <c r="B399" t="s">
        <v>798</v>
      </c>
      <c r="C399" t="str">
        <f>HYPERLINK("https://talan.bank.gov.ua/get-user-certificate/Y_-bibIlVsXLtmx1F2Ku","Завантажити сертифікат")</f>
        <v>Завантажити сертифікат</v>
      </c>
    </row>
    <row r="400" spans="1:3" x14ac:dyDescent="0.3">
      <c r="A400" t="s">
        <v>799</v>
      </c>
      <c r="B400" t="s">
        <v>800</v>
      </c>
      <c r="C400" t="str">
        <f>HYPERLINK("https://talan.bank.gov.ua/get-user-certificate/Y_-bigGt4xcNALXz0AjB","Завантажити сертифікат")</f>
        <v>Завантажити сертифікат</v>
      </c>
    </row>
    <row r="401" spans="1:3" x14ac:dyDescent="0.3">
      <c r="A401" t="s">
        <v>801</v>
      </c>
      <c r="B401" t="s">
        <v>802</v>
      </c>
      <c r="C401" t="str">
        <f>HYPERLINK("https://talan.bank.gov.ua/get-user-certificate/Y_-bifXvSOT6ofpiG0P6","Завантажити сертифікат")</f>
        <v>Завантажити сертифікат</v>
      </c>
    </row>
    <row r="402" spans="1:3" x14ac:dyDescent="0.3">
      <c r="A402" t="s">
        <v>803</v>
      </c>
      <c r="B402" t="s">
        <v>804</v>
      </c>
      <c r="C402" t="str">
        <f>HYPERLINK("https://talan.bank.gov.ua/get-user-certificate/Y_-biTDBnQOmbjyisLBh","Завантажити сертифікат")</f>
        <v>Завантажити сертифікат</v>
      </c>
    </row>
    <row r="403" spans="1:3" x14ac:dyDescent="0.3">
      <c r="A403" t="s">
        <v>805</v>
      </c>
      <c r="B403" t="s">
        <v>806</v>
      </c>
      <c r="C403" t="str">
        <f>HYPERLINK("https://talan.bank.gov.ua/get-user-certificate/Y_-bi-seOYaZqwO41vtJ","Завантажити сертифікат")</f>
        <v>Завантажити сертифікат</v>
      </c>
    </row>
    <row r="404" spans="1:3" x14ac:dyDescent="0.3">
      <c r="A404" t="s">
        <v>807</v>
      </c>
      <c r="B404" t="s">
        <v>808</v>
      </c>
      <c r="C404" t="str">
        <f>HYPERLINK("https://talan.bank.gov.ua/get-user-certificate/Y_-biWBQ6rt286piv5mj","Завантажити сертифікат")</f>
        <v>Завантажити сертифікат</v>
      </c>
    </row>
    <row r="405" spans="1:3" x14ac:dyDescent="0.3">
      <c r="A405" t="s">
        <v>809</v>
      </c>
      <c r="B405" t="s">
        <v>810</v>
      </c>
      <c r="C405" t="str">
        <f>HYPERLINK("https://talan.bank.gov.ua/get-user-certificate/Y_-bi5e4fLdLnsH0fit-","Завантажити сертифікат")</f>
        <v>Завантажити сертифікат</v>
      </c>
    </row>
    <row r="406" spans="1:3" x14ac:dyDescent="0.3">
      <c r="A406" t="s">
        <v>811</v>
      </c>
      <c r="B406" t="s">
        <v>812</v>
      </c>
      <c r="C406" t="str">
        <f>HYPERLINK("https://talan.bank.gov.ua/get-user-certificate/Y_-biokfLWl0LtDH_oHf","Завантажити сертифікат")</f>
        <v>Завантажити сертифікат</v>
      </c>
    </row>
    <row r="407" spans="1:3" x14ac:dyDescent="0.3">
      <c r="A407" t="s">
        <v>813</v>
      </c>
      <c r="B407" t="s">
        <v>814</v>
      </c>
      <c r="C407" t="str">
        <f>HYPERLINK("https://talan.bank.gov.ua/get-user-certificate/Y_-bi8HMv4zBzrK5QTQG","Завантажити сертифікат")</f>
        <v>Завантажити сертифікат</v>
      </c>
    </row>
    <row r="408" spans="1:3" x14ac:dyDescent="0.3">
      <c r="A408" t="s">
        <v>815</v>
      </c>
      <c r="B408" t="s">
        <v>816</v>
      </c>
      <c r="C408" t="str">
        <f>HYPERLINK("https://talan.bank.gov.ua/get-user-certificate/Y_-binK7A8Z1nak17rtW","Завантажити сертифікат")</f>
        <v>Завантажити сертифікат</v>
      </c>
    </row>
    <row r="409" spans="1:3" x14ac:dyDescent="0.3">
      <c r="A409" t="s">
        <v>817</v>
      </c>
      <c r="B409" t="s">
        <v>818</v>
      </c>
      <c r="C409" t="str">
        <f>HYPERLINK("https://talan.bank.gov.ua/get-user-certificate/Y_-biTtwJlyBUvE-nAmX","Завантажити сертифікат")</f>
        <v>Завантажити сертифікат</v>
      </c>
    </row>
    <row r="410" spans="1:3" x14ac:dyDescent="0.3">
      <c r="A410" t="s">
        <v>819</v>
      </c>
      <c r="B410" t="s">
        <v>820</v>
      </c>
      <c r="C410" t="str">
        <f>HYPERLINK("https://talan.bank.gov.ua/get-user-certificate/Y_-bigh1AIkZmLySU2sW","Завантажити сертифікат")</f>
        <v>Завантажити сертифікат</v>
      </c>
    </row>
    <row r="411" spans="1:3" x14ac:dyDescent="0.3">
      <c r="A411" t="s">
        <v>821</v>
      </c>
      <c r="B411" t="s">
        <v>822</v>
      </c>
      <c r="C411" t="str">
        <f>HYPERLINK("https://talan.bank.gov.ua/get-user-certificate/Y_-bioM1tK_aTGdXI5d7","Завантажити сертифікат")</f>
        <v>Завантажити сертифікат</v>
      </c>
    </row>
    <row r="412" spans="1:3" x14ac:dyDescent="0.3">
      <c r="A412" t="s">
        <v>823</v>
      </c>
      <c r="B412" t="s">
        <v>824</v>
      </c>
      <c r="C412" t="str">
        <f>HYPERLINK("https://talan.bank.gov.ua/get-user-certificate/Y_-bi66psAhZ_Z0Gx1x_","Завантажити сертифікат")</f>
        <v>Завантажити сертифікат</v>
      </c>
    </row>
    <row r="413" spans="1:3" x14ac:dyDescent="0.3">
      <c r="A413" t="s">
        <v>825</v>
      </c>
      <c r="B413" t="s">
        <v>826</v>
      </c>
      <c r="C413" t="str">
        <f>HYPERLINK("https://talan.bank.gov.ua/get-user-certificate/Y_-bi3JEsIV3oXf-gggz","Завантажити сертифікат")</f>
        <v>Завантажити сертифікат</v>
      </c>
    </row>
    <row r="414" spans="1:3" x14ac:dyDescent="0.3">
      <c r="A414" t="s">
        <v>827</v>
      </c>
      <c r="B414" t="s">
        <v>828</v>
      </c>
      <c r="C414" t="str">
        <f>HYPERLINK("https://talan.bank.gov.ua/get-user-certificate/Y_-bis892KlYv2VXfeAG","Завантажити сертифікат")</f>
        <v>Завантажити сертифікат</v>
      </c>
    </row>
    <row r="415" spans="1:3" x14ac:dyDescent="0.3">
      <c r="A415" t="s">
        <v>829</v>
      </c>
      <c r="B415" t="s">
        <v>830</v>
      </c>
      <c r="C415" t="str">
        <f>HYPERLINK("https://talan.bank.gov.ua/get-user-certificate/Y_-biEjh710_sSFBl36s","Завантажити сертифікат")</f>
        <v>Завантажити сертифікат</v>
      </c>
    </row>
    <row r="416" spans="1:3" x14ac:dyDescent="0.3">
      <c r="A416" t="s">
        <v>831</v>
      </c>
      <c r="B416" t="s">
        <v>832</v>
      </c>
      <c r="C416" t="str">
        <f>HYPERLINK("https://talan.bank.gov.ua/get-user-certificate/Y_-bizjeU8bjJaa30L9J","Завантажити сертифікат")</f>
        <v>Завантажити сертифікат</v>
      </c>
    </row>
    <row r="417" spans="1:3" x14ac:dyDescent="0.3">
      <c r="A417" t="s">
        <v>833</v>
      </c>
      <c r="B417" t="s">
        <v>834</v>
      </c>
      <c r="C417" t="str">
        <f>HYPERLINK("https://talan.bank.gov.ua/get-user-certificate/Y_-bixYKX7JZUidiH83V","Завантажити сертифікат")</f>
        <v>Завантажити сертифікат</v>
      </c>
    </row>
    <row r="418" spans="1:3" x14ac:dyDescent="0.3">
      <c r="A418" t="s">
        <v>835</v>
      </c>
      <c r="B418" t="s">
        <v>836</v>
      </c>
      <c r="C418" t="str">
        <f>HYPERLINK("https://talan.bank.gov.ua/get-user-certificate/Y_-biBzHrtCoq0qNMXjv","Завантажити сертифікат")</f>
        <v>Завантажити сертифікат</v>
      </c>
    </row>
    <row r="419" spans="1:3" x14ac:dyDescent="0.3">
      <c r="A419" t="s">
        <v>837</v>
      </c>
      <c r="B419" t="s">
        <v>838</v>
      </c>
      <c r="C419" t="str">
        <f>HYPERLINK("https://talan.bank.gov.ua/get-user-certificate/Y_-bigMqWKcew20wlmut","Завантажити сертифікат")</f>
        <v>Завантажити сертифікат</v>
      </c>
    </row>
    <row r="420" spans="1:3" x14ac:dyDescent="0.3">
      <c r="A420" t="s">
        <v>839</v>
      </c>
      <c r="B420" t="s">
        <v>840</v>
      </c>
      <c r="C420" t="str">
        <f>HYPERLINK("https://talan.bank.gov.ua/get-user-certificate/Y_-bipzZmLf47DoU-SqT","Завантажити сертифікат")</f>
        <v>Завантажити сертифікат</v>
      </c>
    </row>
    <row r="421" spans="1:3" x14ac:dyDescent="0.3">
      <c r="A421" t="s">
        <v>841</v>
      </c>
      <c r="B421" t="s">
        <v>842</v>
      </c>
      <c r="C421" t="str">
        <f>HYPERLINK("https://talan.bank.gov.ua/get-user-certificate/Y_-biYbIIj3LC59uZHoN","Завантажити сертифікат")</f>
        <v>Завантажити сертифікат</v>
      </c>
    </row>
    <row r="422" spans="1:3" x14ac:dyDescent="0.3">
      <c r="A422" t="s">
        <v>843</v>
      </c>
      <c r="B422" t="s">
        <v>844</v>
      </c>
      <c r="C422" t="str">
        <f>HYPERLINK("https://talan.bank.gov.ua/get-user-certificate/Y_-biQK490XUMKMUFAAm","Завантажити сертифікат")</f>
        <v>Завантажити сертифікат</v>
      </c>
    </row>
    <row r="423" spans="1:3" x14ac:dyDescent="0.3">
      <c r="A423" t="s">
        <v>845</v>
      </c>
      <c r="B423" t="s">
        <v>846</v>
      </c>
      <c r="C423" t="str">
        <f>HYPERLINK("https://talan.bank.gov.ua/get-user-certificate/Y_-biVkGj42t8kqRbbFh","Завантажити сертифікат")</f>
        <v>Завантажити сертифікат</v>
      </c>
    </row>
    <row r="424" spans="1:3" x14ac:dyDescent="0.3">
      <c r="A424" t="s">
        <v>847</v>
      </c>
      <c r="B424" t="s">
        <v>848</v>
      </c>
      <c r="C424" t="str">
        <f>HYPERLINK("https://talan.bank.gov.ua/get-user-certificate/Y_-bih0EDrW3KCB8XOOT","Завантажити сертифікат")</f>
        <v>Завантажити сертифікат</v>
      </c>
    </row>
    <row r="425" spans="1:3" x14ac:dyDescent="0.3">
      <c r="A425" t="s">
        <v>849</v>
      </c>
      <c r="B425" t="s">
        <v>850</v>
      </c>
      <c r="C425" t="str">
        <f>HYPERLINK("https://talan.bank.gov.ua/get-user-certificate/Y_-biqulDwOaI9GvtuOn","Завантажити сертифікат")</f>
        <v>Завантажити сертифікат</v>
      </c>
    </row>
    <row r="426" spans="1:3" x14ac:dyDescent="0.3">
      <c r="A426" t="s">
        <v>851</v>
      </c>
      <c r="B426" t="s">
        <v>852</v>
      </c>
      <c r="C426" t="str">
        <f>HYPERLINK("https://talan.bank.gov.ua/get-user-certificate/Y_-bi6JtttRzUw-NrhFb","Завантажити сертифікат")</f>
        <v>Завантажити сертифікат</v>
      </c>
    </row>
    <row r="427" spans="1:3" x14ac:dyDescent="0.3">
      <c r="A427" t="s">
        <v>853</v>
      </c>
      <c r="B427" t="s">
        <v>854</v>
      </c>
      <c r="C427" t="str">
        <f>HYPERLINK("https://talan.bank.gov.ua/get-user-certificate/Y_-bitPuYHiZ7gDhKM8v","Завантажити сертифікат")</f>
        <v>Завантажити сертифікат</v>
      </c>
    </row>
    <row r="428" spans="1:3" x14ac:dyDescent="0.3">
      <c r="A428" t="s">
        <v>855</v>
      </c>
      <c r="B428" t="s">
        <v>856</v>
      </c>
      <c r="C428" t="str">
        <f>HYPERLINK("https://talan.bank.gov.ua/get-user-certificate/Y_-bi7Efvt3cSCN9bo6U","Завантажити сертифікат")</f>
        <v>Завантажити сертифікат</v>
      </c>
    </row>
    <row r="429" spans="1:3" x14ac:dyDescent="0.3">
      <c r="A429" t="s">
        <v>857</v>
      </c>
      <c r="B429" t="s">
        <v>858</v>
      </c>
      <c r="C429" t="str">
        <f>HYPERLINK("https://talan.bank.gov.ua/get-user-certificate/Y_-biWB8wTfsGvXPgAr5","Завантажити сертифікат")</f>
        <v>Завантажити сертифікат</v>
      </c>
    </row>
    <row r="430" spans="1:3" x14ac:dyDescent="0.3">
      <c r="A430" t="s">
        <v>859</v>
      </c>
      <c r="B430" t="s">
        <v>860</v>
      </c>
      <c r="C430" t="str">
        <f>HYPERLINK("https://talan.bank.gov.ua/get-user-certificate/Y_-bi0joYmoaOSF67jMB","Завантажити сертифікат")</f>
        <v>Завантажити сертифікат</v>
      </c>
    </row>
    <row r="431" spans="1:3" x14ac:dyDescent="0.3">
      <c r="A431" t="s">
        <v>861</v>
      </c>
      <c r="B431" t="s">
        <v>862</v>
      </c>
      <c r="C431" t="str">
        <f>HYPERLINK("https://talan.bank.gov.ua/get-user-certificate/Y_-bivrpo2DAMndbPZYA","Завантажити сертифікат")</f>
        <v>Завантажити сертифікат</v>
      </c>
    </row>
    <row r="432" spans="1:3" x14ac:dyDescent="0.3">
      <c r="A432" t="s">
        <v>863</v>
      </c>
      <c r="B432" t="s">
        <v>864</v>
      </c>
      <c r="C432" t="str">
        <f>HYPERLINK("https://talan.bank.gov.ua/get-user-certificate/Y_-biwziAfZkrVC_ho3k","Завантажити сертифікат")</f>
        <v>Завантажити сертифікат</v>
      </c>
    </row>
    <row r="433" spans="1:3" x14ac:dyDescent="0.3">
      <c r="A433" t="s">
        <v>865</v>
      </c>
      <c r="B433" t="s">
        <v>866</v>
      </c>
      <c r="C433" t="str">
        <f>HYPERLINK("https://talan.bank.gov.ua/get-user-certificate/Y_-bitUFMAp6ZzTyPt0h","Завантажити сертифікат")</f>
        <v>Завантажити сертифікат</v>
      </c>
    </row>
    <row r="434" spans="1:3" x14ac:dyDescent="0.3">
      <c r="A434" t="s">
        <v>867</v>
      </c>
      <c r="B434" t="s">
        <v>868</v>
      </c>
      <c r="C434" t="str">
        <f>HYPERLINK("https://talan.bank.gov.ua/get-user-certificate/Y_-biuOurXyQ0FmwbYRS","Завантажити сертифікат")</f>
        <v>Завантажити сертифікат</v>
      </c>
    </row>
    <row r="435" spans="1:3" x14ac:dyDescent="0.3">
      <c r="A435" t="s">
        <v>869</v>
      </c>
      <c r="B435" t="s">
        <v>870</v>
      </c>
      <c r="C435" t="str">
        <f>HYPERLINK("https://talan.bank.gov.ua/get-user-certificate/Y_-bivF3rpHyRcyX3JD6","Завантажити сертифікат")</f>
        <v>Завантажити сертифікат</v>
      </c>
    </row>
    <row r="436" spans="1:3" x14ac:dyDescent="0.3">
      <c r="A436" t="s">
        <v>871</v>
      </c>
      <c r="B436" t="s">
        <v>872</v>
      </c>
      <c r="C436" t="str">
        <f>HYPERLINK("https://talan.bank.gov.ua/get-user-certificate/Y_-biJ4Ligu4F_BT25cs","Завантажити сертифікат")</f>
        <v>Завантажити сертифікат</v>
      </c>
    </row>
    <row r="437" spans="1:3" x14ac:dyDescent="0.3">
      <c r="A437" t="s">
        <v>873</v>
      </c>
      <c r="B437" t="s">
        <v>874</v>
      </c>
      <c r="C437" t="str">
        <f>HYPERLINK("https://talan.bank.gov.ua/get-user-certificate/Y_-bi3wjVedioOSB2_cN","Завантажити сертифікат")</f>
        <v>Завантажити сертифікат</v>
      </c>
    </row>
    <row r="438" spans="1:3" x14ac:dyDescent="0.3">
      <c r="A438" t="s">
        <v>875</v>
      </c>
      <c r="B438" t="s">
        <v>876</v>
      </c>
      <c r="C438" t="str">
        <f>HYPERLINK("https://talan.bank.gov.ua/get-user-certificate/Y_-biza48BM1OajUi7Wx","Завантажити сертифікат")</f>
        <v>Завантажити сертифікат</v>
      </c>
    </row>
    <row r="439" spans="1:3" x14ac:dyDescent="0.3">
      <c r="A439" t="s">
        <v>877</v>
      </c>
      <c r="B439" t="s">
        <v>878</v>
      </c>
      <c r="C439" t="str">
        <f>HYPERLINK("https://talan.bank.gov.ua/get-user-certificate/Y_-biHDAfhGcl5cCux5t","Завантажити сертифікат")</f>
        <v>Завантажити сертифікат</v>
      </c>
    </row>
    <row r="440" spans="1:3" x14ac:dyDescent="0.3">
      <c r="A440" t="s">
        <v>879</v>
      </c>
      <c r="B440" t="s">
        <v>880</v>
      </c>
      <c r="C440" t="str">
        <f>HYPERLINK("https://talan.bank.gov.ua/get-user-certificate/Y_-bimu56J412MotrB7z","Завантажити сертифікат")</f>
        <v>Завантажити сертифікат</v>
      </c>
    </row>
    <row r="441" spans="1:3" x14ac:dyDescent="0.3">
      <c r="A441" t="s">
        <v>881</v>
      </c>
      <c r="B441" t="s">
        <v>882</v>
      </c>
      <c r="C441" t="str">
        <f>HYPERLINK("https://talan.bank.gov.ua/get-user-certificate/Y_-biIdp7NrV9r63q5eN","Завантажити сертифікат")</f>
        <v>Завантажити сертифікат</v>
      </c>
    </row>
    <row r="442" spans="1:3" x14ac:dyDescent="0.3">
      <c r="A442" t="s">
        <v>883</v>
      </c>
      <c r="B442" t="s">
        <v>884</v>
      </c>
      <c r="C442" t="str">
        <f>HYPERLINK("https://talan.bank.gov.ua/get-user-certificate/Y_-bime1I3TNtVhszyN7","Завантажити сертифікат")</f>
        <v>Завантажити сертифікат</v>
      </c>
    </row>
    <row r="443" spans="1:3" x14ac:dyDescent="0.3">
      <c r="A443" t="s">
        <v>885</v>
      </c>
      <c r="B443" t="s">
        <v>886</v>
      </c>
      <c r="C443" t="str">
        <f>HYPERLINK("https://talan.bank.gov.ua/get-user-certificate/Y_-biu7JT2JMqyeA-UFs","Завантажити сертифікат")</f>
        <v>Завантажити сертифікат</v>
      </c>
    </row>
    <row r="444" spans="1:3" x14ac:dyDescent="0.3">
      <c r="A444" t="s">
        <v>887</v>
      </c>
      <c r="B444" t="s">
        <v>888</v>
      </c>
      <c r="C444" t="str">
        <f>HYPERLINK("https://talan.bank.gov.ua/get-user-certificate/Y_-bi9OAjyQZRgpTEydW","Завантажити сертифікат")</f>
        <v>Завантажити сертифікат</v>
      </c>
    </row>
    <row r="445" spans="1:3" x14ac:dyDescent="0.3">
      <c r="A445" t="s">
        <v>889</v>
      </c>
      <c r="B445" t="s">
        <v>890</v>
      </c>
      <c r="C445" t="str">
        <f>HYPERLINK("https://talan.bank.gov.ua/get-user-certificate/Y_-biBeQ5rcjMIeQjFIn","Завантажити сертифікат")</f>
        <v>Завантажити сертифікат</v>
      </c>
    </row>
    <row r="446" spans="1:3" x14ac:dyDescent="0.3">
      <c r="A446" t="s">
        <v>891</v>
      </c>
      <c r="B446" t="s">
        <v>892</v>
      </c>
      <c r="C446" t="str">
        <f>HYPERLINK("https://talan.bank.gov.ua/get-user-certificate/Y_-bijf1vqWodSXV4xmj","Завантажити сертифікат")</f>
        <v>Завантажити сертифікат</v>
      </c>
    </row>
    <row r="447" spans="1:3" x14ac:dyDescent="0.3">
      <c r="A447" t="s">
        <v>893</v>
      </c>
      <c r="B447" t="s">
        <v>894</v>
      </c>
      <c r="C447" t="str">
        <f>HYPERLINK("https://talan.bank.gov.ua/get-user-certificate/Y_-bij4w3RlkxYKFD19M","Завантажити сертифікат")</f>
        <v>Завантажити сертифікат</v>
      </c>
    </row>
    <row r="448" spans="1:3" x14ac:dyDescent="0.3">
      <c r="A448" t="s">
        <v>895</v>
      </c>
      <c r="B448" t="s">
        <v>896</v>
      </c>
      <c r="C448" t="str">
        <f>HYPERLINK("https://talan.bank.gov.ua/get-user-certificate/Y_-bi5A-d9dTW2a8U8gJ","Завантажити сертифікат")</f>
        <v>Завантажити сертифікат</v>
      </c>
    </row>
    <row r="449" spans="1:3" x14ac:dyDescent="0.3">
      <c r="A449" t="s">
        <v>897</v>
      </c>
      <c r="B449" t="s">
        <v>898</v>
      </c>
      <c r="C449" t="str">
        <f>HYPERLINK("https://talan.bank.gov.ua/get-user-certificate/Y_-biqna3XfzPuD6axfm","Завантажити сертифікат")</f>
        <v>Завантажити сертифікат</v>
      </c>
    </row>
    <row r="450" spans="1:3" x14ac:dyDescent="0.3">
      <c r="A450" t="s">
        <v>899</v>
      </c>
      <c r="B450" t="s">
        <v>900</v>
      </c>
      <c r="C450" t="str">
        <f>HYPERLINK("https://talan.bank.gov.ua/get-user-certificate/Y_-biXVQGW-Dnv6d6ACl","Завантажити сертифікат")</f>
        <v>Завантажити сертифікат</v>
      </c>
    </row>
    <row r="451" spans="1:3" x14ac:dyDescent="0.3">
      <c r="A451" t="s">
        <v>901</v>
      </c>
      <c r="B451" t="s">
        <v>902</v>
      </c>
      <c r="C451" t="str">
        <f>HYPERLINK("https://talan.bank.gov.ua/get-user-certificate/Y_-biwt2j2YWXMf72a6O","Завантажити сертифікат")</f>
        <v>Завантажити сертифікат</v>
      </c>
    </row>
    <row r="452" spans="1:3" x14ac:dyDescent="0.3">
      <c r="A452" t="s">
        <v>903</v>
      </c>
      <c r="B452" t="s">
        <v>904</v>
      </c>
      <c r="C452" t="str">
        <f>HYPERLINK("https://talan.bank.gov.ua/get-user-certificate/Y_-bihOugsI1bctXjvpM","Завантажити сертифікат")</f>
        <v>Завантажити сертифікат</v>
      </c>
    </row>
    <row r="453" spans="1:3" x14ac:dyDescent="0.3">
      <c r="A453" t="s">
        <v>905</v>
      </c>
      <c r="B453" t="s">
        <v>906</v>
      </c>
      <c r="C453" t="str">
        <f>HYPERLINK("https://talan.bank.gov.ua/get-user-certificate/Y_-bikArYhQXSN6jgdPU","Завантажити сертифікат")</f>
        <v>Завантажити сертифікат</v>
      </c>
    </row>
    <row r="454" spans="1:3" x14ac:dyDescent="0.3">
      <c r="A454" t="s">
        <v>907</v>
      </c>
      <c r="B454" t="s">
        <v>908</v>
      </c>
      <c r="C454" t="str">
        <f>HYPERLINK("https://talan.bank.gov.ua/get-user-certificate/Y_-binZ8QDW8VttMv_8R","Завантажити сертифікат")</f>
        <v>Завантажити сертифікат</v>
      </c>
    </row>
    <row r="455" spans="1:3" x14ac:dyDescent="0.3">
      <c r="A455" t="s">
        <v>909</v>
      </c>
      <c r="B455" t="s">
        <v>910</v>
      </c>
      <c r="C455" t="str">
        <f>HYPERLINK("https://talan.bank.gov.ua/get-user-certificate/Y_-bifWhi6vCXJSx4gER","Завантажити сертифікат")</f>
        <v>Завантажити сертифікат</v>
      </c>
    </row>
    <row r="456" spans="1:3" x14ac:dyDescent="0.3">
      <c r="A456" t="s">
        <v>911</v>
      </c>
      <c r="B456" t="s">
        <v>912</v>
      </c>
      <c r="C456" t="str">
        <f>HYPERLINK("https://talan.bank.gov.ua/get-user-certificate/Y_-biQwfW9X8ExBZ-l7p","Завантажити сертифікат")</f>
        <v>Завантажити сертифікат</v>
      </c>
    </row>
    <row r="457" spans="1:3" x14ac:dyDescent="0.3">
      <c r="A457" t="s">
        <v>913</v>
      </c>
      <c r="B457" t="s">
        <v>914</v>
      </c>
      <c r="C457" t="str">
        <f>HYPERLINK("https://talan.bank.gov.ua/get-user-certificate/Y_-biuRiSdiAWRnXExhE","Завантажити сертифікат")</f>
        <v>Завантажити сертифікат</v>
      </c>
    </row>
    <row r="458" spans="1:3" x14ac:dyDescent="0.3">
      <c r="A458" t="s">
        <v>915</v>
      </c>
      <c r="B458" t="s">
        <v>916</v>
      </c>
      <c r="C458" t="str">
        <f>HYPERLINK("https://talan.bank.gov.ua/get-user-certificate/Y_-biA8iHde5sF87Uy3e","Завантажити сертифікат")</f>
        <v>Завантажити сертифікат</v>
      </c>
    </row>
    <row r="459" spans="1:3" x14ac:dyDescent="0.3">
      <c r="A459" t="s">
        <v>917</v>
      </c>
      <c r="B459" t="s">
        <v>918</v>
      </c>
      <c r="C459" t="str">
        <f>HYPERLINK("https://talan.bank.gov.ua/get-user-certificate/Y_-bigHYynn2JzTkekJC","Завантажити сертифікат")</f>
        <v>Завантажити сертифікат</v>
      </c>
    </row>
    <row r="460" spans="1:3" x14ac:dyDescent="0.3">
      <c r="A460" t="s">
        <v>919</v>
      </c>
      <c r="B460" t="s">
        <v>920</v>
      </c>
      <c r="C460" t="str">
        <f>HYPERLINK("https://talan.bank.gov.ua/get-user-certificate/Y_-bidjFijT-NP61rRhA","Завантажити сертифікат")</f>
        <v>Завантажити сертифікат</v>
      </c>
    </row>
    <row r="461" spans="1:3" x14ac:dyDescent="0.3">
      <c r="A461" t="s">
        <v>921</v>
      </c>
      <c r="B461" t="s">
        <v>922</v>
      </c>
      <c r="C461" t="str">
        <f>HYPERLINK("https://talan.bank.gov.ua/get-user-certificate/Y_-bi-yHFLFLSWzDlY2k","Завантажити сертифікат")</f>
        <v>Завантажити сертифікат</v>
      </c>
    </row>
    <row r="462" spans="1:3" x14ac:dyDescent="0.3">
      <c r="A462" t="s">
        <v>923</v>
      </c>
      <c r="B462" t="s">
        <v>924</v>
      </c>
      <c r="C462" t="str">
        <f>HYPERLINK("https://talan.bank.gov.ua/get-user-certificate/Y_-bi_KqqAunRVybcT1_","Завантажити сертифікат")</f>
        <v>Завантажити сертифікат</v>
      </c>
    </row>
    <row r="463" spans="1:3" x14ac:dyDescent="0.3">
      <c r="A463" t="s">
        <v>925</v>
      </c>
      <c r="B463" t="s">
        <v>926</v>
      </c>
      <c r="C463" t="str">
        <f>HYPERLINK("https://talan.bank.gov.ua/get-user-certificate/Y_-big8Qk6V3cx0e0X7a","Завантажити сертифікат")</f>
        <v>Завантажити сертифікат</v>
      </c>
    </row>
    <row r="464" spans="1:3" x14ac:dyDescent="0.3">
      <c r="A464" t="s">
        <v>927</v>
      </c>
      <c r="B464" t="s">
        <v>928</v>
      </c>
      <c r="C464" t="str">
        <f>HYPERLINK("https://talan.bank.gov.ua/get-user-certificate/Y_-biFw2g9XkLdveHufw","Завантажити сертифікат")</f>
        <v>Завантажити сертифікат</v>
      </c>
    </row>
    <row r="465" spans="1:3" x14ac:dyDescent="0.3">
      <c r="A465" t="s">
        <v>929</v>
      </c>
      <c r="B465" t="s">
        <v>930</v>
      </c>
      <c r="C465" t="str">
        <f>HYPERLINK("https://talan.bank.gov.ua/get-user-certificate/Y_-bik9tOnf7C25V_i9_","Завантажити сертифікат")</f>
        <v>Завантажити сертифікат</v>
      </c>
    </row>
    <row r="466" spans="1:3" x14ac:dyDescent="0.3">
      <c r="A466" t="s">
        <v>931</v>
      </c>
      <c r="B466" t="s">
        <v>932</v>
      </c>
      <c r="C466" t="str">
        <f>HYPERLINK("https://talan.bank.gov.ua/get-user-certificate/Y_-biVSa6YjSwexgBE55","Завантажити сертифікат")</f>
        <v>Завантажити сертифікат</v>
      </c>
    </row>
    <row r="467" spans="1:3" x14ac:dyDescent="0.3">
      <c r="A467" t="s">
        <v>933</v>
      </c>
      <c r="B467" t="s">
        <v>934</v>
      </c>
      <c r="C467" t="str">
        <f>HYPERLINK("https://talan.bank.gov.ua/get-user-certificate/Y_-biWg6Vi6XCWwMNH8y","Завантажити сертифікат")</f>
        <v>Завантажити сертифікат</v>
      </c>
    </row>
    <row r="468" spans="1:3" x14ac:dyDescent="0.3">
      <c r="A468" t="s">
        <v>935</v>
      </c>
      <c r="B468" t="s">
        <v>936</v>
      </c>
      <c r="C468" t="str">
        <f>HYPERLINK("https://talan.bank.gov.ua/get-user-certificate/Y_-binYxeBtpuLAXx2av","Завантажити сертифікат")</f>
        <v>Завантажити сертифікат</v>
      </c>
    </row>
    <row r="469" spans="1:3" x14ac:dyDescent="0.3">
      <c r="A469" t="s">
        <v>937</v>
      </c>
      <c r="B469" t="s">
        <v>938</v>
      </c>
      <c r="C469" t="str">
        <f>HYPERLINK("https://talan.bank.gov.ua/get-user-certificate/Y_-bij4TVmQh3N5g1GeR","Завантажити сертифікат")</f>
        <v>Завантажити сертифікат</v>
      </c>
    </row>
    <row r="470" spans="1:3" x14ac:dyDescent="0.3">
      <c r="A470" t="s">
        <v>939</v>
      </c>
      <c r="B470" t="s">
        <v>940</v>
      </c>
      <c r="C470" t="str">
        <f>HYPERLINK("https://talan.bank.gov.ua/get-user-certificate/Y_-bi6A88uVQzYEsuSBe","Завантажити сертифікат")</f>
        <v>Завантажити сертифікат</v>
      </c>
    </row>
    <row r="471" spans="1:3" x14ac:dyDescent="0.3">
      <c r="A471" t="s">
        <v>941</v>
      </c>
      <c r="B471" t="s">
        <v>942</v>
      </c>
      <c r="C471" t="str">
        <f>HYPERLINK("https://talan.bank.gov.ua/get-user-certificate/Y_-bi_dGWPKz7lnIYzAo","Завантажити сертифікат")</f>
        <v>Завантажити сертифікат</v>
      </c>
    </row>
    <row r="472" spans="1:3" x14ac:dyDescent="0.3">
      <c r="A472" t="s">
        <v>943</v>
      </c>
      <c r="B472" t="s">
        <v>944</v>
      </c>
      <c r="C472" t="str">
        <f>HYPERLINK("https://talan.bank.gov.ua/get-user-certificate/Y_-biWpL7fzDCdXXrRnW","Завантажити сертифікат")</f>
        <v>Завантажити сертифікат</v>
      </c>
    </row>
    <row r="473" spans="1:3" x14ac:dyDescent="0.3">
      <c r="A473" t="s">
        <v>945</v>
      </c>
      <c r="B473" t="s">
        <v>946</v>
      </c>
      <c r="C473" t="str">
        <f>HYPERLINK("https://talan.bank.gov.ua/get-user-certificate/Y_-biMfzdxR_hghf-3mD","Завантажити сертифікат")</f>
        <v>Завантажити сертифікат</v>
      </c>
    </row>
    <row r="474" spans="1:3" x14ac:dyDescent="0.3">
      <c r="A474" t="s">
        <v>947</v>
      </c>
      <c r="B474" t="s">
        <v>948</v>
      </c>
      <c r="C474" t="str">
        <f>HYPERLINK("https://talan.bank.gov.ua/get-user-certificate/Y_-bin6sa9jm8doEkM4e","Завантажити сертифікат")</f>
        <v>Завантажити сертифікат</v>
      </c>
    </row>
    <row r="475" spans="1:3" x14ac:dyDescent="0.3">
      <c r="A475" t="s">
        <v>949</v>
      </c>
      <c r="B475" t="s">
        <v>950</v>
      </c>
      <c r="C475" t="str">
        <f>HYPERLINK("https://talan.bank.gov.ua/get-user-certificate/Y_-bitD-xV8BWu_jMSTr","Завантажити сертифікат")</f>
        <v>Завантажити сертифікат</v>
      </c>
    </row>
    <row r="476" spans="1:3" x14ac:dyDescent="0.3">
      <c r="A476" t="s">
        <v>951</v>
      </c>
      <c r="B476" t="s">
        <v>952</v>
      </c>
      <c r="C476" t="str">
        <f>HYPERLINK("https://talan.bank.gov.ua/get-user-certificate/Y_-bi1KMdI2bKb0UOMih","Завантажити сертифікат")</f>
        <v>Завантажити сертифікат</v>
      </c>
    </row>
    <row r="477" spans="1:3" x14ac:dyDescent="0.3">
      <c r="A477" t="s">
        <v>953</v>
      </c>
      <c r="B477" t="s">
        <v>954</v>
      </c>
      <c r="C477" t="str">
        <f>HYPERLINK("https://talan.bank.gov.ua/get-user-certificate/Y_-bikiK2SdQYSRTa-_8","Завантажити сертифікат")</f>
        <v>Завантажити сертифікат</v>
      </c>
    </row>
    <row r="478" spans="1:3" x14ac:dyDescent="0.3">
      <c r="A478" t="s">
        <v>955</v>
      </c>
      <c r="B478" t="s">
        <v>956</v>
      </c>
      <c r="C478" t="str">
        <f>HYPERLINK("https://talan.bank.gov.ua/get-user-certificate/Y_-bi-Jjo-0vCOsOmMzt","Завантажити сертифікат")</f>
        <v>Завантажити сертифікат</v>
      </c>
    </row>
    <row r="479" spans="1:3" x14ac:dyDescent="0.3">
      <c r="A479" t="s">
        <v>957</v>
      </c>
      <c r="B479" t="s">
        <v>958</v>
      </c>
      <c r="C479" t="str">
        <f>HYPERLINK("https://talan.bank.gov.ua/get-user-certificate/Y_-bikB5ncyBhtK9_3-X","Завантажити сертифікат")</f>
        <v>Завантажити сертифікат</v>
      </c>
    </row>
    <row r="480" spans="1:3" x14ac:dyDescent="0.3">
      <c r="A480" t="s">
        <v>959</v>
      </c>
      <c r="B480" t="s">
        <v>960</v>
      </c>
      <c r="C480" t="str">
        <f>HYPERLINK("https://talan.bank.gov.ua/get-user-certificate/Y_-birF83e_ogzIFYC7h","Завантажити сертифікат")</f>
        <v>Завантажити сертифікат</v>
      </c>
    </row>
    <row r="481" spans="1:3" x14ac:dyDescent="0.3">
      <c r="A481" t="s">
        <v>961</v>
      </c>
      <c r="B481" t="s">
        <v>962</v>
      </c>
      <c r="C481" t="str">
        <f>HYPERLINK("https://talan.bank.gov.ua/get-user-certificate/Y_-bi8RPrJzEa3JXxxWG","Завантажити сертифікат")</f>
        <v>Завантажити сертифікат</v>
      </c>
    </row>
    <row r="482" spans="1:3" x14ac:dyDescent="0.3">
      <c r="A482" t="s">
        <v>963</v>
      </c>
      <c r="B482" t="s">
        <v>964</v>
      </c>
      <c r="C482" t="str">
        <f>HYPERLINK("https://talan.bank.gov.ua/get-user-certificate/Y_-bi4W-oVj7H9VHAoIh","Завантажити сертифікат")</f>
        <v>Завантажити сертифікат</v>
      </c>
    </row>
    <row r="483" spans="1:3" x14ac:dyDescent="0.3">
      <c r="A483" t="s">
        <v>965</v>
      </c>
      <c r="B483" t="s">
        <v>966</v>
      </c>
      <c r="C483" t="str">
        <f>HYPERLINK("https://talan.bank.gov.ua/get-user-certificate/Y_-bi1i9MA0PjlkdPzjT","Завантажити сертифікат")</f>
        <v>Завантажити сертифікат</v>
      </c>
    </row>
    <row r="484" spans="1:3" x14ac:dyDescent="0.3">
      <c r="A484" t="s">
        <v>967</v>
      </c>
      <c r="B484" t="s">
        <v>968</v>
      </c>
      <c r="C484" t="str">
        <f>HYPERLINK("https://talan.bank.gov.ua/get-user-certificate/Y_-bigOOruquTEJtTtKC","Завантажити сертифікат")</f>
        <v>Завантажити сертифікат</v>
      </c>
    </row>
    <row r="485" spans="1:3" x14ac:dyDescent="0.3">
      <c r="A485" t="s">
        <v>969</v>
      </c>
      <c r="B485" t="s">
        <v>970</v>
      </c>
      <c r="C485" t="str">
        <f>HYPERLINK("https://talan.bank.gov.ua/get-user-certificate/Y_-biQOW2iLMHI3P6rSp","Завантажити сертифікат")</f>
        <v>Завантажити сертифікат</v>
      </c>
    </row>
    <row r="486" spans="1:3" x14ac:dyDescent="0.3">
      <c r="A486" t="s">
        <v>971</v>
      </c>
      <c r="B486" t="s">
        <v>972</v>
      </c>
      <c r="C486" t="str">
        <f>HYPERLINK("https://talan.bank.gov.ua/get-user-certificate/Y_-bi900KzZZFjrEWJkq","Завантажити сертифікат")</f>
        <v>Завантажити сертифікат</v>
      </c>
    </row>
    <row r="487" spans="1:3" x14ac:dyDescent="0.3">
      <c r="A487" t="s">
        <v>973</v>
      </c>
      <c r="B487" t="s">
        <v>974</v>
      </c>
      <c r="C487" t="str">
        <f>HYPERLINK("https://talan.bank.gov.ua/get-user-certificate/Y_-bi_rocD06RBctgivc","Завантажити сертифікат")</f>
        <v>Завантажити сертифікат</v>
      </c>
    </row>
    <row r="488" spans="1:3" x14ac:dyDescent="0.3">
      <c r="A488" t="s">
        <v>975</v>
      </c>
      <c r="B488" t="s">
        <v>976</v>
      </c>
      <c r="C488" t="str">
        <f>HYPERLINK("https://talan.bank.gov.ua/get-user-certificate/Y_-bi6YNImenbq49Flid","Завантажити сертифікат")</f>
        <v>Завантажити сертифікат</v>
      </c>
    </row>
    <row r="489" spans="1:3" x14ac:dyDescent="0.3">
      <c r="A489" t="s">
        <v>977</v>
      </c>
      <c r="B489" t="s">
        <v>978</v>
      </c>
      <c r="C489" t="str">
        <f>HYPERLINK("https://talan.bank.gov.ua/get-user-certificate/Y_-biZJpiERx5O2EgxNc","Завантажити сертифікат")</f>
        <v>Завантажити сертифікат</v>
      </c>
    </row>
    <row r="490" spans="1:3" x14ac:dyDescent="0.3">
      <c r="A490" t="s">
        <v>979</v>
      </c>
      <c r="B490" t="s">
        <v>980</v>
      </c>
      <c r="C490" t="str">
        <f>HYPERLINK("https://talan.bank.gov.ua/get-user-certificate/Y_-bifgFigmTftL5Khue","Завантажити сертифікат")</f>
        <v>Завантажити сертифікат</v>
      </c>
    </row>
    <row r="491" spans="1:3" x14ac:dyDescent="0.3">
      <c r="A491" t="s">
        <v>981</v>
      </c>
      <c r="B491" t="s">
        <v>982</v>
      </c>
      <c r="C491" t="str">
        <f>HYPERLINK("https://talan.bank.gov.ua/get-user-certificate/Y_-bi_La9UVHwsclYKyf","Завантажити сертифікат")</f>
        <v>Завантажити сертифікат</v>
      </c>
    </row>
    <row r="492" spans="1:3" x14ac:dyDescent="0.3">
      <c r="A492" t="s">
        <v>983</v>
      </c>
      <c r="B492" t="s">
        <v>984</v>
      </c>
      <c r="C492" t="str">
        <f>HYPERLINK("https://talan.bank.gov.ua/get-user-certificate/Y_-bi4BW-Dq7cC-Tmww0","Завантажити сертифікат")</f>
        <v>Завантажити сертифікат</v>
      </c>
    </row>
    <row r="493" spans="1:3" x14ac:dyDescent="0.3">
      <c r="A493" t="s">
        <v>985</v>
      </c>
      <c r="B493" t="s">
        <v>986</v>
      </c>
      <c r="C493" t="str">
        <f>HYPERLINK("https://talan.bank.gov.ua/get-user-certificate/Y_-biJI5Qef0A4WALirI","Завантажити сертифікат")</f>
        <v>Завантажити сертифікат</v>
      </c>
    </row>
    <row r="494" spans="1:3" x14ac:dyDescent="0.3">
      <c r="A494" t="s">
        <v>987</v>
      </c>
      <c r="B494" t="s">
        <v>988</v>
      </c>
      <c r="C494" t="str">
        <f>HYPERLINK("https://talan.bank.gov.ua/get-user-certificate/Y_-biLEMGH2g_FzSkcCg","Завантажити сертифікат")</f>
        <v>Завантажити сертифікат</v>
      </c>
    </row>
    <row r="495" spans="1:3" x14ac:dyDescent="0.3">
      <c r="A495" t="s">
        <v>989</v>
      </c>
      <c r="B495" t="s">
        <v>990</v>
      </c>
      <c r="C495" t="str">
        <f>HYPERLINK("https://talan.bank.gov.ua/get-user-certificate/Y_-bi21noJyo8bxwuDO-","Завантажити сертифікат")</f>
        <v>Завантажити сертифікат</v>
      </c>
    </row>
    <row r="496" spans="1:3" x14ac:dyDescent="0.3">
      <c r="A496" t="s">
        <v>991</v>
      </c>
      <c r="B496" t="s">
        <v>992</v>
      </c>
      <c r="C496" t="str">
        <f>HYPERLINK("https://talan.bank.gov.ua/get-user-certificate/Y_-biy-aDyZ5rMV_aURA","Завантажити сертифікат")</f>
        <v>Завантажити сертифікат</v>
      </c>
    </row>
    <row r="497" spans="1:3" x14ac:dyDescent="0.3">
      <c r="A497" t="s">
        <v>993</v>
      </c>
      <c r="B497" t="s">
        <v>994</v>
      </c>
      <c r="C497" t="str">
        <f>HYPERLINK("https://talan.bank.gov.ua/get-user-certificate/Y_-biHZbpJjzNm61sEOu","Завантажити сертифікат")</f>
        <v>Завантажити сертифікат</v>
      </c>
    </row>
    <row r="498" spans="1:3" x14ac:dyDescent="0.3">
      <c r="A498" t="s">
        <v>995</v>
      </c>
      <c r="B498" t="s">
        <v>996</v>
      </c>
      <c r="C498" t="str">
        <f>HYPERLINK("https://talan.bank.gov.ua/get-user-certificate/Y_-bi3-UgGFAldA_jaW8","Завантажити сертифікат")</f>
        <v>Завантажити сертифікат</v>
      </c>
    </row>
    <row r="499" spans="1:3" x14ac:dyDescent="0.3">
      <c r="A499" t="s">
        <v>997</v>
      </c>
      <c r="B499" t="s">
        <v>998</v>
      </c>
      <c r="C499" t="str">
        <f>HYPERLINK("https://talan.bank.gov.ua/get-user-certificate/Y_-bi9Au0S_40SrXTgRk","Завантажити сертифікат")</f>
        <v>Завантажити сертифікат</v>
      </c>
    </row>
    <row r="500" spans="1:3" x14ac:dyDescent="0.3">
      <c r="A500" t="s">
        <v>999</v>
      </c>
      <c r="B500" t="s">
        <v>1000</v>
      </c>
      <c r="C500" t="str">
        <f>HYPERLINK("https://talan.bank.gov.ua/get-user-certificate/Y_-biiyqyYX26AZG7S79","Завантажити сертифікат")</f>
        <v>Завантажити сертифікат</v>
      </c>
    </row>
    <row r="501" spans="1:3" x14ac:dyDescent="0.3">
      <c r="A501" t="s">
        <v>1001</v>
      </c>
      <c r="B501" t="s">
        <v>1002</v>
      </c>
      <c r="C501" t="str">
        <f>HYPERLINK("https://talan.bank.gov.ua/get-user-certificate/Y_-biRRvV5vp90g8Txqs","Завантажити сертифікат")</f>
        <v>Завантажити сертифікат</v>
      </c>
    </row>
    <row r="502" spans="1:3" x14ac:dyDescent="0.3">
      <c r="A502" t="s">
        <v>1003</v>
      </c>
      <c r="B502" t="s">
        <v>1004</v>
      </c>
      <c r="C502" t="str">
        <f>HYPERLINK("https://talan.bank.gov.ua/get-user-certificate/Y_-bi_6t4Z008RbeT9Gq","Завантажити сертифікат")</f>
        <v>Завантажити сертифікат</v>
      </c>
    </row>
    <row r="503" spans="1:3" x14ac:dyDescent="0.3">
      <c r="A503" t="s">
        <v>1005</v>
      </c>
      <c r="B503" t="s">
        <v>1006</v>
      </c>
      <c r="C503" t="str">
        <f>HYPERLINK("https://talan.bank.gov.ua/get-user-certificate/Y_-biTjqPHSvxnbrwLVT","Завантажити сертифікат")</f>
        <v>Завантажити сертифікат</v>
      </c>
    </row>
    <row r="504" spans="1:3" x14ac:dyDescent="0.3">
      <c r="A504" t="s">
        <v>1007</v>
      </c>
      <c r="B504" t="s">
        <v>1008</v>
      </c>
      <c r="C504" t="str">
        <f>HYPERLINK("https://talan.bank.gov.ua/get-user-certificate/Y_-biQsV0e7h0z7hGqHa","Завантажити сертифікат")</f>
        <v>Завантажити сертифікат</v>
      </c>
    </row>
    <row r="505" spans="1:3" x14ac:dyDescent="0.3">
      <c r="A505" t="s">
        <v>1009</v>
      </c>
      <c r="B505" t="s">
        <v>1010</v>
      </c>
      <c r="C505" t="str">
        <f>HYPERLINK("https://talan.bank.gov.ua/get-user-certificate/Y_-bizX5L2ZfCIpoGeVK","Завантажити сертифікат")</f>
        <v>Завантажити сертифікат</v>
      </c>
    </row>
    <row r="506" spans="1:3" x14ac:dyDescent="0.3">
      <c r="A506" t="s">
        <v>1011</v>
      </c>
      <c r="B506" t="s">
        <v>1012</v>
      </c>
      <c r="C506" t="str">
        <f>HYPERLINK("https://talan.bank.gov.ua/get-user-certificate/Y_-bibg2uKBi6RTC8BGu","Завантажити сертифікат")</f>
        <v>Завантажити сертифікат</v>
      </c>
    </row>
    <row r="507" spans="1:3" x14ac:dyDescent="0.3">
      <c r="A507" t="s">
        <v>1013</v>
      </c>
      <c r="B507" t="s">
        <v>1014</v>
      </c>
      <c r="C507" t="str">
        <f>HYPERLINK("https://talan.bank.gov.ua/get-user-certificate/Y_-bicir5vPeWANSW1DR","Завантажити сертифікат")</f>
        <v>Завантажити сертифікат</v>
      </c>
    </row>
    <row r="508" spans="1:3" x14ac:dyDescent="0.3">
      <c r="A508" t="s">
        <v>1015</v>
      </c>
      <c r="B508" t="s">
        <v>1016</v>
      </c>
      <c r="C508" t="str">
        <f>HYPERLINK("https://talan.bank.gov.ua/get-user-certificate/Y_-biV6BXtf-4crY5NXE","Завантажити сертифікат")</f>
        <v>Завантажити сертифікат</v>
      </c>
    </row>
    <row r="509" spans="1:3" x14ac:dyDescent="0.3">
      <c r="A509" t="s">
        <v>1017</v>
      </c>
      <c r="B509" t="s">
        <v>1018</v>
      </c>
      <c r="C509" t="str">
        <f>HYPERLINK("https://talan.bank.gov.ua/get-user-certificate/Y_-biiIKTlkXGl_G7B2t","Завантажити сертифікат")</f>
        <v>Завантажити сертифікат</v>
      </c>
    </row>
    <row r="510" spans="1:3" x14ac:dyDescent="0.3">
      <c r="A510" t="s">
        <v>1019</v>
      </c>
      <c r="B510" t="s">
        <v>1020</v>
      </c>
      <c r="C510" t="str">
        <f>HYPERLINK("https://talan.bank.gov.ua/get-user-certificate/Y_-biscz9FDh10djZnPJ","Завантажити сертифікат")</f>
        <v>Завантажити сертифікат</v>
      </c>
    </row>
    <row r="511" spans="1:3" x14ac:dyDescent="0.3">
      <c r="A511" t="s">
        <v>1021</v>
      </c>
      <c r="B511" t="s">
        <v>1022</v>
      </c>
      <c r="C511" t="str">
        <f>HYPERLINK("https://talan.bank.gov.ua/get-user-certificate/Y_-biQuBeyvqhjq4h4Gz","Завантажити сертифікат")</f>
        <v>Завантажити сертифікат</v>
      </c>
    </row>
    <row r="512" spans="1:3" x14ac:dyDescent="0.3">
      <c r="A512" t="s">
        <v>1023</v>
      </c>
      <c r="B512" t="s">
        <v>1024</v>
      </c>
      <c r="C512" t="str">
        <f>HYPERLINK("https://talan.bank.gov.ua/get-user-certificate/Y_-bixzHqpcpoWAtFT4Q","Завантажити сертифікат")</f>
        <v>Завантажити сертифікат</v>
      </c>
    </row>
    <row r="513" spans="1:3" x14ac:dyDescent="0.3">
      <c r="A513" t="s">
        <v>1025</v>
      </c>
      <c r="B513" t="s">
        <v>1026</v>
      </c>
      <c r="C513" t="str">
        <f>HYPERLINK("https://talan.bank.gov.ua/get-user-certificate/Y_-biOJaTo9DlXpzoqaD","Завантажити сертифікат")</f>
        <v>Завантажити сертифікат</v>
      </c>
    </row>
    <row r="514" spans="1:3" x14ac:dyDescent="0.3">
      <c r="A514" t="s">
        <v>1027</v>
      </c>
      <c r="B514" t="s">
        <v>1028</v>
      </c>
      <c r="C514" t="str">
        <f>HYPERLINK("https://talan.bank.gov.ua/get-user-certificate/Y_-biVVDTxxmZGN2UVcN","Завантажити сертифікат")</f>
        <v>Завантажити сертифікат</v>
      </c>
    </row>
    <row r="515" spans="1:3" x14ac:dyDescent="0.3">
      <c r="A515" t="s">
        <v>1029</v>
      </c>
      <c r="B515" t="s">
        <v>5362</v>
      </c>
      <c r="C515" t="str">
        <f>HYPERLINK("https://talan.bank.gov.ua/get-user-certificate/j_-wq1IjcTH5HeycbHOt","Завантажити сертифікат")</f>
        <v>Завантажити сертифікат</v>
      </c>
    </row>
    <row r="516" spans="1:3" x14ac:dyDescent="0.3">
      <c r="A516" t="s">
        <v>1030</v>
      </c>
      <c r="B516" t="s">
        <v>1031</v>
      </c>
      <c r="C516" t="str">
        <f>HYPERLINK("https://talan.bank.gov.ua/get-user-certificate/Y_-biEUxXskatcjnacFm","Завантажити сертифікат")</f>
        <v>Завантажити сертифікат</v>
      </c>
    </row>
    <row r="517" spans="1:3" x14ac:dyDescent="0.3">
      <c r="A517" t="s">
        <v>1032</v>
      </c>
      <c r="B517" t="s">
        <v>1033</v>
      </c>
      <c r="C517" t="str">
        <f>HYPERLINK("https://talan.bank.gov.ua/get-user-certificate/Y_-bi_sKm4ofG0vBbfP6","Завантажити сертифікат")</f>
        <v>Завантажити сертифікат</v>
      </c>
    </row>
    <row r="518" spans="1:3" x14ac:dyDescent="0.3">
      <c r="A518" t="s">
        <v>1034</v>
      </c>
      <c r="B518" t="s">
        <v>1035</v>
      </c>
      <c r="C518" t="str">
        <f>HYPERLINK("https://talan.bank.gov.ua/get-user-certificate/Y_-bifA2ZeOIKFHhTxL1","Завантажити сертифікат")</f>
        <v>Завантажити сертифікат</v>
      </c>
    </row>
    <row r="519" spans="1:3" x14ac:dyDescent="0.3">
      <c r="A519" t="s">
        <v>1036</v>
      </c>
      <c r="B519" t="s">
        <v>1037</v>
      </c>
      <c r="C519" t="str">
        <f>HYPERLINK("https://talan.bank.gov.ua/get-user-certificate/Y_-bixpPBhM_WkRxMmq2","Завантажити сертифікат")</f>
        <v>Завантажити сертифікат</v>
      </c>
    </row>
    <row r="520" spans="1:3" x14ac:dyDescent="0.3">
      <c r="A520" t="s">
        <v>1038</v>
      </c>
      <c r="B520" t="s">
        <v>1039</v>
      </c>
      <c r="C520" t="str">
        <f>HYPERLINK("https://talan.bank.gov.ua/get-user-certificate/Y_-biBOnaI8HJZ4aFl0w","Завантажити сертифікат")</f>
        <v>Завантажити сертифікат</v>
      </c>
    </row>
    <row r="521" spans="1:3" x14ac:dyDescent="0.3">
      <c r="A521" t="s">
        <v>1040</v>
      </c>
      <c r="B521" t="s">
        <v>1041</v>
      </c>
      <c r="C521" t="str">
        <f>HYPERLINK("https://talan.bank.gov.ua/get-user-certificate/Y_-biPsovNmZVOKLWckv","Завантажити сертифікат")</f>
        <v>Завантажити сертифікат</v>
      </c>
    </row>
    <row r="522" spans="1:3" x14ac:dyDescent="0.3">
      <c r="A522" t="s">
        <v>1042</v>
      </c>
      <c r="B522" t="s">
        <v>1043</v>
      </c>
      <c r="C522" t="str">
        <f>HYPERLINK("https://talan.bank.gov.ua/get-user-certificate/Y_-biiCH2L_ckTRTypTW","Завантажити сертифікат")</f>
        <v>Завантажити сертифікат</v>
      </c>
    </row>
    <row r="523" spans="1:3" x14ac:dyDescent="0.3">
      <c r="A523" t="s">
        <v>1044</v>
      </c>
      <c r="B523" t="s">
        <v>1045</v>
      </c>
      <c r="C523" t="str">
        <f>HYPERLINK("https://talan.bank.gov.ua/get-user-certificate/Y_-biFGF-9QIvjpqgste","Завантажити сертифікат")</f>
        <v>Завантажити сертифікат</v>
      </c>
    </row>
    <row r="524" spans="1:3" x14ac:dyDescent="0.3">
      <c r="A524" t="s">
        <v>1046</v>
      </c>
      <c r="B524" t="s">
        <v>1047</v>
      </c>
      <c r="C524" t="str">
        <f>HYPERLINK("https://talan.bank.gov.ua/get-user-certificate/Y_-bisdYAi3qjy4rfQIH","Завантажити сертифікат")</f>
        <v>Завантажити сертифікат</v>
      </c>
    </row>
    <row r="525" spans="1:3" x14ac:dyDescent="0.3">
      <c r="A525" t="s">
        <v>1048</v>
      </c>
      <c r="B525" t="s">
        <v>1049</v>
      </c>
      <c r="C525" t="str">
        <f>HYPERLINK("https://talan.bank.gov.ua/get-user-certificate/Y_-biZrqXfpMEN3uz9Oj","Завантажити сертифікат")</f>
        <v>Завантажити сертифікат</v>
      </c>
    </row>
    <row r="526" spans="1:3" x14ac:dyDescent="0.3">
      <c r="A526" t="s">
        <v>1050</v>
      </c>
      <c r="B526" t="s">
        <v>1051</v>
      </c>
      <c r="C526" t="str">
        <f>HYPERLINK("https://talan.bank.gov.ua/get-user-certificate/Y_-bi3MF86Ri_RcoagoM","Завантажити сертифікат")</f>
        <v>Завантажити сертифікат</v>
      </c>
    </row>
    <row r="527" spans="1:3" x14ac:dyDescent="0.3">
      <c r="A527" t="s">
        <v>1052</v>
      </c>
      <c r="B527" t="s">
        <v>1053</v>
      </c>
      <c r="C527" t="str">
        <f>HYPERLINK("https://talan.bank.gov.ua/get-user-certificate/Y_-biff5kNGlnMhAIXA7","Завантажити сертифікат")</f>
        <v>Завантажити сертифікат</v>
      </c>
    </row>
    <row r="528" spans="1:3" x14ac:dyDescent="0.3">
      <c r="A528" t="s">
        <v>1054</v>
      </c>
      <c r="B528" t="s">
        <v>1055</v>
      </c>
      <c r="C528" t="str">
        <f>HYPERLINK("https://talan.bank.gov.ua/get-user-certificate/Y_-bi0-J45s7Ou6oNwXn","Завантажити сертифікат")</f>
        <v>Завантажити сертифікат</v>
      </c>
    </row>
    <row r="529" spans="1:3" x14ac:dyDescent="0.3">
      <c r="A529" t="s">
        <v>1056</v>
      </c>
      <c r="B529" t="s">
        <v>1057</v>
      </c>
      <c r="C529" t="str">
        <f>HYPERLINK("https://talan.bank.gov.ua/get-user-certificate/Y_-big22KL_5Vdr3gJdf","Завантажити сертифікат")</f>
        <v>Завантажити сертифікат</v>
      </c>
    </row>
    <row r="530" spans="1:3" x14ac:dyDescent="0.3">
      <c r="A530" t="s">
        <v>1058</v>
      </c>
      <c r="B530" t="s">
        <v>1059</v>
      </c>
      <c r="C530" t="str">
        <f>HYPERLINK("https://talan.bank.gov.ua/get-user-certificate/Y_-bitb59C16NLjg35YO","Завантажити сертифікат")</f>
        <v>Завантажити сертифікат</v>
      </c>
    </row>
    <row r="531" spans="1:3" x14ac:dyDescent="0.3">
      <c r="A531" t="s">
        <v>1060</v>
      </c>
      <c r="B531" t="s">
        <v>1061</v>
      </c>
      <c r="C531" t="str">
        <f>HYPERLINK("https://talan.bank.gov.ua/get-user-certificate/Y_-biu-s6Y8SDqONHlkl","Завантажити сертифікат")</f>
        <v>Завантажити сертифікат</v>
      </c>
    </row>
    <row r="532" spans="1:3" x14ac:dyDescent="0.3">
      <c r="A532" t="s">
        <v>1062</v>
      </c>
      <c r="B532" t="s">
        <v>1063</v>
      </c>
      <c r="C532" t="str">
        <f>HYPERLINK("https://talan.bank.gov.ua/get-user-certificate/Y_-bi8l-iKK5B2_qJO5Q","Завантажити сертифікат")</f>
        <v>Завантажити сертифікат</v>
      </c>
    </row>
    <row r="533" spans="1:3" x14ac:dyDescent="0.3">
      <c r="A533" t="s">
        <v>1064</v>
      </c>
      <c r="B533" t="s">
        <v>1065</v>
      </c>
      <c r="C533" t="str">
        <f>HYPERLINK("https://talan.bank.gov.ua/get-user-certificate/Y_-biNYg1xvtO9h-6Ym9","Завантажити сертифікат")</f>
        <v>Завантажити сертифікат</v>
      </c>
    </row>
    <row r="534" spans="1:3" x14ac:dyDescent="0.3">
      <c r="A534" t="s">
        <v>1066</v>
      </c>
      <c r="B534" t="s">
        <v>1067</v>
      </c>
      <c r="C534" t="str">
        <f>HYPERLINK("https://talan.bank.gov.ua/get-user-certificate/Y_-bixiaTy6d8t-Em8RS","Завантажити сертифікат")</f>
        <v>Завантажити сертифікат</v>
      </c>
    </row>
    <row r="535" spans="1:3" x14ac:dyDescent="0.3">
      <c r="A535" t="s">
        <v>1068</v>
      </c>
      <c r="B535" t="s">
        <v>1069</v>
      </c>
      <c r="C535" t="str">
        <f>HYPERLINK("https://talan.bank.gov.ua/get-user-certificate/Y_-biY4RYEB31BKMJLO4","Завантажити сертифікат")</f>
        <v>Завантажити сертифікат</v>
      </c>
    </row>
    <row r="536" spans="1:3" x14ac:dyDescent="0.3">
      <c r="A536" t="s">
        <v>1070</v>
      </c>
      <c r="B536" t="s">
        <v>1071</v>
      </c>
      <c r="C536" t="str">
        <f>HYPERLINK("https://talan.bank.gov.ua/get-user-certificate/Y_-bi800A7iMbv4Gtuot","Завантажити сертифікат")</f>
        <v>Завантажити сертифікат</v>
      </c>
    </row>
    <row r="537" spans="1:3" x14ac:dyDescent="0.3">
      <c r="A537" t="s">
        <v>1072</v>
      </c>
      <c r="B537" t="s">
        <v>1073</v>
      </c>
      <c r="C537" t="str">
        <f>HYPERLINK("https://talan.bank.gov.ua/get-user-certificate/Y_-bigj1Dy9OdL2Qkjbt","Завантажити сертифікат")</f>
        <v>Завантажити сертифікат</v>
      </c>
    </row>
    <row r="538" spans="1:3" x14ac:dyDescent="0.3">
      <c r="A538" t="s">
        <v>1074</v>
      </c>
      <c r="B538" t="s">
        <v>1075</v>
      </c>
      <c r="C538" t="str">
        <f>HYPERLINK("https://talan.bank.gov.ua/get-user-certificate/Y_-biLcQ7yJ3-XckVxd8","Завантажити сертифікат")</f>
        <v>Завантажити сертифікат</v>
      </c>
    </row>
    <row r="539" spans="1:3" x14ac:dyDescent="0.3">
      <c r="A539" t="s">
        <v>1076</v>
      </c>
      <c r="B539" t="s">
        <v>1077</v>
      </c>
      <c r="C539" t="str">
        <f>HYPERLINK("https://talan.bank.gov.ua/get-user-certificate/Y_-biNNajCKQUN25PYkA","Завантажити сертифікат")</f>
        <v>Завантажити сертифікат</v>
      </c>
    </row>
    <row r="540" spans="1:3" x14ac:dyDescent="0.3">
      <c r="A540" t="s">
        <v>1078</v>
      </c>
      <c r="B540" t="s">
        <v>1079</v>
      </c>
      <c r="C540" t="str">
        <f>HYPERLINK("https://talan.bank.gov.ua/get-user-certificate/Y_-bir70gLVUa0vb3BQ9","Завантажити сертифікат")</f>
        <v>Завантажити сертифікат</v>
      </c>
    </row>
    <row r="541" spans="1:3" x14ac:dyDescent="0.3">
      <c r="A541" t="s">
        <v>1080</v>
      </c>
      <c r="B541" t="s">
        <v>1081</v>
      </c>
      <c r="C541" t="str">
        <f>HYPERLINK("https://talan.bank.gov.ua/get-user-certificate/Y_-biSbBAW8mQALuB3W4","Завантажити сертифікат")</f>
        <v>Завантажити сертифікат</v>
      </c>
    </row>
    <row r="542" spans="1:3" x14ac:dyDescent="0.3">
      <c r="A542" t="s">
        <v>1082</v>
      </c>
      <c r="B542" t="s">
        <v>1083</v>
      </c>
      <c r="C542" t="str">
        <f>HYPERLINK("https://talan.bank.gov.ua/get-user-certificate/Y_-biMCMMlKO595WqbcJ","Завантажити сертифікат")</f>
        <v>Завантажити сертифікат</v>
      </c>
    </row>
    <row r="543" spans="1:3" x14ac:dyDescent="0.3">
      <c r="A543" t="s">
        <v>1084</v>
      </c>
      <c r="B543" t="s">
        <v>1085</v>
      </c>
      <c r="C543" t="str">
        <f>HYPERLINK("https://talan.bank.gov.ua/get-user-certificate/Y_-biI898pbRZWNc_jji","Завантажити сертифікат")</f>
        <v>Завантажити сертифікат</v>
      </c>
    </row>
    <row r="544" spans="1:3" x14ac:dyDescent="0.3">
      <c r="A544" t="s">
        <v>1086</v>
      </c>
      <c r="B544" t="s">
        <v>1087</v>
      </c>
      <c r="C544" t="str">
        <f>HYPERLINK("https://talan.bank.gov.ua/get-user-certificate/Y_-bid6UlOjQfuK09Dtk","Завантажити сертифікат")</f>
        <v>Завантажити сертифікат</v>
      </c>
    </row>
    <row r="545" spans="1:3" x14ac:dyDescent="0.3">
      <c r="A545" t="s">
        <v>1088</v>
      </c>
      <c r="B545" t="s">
        <v>1089</v>
      </c>
      <c r="C545" t="str">
        <f>HYPERLINK("https://talan.bank.gov.ua/get-user-certificate/Y_-biXg-aSRCpdpcDcE5","Завантажити сертифікат")</f>
        <v>Завантажити сертифікат</v>
      </c>
    </row>
    <row r="546" spans="1:3" x14ac:dyDescent="0.3">
      <c r="A546" t="s">
        <v>1090</v>
      </c>
      <c r="B546" t="s">
        <v>1091</v>
      </c>
      <c r="C546" t="str">
        <f>HYPERLINK("https://talan.bank.gov.ua/get-user-certificate/Y_-big1Wf-5rXuLQ_8Fj","Завантажити сертифікат")</f>
        <v>Завантажити сертифікат</v>
      </c>
    </row>
    <row r="547" spans="1:3" x14ac:dyDescent="0.3">
      <c r="A547" t="s">
        <v>1092</v>
      </c>
      <c r="B547" t="s">
        <v>1093</v>
      </c>
      <c r="C547" t="str">
        <f>HYPERLINK("https://talan.bank.gov.ua/get-user-certificate/Y_-biap_7XHa_JNz2P-S","Завантажити сертифікат")</f>
        <v>Завантажити сертифікат</v>
      </c>
    </row>
    <row r="548" spans="1:3" x14ac:dyDescent="0.3">
      <c r="A548" t="s">
        <v>1094</v>
      </c>
      <c r="B548" t="s">
        <v>1095</v>
      </c>
      <c r="C548" t="str">
        <f>HYPERLINK("https://talan.bank.gov.ua/get-user-certificate/Y_-biQ3CoaAX6ORcmdDO","Завантажити сертифікат")</f>
        <v>Завантажити сертифікат</v>
      </c>
    </row>
    <row r="549" spans="1:3" x14ac:dyDescent="0.3">
      <c r="A549" t="s">
        <v>1096</v>
      </c>
      <c r="B549" t="s">
        <v>1097</v>
      </c>
      <c r="C549" t="str">
        <f>HYPERLINK("https://talan.bank.gov.ua/get-user-certificate/Y_-bi4BuujvgcaGjhnfL","Завантажити сертифікат")</f>
        <v>Завантажити сертифікат</v>
      </c>
    </row>
    <row r="550" spans="1:3" x14ac:dyDescent="0.3">
      <c r="A550" t="s">
        <v>1098</v>
      </c>
      <c r="B550" t="s">
        <v>1099</v>
      </c>
      <c r="C550" t="str">
        <f>HYPERLINK("https://talan.bank.gov.ua/get-user-certificate/Y_-bigDhJOP8KyUV3ujg","Завантажити сертифікат")</f>
        <v>Завантажити сертифікат</v>
      </c>
    </row>
    <row r="551" spans="1:3" x14ac:dyDescent="0.3">
      <c r="A551" t="s">
        <v>1100</v>
      </c>
      <c r="B551" t="s">
        <v>1101</v>
      </c>
      <c r="C551" t="str">
        <f>HYPERLINK("https://talan.bank.gov.ua/get-user-certificate/Y_-bi4CjU9a2Y37PoSlG","Завантажити сертифікат")</f>
        <v>Завантажити сертифікат</v>
      </c>
    </row>
    <row r="552" spans="1:3" x14ac:dyDescent="0.3">
      <c r="A552" t="s">
        <v>1102</v>
      </c>
      <c r="B552" t="s">
        <v>1103</v>
      </c>
      <c r="C552" t="str">
        <f>HYPERLINK("https://talan.bank.gov.ua/get-user-certificate/Y_-biESMrjZ3fmgPUaoV","Завантажити сертифікат")</f>
        <v>Завантажити сертифікат</v>
      </c>
    </row>
    <row r="553" spans="1:3" x14ac:dyDescent="0.3">
      <c r="A553" t="s">
        <v>1104</v>
      </c>
      <c r="B553" t="s">
        <v>1105</v>
      </c>
      <c r="C553" t="str">
        <f>HYPERLINK("https://talan.bank.gov.ua/get-user-certificate/Y_-bi-h3PDG2vB_Jaovp","Завантажити сертифікат")</f>
        <v>Завантажити сертифікат</v>
      </c>
    </row>
    <row r="554" spans="1:3" x14ac:dyDescent="0.3">
      <c r="A554" t="s">
        <v>1106</v>
      </c>
      <c r="B554" t="s">
        <v>1107</v>
      </c>
      <c r="C554" t="str">
        <f>HYPERLINK("https://talan.bank.gov.ua/get-user-certificate/Y_-bie-WwziARCH6OHJR","Завантажити сертифікат")</f>
        <v>Завантажити сертифікат</v>
      </c>
    </row>
    <row r="555" spans="1:3" x14ac:dyDescent="0.3">
      <c r="A555" t="s">
        <v>1108</v>
      </c>
      <c r="B555" t="s">
        <v>1109</v>
      </c>
      <c r="C555" t="str">
        <f>HYPERLINK("https://talan.bank.gov.ua/get-user-certificate/Y_-bi1SgTwEaRttuO8nO","Завантажити сертифікат")</f>
        <v>Завантажити сертифікат</v>
      </c>
    </row>
    <row r="556" spans="1:3" x14ac:dyDescent="0.3">
      <c r="A556" t="s">
        <v>1110</v>
      </c>
      <c r="B556" t="s">
        <v>1111</v>
      </c>
      <c r="C556" t="str">
        <f>HYPERLINK("https://talan.bank.gov.ua/get-user-certificate/Y_-bi6WuMAH0skIglmPJ","Завантажити сертифікат")</f>
        <v>Завантажити сертифікат</v>
      </c>
    </row>
    <row r="557" spans="1:3" x14ac:dyDescent="0.3">
      <c r="A557" t="s">
        <v>1112</v>
      </c>
      <c r="B557" t="s">
        <v>1113</v>
      </c>
      <c r="C557" t="str">
        <f>HYPERLINK("https://talan.bank.gov.ua/get-user-certificate/Y_-bi7Kn9hF7hcIW4n6w","Завантажити сертифікат")</f>
        <v>Завантажити сертифікат</v>
      </c>
    </row>
    <row r="558" spans="1:3" x14ac:dyDescent="0.3">
      <c r="A558" t="s">
        <v>1114</v>
      </c>
      <c r="B558" t="s">
        <v>1115</v>
      </c>
      <c r="C558" t="str">
        <f>HYPERLINK("https://talan.bank.gov.ua/get-user-certificate/Y_-bi-OzK2IZ3Ifi_ezB","Завантажити сертифікат")</f>
        <v>Завантажити сертифікат</v>
      </c>
    </row>
    <row r="559" spans="1:3" x14ac:dyDescent="0.3">
      <c r="A559" t="s">
        <v>1116</v>
      </c>
      <c r="B559" t="s">
        <v>1117</v>
      </c>
      <c r="C559" t="str">
        <f>HYPERLINK("https://talan.bank.gov.ua/get-user-certificate/Y_-biW0KNTTVe5X49Cl-","Завантажити сертифікат")</f>
        <v>Завантажити сертифікат</v>
      </c>
    </row>
    <row r="560" spans="1:3" x14ac:dyDescent="0.3">
      <c r="A560" t="s">
        <v>1118</v>
      </c>
      <c r="B560" t="s">
        <v>1119</v>
      </c>
      <c r="C560" t="str">
        <f>HYPERLINK("https://talan.bank.gov.ua/get-user-certificate/Y_-bizTbtI7a4Ov51O-0","Завантажити сертифікат")</f>
        <v>Завантажити сертифікат</v>
      </c>
    </row>
    <row r="561" spans="1:3" x14ac:dyDescent="0.3">
      <c r="A561" t="s">
        <v>1120</v>
      </c>
      <c r="B561" t="s">
        <v>1121</v>
      </c>
      <c r="C561" t="str">
        <f>HYPERLINK("https://talan.bank.gov.ua/get-user-certificate/Y_-biqHJXAmFtw5JP4q4","Завантажити сертифікат")</f>
        <v>Завантажити сертифікат</v>
      </c>
    </row>
    <row r="562" spans="1:3" x14ac:dyDescent="0.3">
      <c r="A562" t="s">
        <v>1122</v>
      </c>
      <c r="B562" t="s">
        <v>1123</v>
      </c>
      <c r="C562" t="str">
        <f>HYPERLINK("https://talan.bank.gov.ua/get-user-certificate/Y_-bidLD0iVE_dt88VDx","Завантажити сертифікат")</f>
        <v>Завантажити сертифікат</v>
      </c>
    </row>
    <row r="563" spans="1:3" x14ac:dyDescent="0.3">
      <c r="A563" t="s">
        <v>1124</v>
      </c>
      <c r="B563" t="s">
        <v>1125</v>
      </c>
      <c r="C563" t="str">
        <f>HYPERLINK("https://talan.bank.gov.ua/get-user-certificate/Y_-bibgYwiMw5A8I5trG","Завантажити сертифікат")</f>
        <v>Завантажити сертифікат</v>
      </c>
    </row>
    <row r="564" spans="1:3" x14ac:dyDescent="0.3">
      <c r="A564" t="s">
        <v>1126</v>
      </c>
      <c r="B564" t="s">
        <v>1127</v>
      </c>
      <c r="C564" t="str">
        <f>HYPERLINK("https://talan.bank.gov.ua/get-user-certificate/Y_-biq6pMgw6zRiGlKx9","Завантажити сертифікат")</f>
        <v>Завантажити сертифікат</v>
      </c>
    </row>
    <row r="565" spans="1:3" x14ac:dyDescent="0.3">
      <c r="A565" t="s">
        <v>1128</v>
      </c>
      <c r="B565" t="s">
        <v>1129</v>
      </c>
      <c r="C565" t="str">
        <f>HYPERLINK("https://talan.bank.gov.ua/get-user-certificate/Y_-biaKDFrl9fEyA-YsW","Завантажити сертифікат")</f>
        <v>Завантажити сертифікат</v>
      </c>
    </row>
    <row r="566" spans="1:3" x14ac:dyDescent="0.3">
      <c r="A566" t="s">
        <v>1130</v>
      </c>
      <c r="B566" t="s">
        <v>1131</v>
      </c>
      <c r="C566" t="str">
        <f>HYPERLINK("https://talan.bank.gov.ua/get-user-certificate/Y_-bi-HyLw-yACLy25-t","Завантажити сертифікат")</f>
        <v>Завантажити сертифікат</v>
      </c>
    </row>
    <row r="567" spans="1:3" x14ac:dyDescent="0.3">
      <c r="A567" t="s">
        <v>1132</v>
      </c>
      <c r="B567" t="s">
        <v>1133</v>
      </c>
      <c r="C567" t="str">
        <f>HYPERLINK("https://talan.bank.gov.ua/get-user-certificate/Y_-biqcOoiUpTHyDqm4V","Завантажити сертифікат")</f>
        <v>Завантажити сертифікат</v>
      </c>
    </row>
    <row r="568" spans="1:3" x14ac:dyDescent="0.3">
      <c r="A568" t="s">
        <v>1134</v>
      </c>
      <c r="B568" t="s">
        <v>1135</v>
      </c>
      <c r="C568" t="str">
        <f>HYPERLINK("https://talan.bank.gov.ua/get-user-certificate/Y_-biY6FyZF68FpOhNHf","Завантажити сертифікат")</f>
        <v>Завантажити сертифікат</v>
      </c>
    </row>
    <row r="569" spans="1:3" x14ac:dyDescent="0.3">
      <c r="A569" t="s">
        <v>1136</v>
      </c>
      <c r="B569" t="s">
        <v>1137</v>
      </c>
      <c r="C569" t="str">
        <f>HYPERLINK("https://talan.bank.gov.ua/get-user-certificate/Y_-biuOQf4ZfN36vdpm0","Завантажити сертифікат")</f>
        <v>Завантажити сертифікат</v>
      </c>
    </row>
    <row r="570" spans="1:3" x14ac:dyDescent="0.3">
      <c r="A570" t="s">
        <v>1138</v>
      </c>
      <c r="B570" t="s">
        <v>1139</v>
      </c>
      <c r="C570" t="str">
        <f>HYPERLINK("https://talan.bank.gov.ua/get-user-certificate/Y_-biqR7ys1CrfhmeOeg","Завантажити сертифікат")</f>
        <v>Завантажити сертифікат</v>
      </c>
    </row>
    <row r="571" spans="1:3" x14ac:dyDescent="0.3">
      <c r="A571" t="s">
        <v>1140</v>
      </c>
      <c r="B571" t="s">
        <v>1141</v>
      </c>
      <c r="C571" t="str">
        <f>HYPERLINK("https://talan.bank.gov.ua/get-user-certificate/Y_-biQX9FCJm-nWC4GCW","Завантажити сертифікат")</f>
        <v>Завантажити сертифікат</v>
      </c>
    </row>
    <row r="572" spans="1:3" x14ac:dyDescent="0.3">
      <c r="A572" t="s">
        <v>1142</v>
      </c>
      <c r="B572" t="s">
        <v>1143</v>
      </c>
      <c r="C572" t="str">
        <f>HYPERLINK("https://talan.bank.gov.ua/get-user-certificate/Y_-bit8NzyjXV4DtNkcD","Завантажити сертифікат")</f>
        <v>Завантажити сертифікат</v>
      </c>
    </row>
    <row r="573" spans="1:3" x14ac:dyDescent="0.3">
      <c r="A573" t="s">
        <v>1144</v>
      </c>
      <c r="B573" t="s">
        <v>1145</v>
      </c>
      <c r="C573" t="str">
        <f>HYPERLINK("https://talan.bank.gov.ua/get-user-certificate/Y_-birlpaUDlwItGszCt","Завантажити сертифікат")</f>
        <v>Завантажити сертифікат</v>
      </c>
    </row>
    <row r="574" spans="1:3" x14ac:dyDescent="0.3">
      <c r="A574" t="s">
        <v>1146</v>
      </c>
      <c r="B574" t="s">
        <v>1147</v>
      </c>
      <c r="C574" t="str">
        <f>HYPERLINK("https://talan.bank.gov.ua/get-user-certificate/Y_-bi7eMeXZa4Ivxm1hf","Завантажити сертифікат")</f>
        <v>Завантажити сертифікат</v>
      </c>
    </row>
    <row r="575" spans="1:3" x14ac:dyDescent="0.3">
      <c r="A575" t="s">
        <v>1148</v>
      </c>
      <c r="B575" t="s">
        <v>1149</v>
      </c>
      <c r="C575" t="str">
        <f>HYPERLINK("https://talan.bank.gov.ua/get-user-certificate/Y_-biJL1J47X22lk5hiE","Завантажити сертифікат")</f>
        <v>Завантажити сертифікат</v>
      </c>
    </row>
    <row r="576" spans="1:3" x14ac:dyDescent="0.3">
      <c r="A576" t="s">
        <v>1150</v>
      </c>
      <c r="B576" t="s">
        <v>1151</v>
      </c>
      <c r="C576" t="str">
        <f>HYPERLINK("https://talan.bank.gov.ua/get-user-certificate/Y_-biXfd2uf7Yzu9ORhf","Завантажити сертифікат")</f>
        <v>Завантажити сертифікат</v>
      </c>
    </row>
    <row r="577" spans="1:3" x14ac:dyDescent="0.3">
      <c r="A577" t="s">
        <v>1152</v>
      </c>
      <c r="B577" t="s">
        <v>1153</v>
      </c>
      <c r="C577" t="str">
        <f>HYPERLINK("https://talan.bank.gov.ua/get-user-certificate/Y_-biAt2BoJHSgfbqQcG","Завантажити сертифікат")</f>
        <v>Завантажити сертифікат</v>
      </c>
    </row>
    <row r="578" spans="1:3" x14ac:dyDescent="0.3">
      <c r="A578" t="s">
        <v>1154</v>
      </c>
      <c r="B578" t="s">
        <v>1155</v>
      </c>
      <c r="C578" t="str">
        <f>HYPERLINK("https://talan.bank.gov.ua/get-user-certificate/Y_-bi4LXZbA1bYr34vKu","Завантажити сертифікат")</f>
        <v>Завантажити сертифікат</v>
      </c>
    </row>
    <row r="579" spans="1:3" x14ac:dyDescent="0.3">
      <c r="A579" t="s">
        <v>1156</v>
      </c>
      <c r="B579" t="s">
        <v>1157</v>
      </c>
      <c r="C579" t="str">
        <f>HYPERLINK("https://talan.bank.gov.ua/get-user-certificate/Y_-biPzAthu8OShLUoC5","Завантажити сертифікат")</f>
        <v>Завантажити сертифікат</v>
      </c>
    </row>
    <row r="580" spans="1:3" x14ac:dyDescent="0.3">
      <c r="A580" t="s">
        <v>1158</v>
      </c>
      <c r="B580" t="s">
        <v>1159</v>
      </c>
      <c r="C580" t="str">
        <f>HYPERLINK("https://talan.bank.gov.ua/get-user-certificate/Y_-bisD4ShyuhgHpKrqM","Завантажити сертифікат")</f>
        <v>Завантажити сертифікат</v>
      </c>
    </row>
    <row r="581" spans="1:3" x14ac:dyDescent="0.3">
      <c r="A581" t="s">
        <v>1160</v>
      </c>
      <c r="B581" t="s">
        <v>1161</v>
      </c>
      <c r="C581" t="str">
        <f>HYPERLINK("https://talan.bank.gov.ua/get-user-certificate/Y_-biqGQmEqTJfYQcvZ7","Завантажити сертифікат")</f>
        <v>Завантажити сертифікат</v>
      </c>
    </row>
    <row r="582" spans="1:3" x14ac:dyDescent="0.3">
      <c r="A582" t="s">
        <v>1162</v>
      </c>
      <c r="B582" t="s">
        <v>1163</v>
      </c>
      <c r="C582" t="str">
        <f>HYPERLINK("https://talan.bank.gov.ua/get-user-certificate/Y_-bisWzCydfRah8Duhl","Завантажити сертифікат")</f>
        <v>Завантажити сертифікат</v>
      </c>
    </row>
    <row r="583" spans="1:3" x14ac:dyDescent="0.3">
      <c r="A583" t="s">
        <v>1164</v>
      </c>
      <c r="B583" t="s">
        <v>1165</v>
      </c>
      <c r="C583" t="str">
        <f>HYPERLINK("https://talan.bank.gov.ua/get-user-certificate/Y_-biQLh9oT59oKpLvwj","Завантажити сертифікат")</f>
        <v>Завантажити сертифікат</v>
      </c>
    </row>
    <row r="584" spans="1:3" x14ac:dyDescent="0.3">
      <c r="A584" t="s">
        <v>1166</v>
      </c>
      <c r="B584" t="s">
        <v>1167</v>
      </c>
      <c r="C584" t="str">
        <f>HYPERLINK("https://talan.bank.gov.ua/get-user-certificate/Y_-biG51kqkR96YMuq8C","Завантажити сертифікат")</f>
        <v>Завантажити сертифікат</v>
      </c>
    </row>
    <row r="585" spans="1:3" x14ac:dyDescent="0.3">
      <c r="A585" t="s">
        <v>1168</v>
      </c>
      <c r="B585" t="s">
        <v>1169</v>
      </c>
      <c r="C585" t="str">
        <f>HYPERLINK("https://talan.bank.gov.ua/get-user-certificate/Y_-biYcpRKqRMxIkfwTb","Завантажити сертифікат")</f>
        <v>Завантажити сертифікат</v>
      </c>
    </row>
    <row r="586" spans="1:3" x14ac:dyDescent="0.3">
      <c r="A586" t="s">
        <v>1170</v>
      </c>
      <c r="B586" t="s">
        <v>1171</v>
      </c>
      <c r="C586" t="str">
        <f>HYPERLINK("https://talan.bank.gov.ua/get-user-certificate/Y_-bi0V8Z2-MjYn8xhGX","Завантажити сертифікат")</f>
        <v>Завантажити сертифікат</v>
      </c>
    </row>
    <row r="587" spans="1:3" x14ac:dyDescent="0.3">
      <c r="A587" t="s">
        <v>1172</v>
      </c>
      <c r="B587" t="s">
        <v>1173</v>
      </c>
      <c r="C587" t="str">
        <f>HYPERLINK("https://talan.bank.gov.ua/get-user-certificate/Y_-biZfYRf9dicacf7kE","Завантажити сертифікат")</f>
        <v>Завантажити сертифікат</v>
      </c>
    </row>
    <row r="588" spans="1:3" x14ac:dyDescent="0.3">
      <c r="A588" t="s">
        <v>1174</v>
      </c>
      <c r="B588" t="s">
        <v>1175</v>
      </c>
      <c r="C588" t="str">
        <f>HYPERLINK("https://talan.bank.gov.ua/get-user-certificate/Y_-bizDLLVBo3nXujqcD","Завантажити сертифікат")</f>
        <v>Завантажити сертифікат</v>
      </c>
    </row>
    <row r="589" spans="1:3" x14ac:dyDescent="0.3">
      <c r="A589" t="s">
        <v>1176</v>
      </c>
      <c r="B589" t="s">
        <v>1177</v>
      </c>
      <c r="C589" t="str">
        <f>HYPERLINK("https://talan.bank.gov.ua/get-user-certificate/Y_-bi_nu45AOD5hxswox","Завантажити сертифікат")</f>
        <v>Завантажити сертифікат</v>
      </c>
    </row>
    <row r="590" spans="1:3" x14ac:dyDescent="0.3">
      <c r="A590" t="s">
        <v>1178</v>
      </c>
      <c r="B590" t="s">
        <v>1179</v>
      </c>
      <c r="C590" t="str">
        <f>HYPERLINK("https://talan.bank.gov.ua/get-user-certificate/Y_-biyR9A3db957xoYYH","Завантажити сертифікат")</f>
        <v>Завантажити сертифікат</v>
      </c>
    </row>
    <row r="591" spans="1:3" x14ac:dyDescent="0.3">
      <c r="A591" t="s">
        <v>1180</v>
      </c>
      <c r="B591" t="s">
        <v>1181</v>
      </c>
      <c r="C591" t="str">
        <f>HYPERLINK("https://talan.bank.gov.ua/get-user-certificate/Y_-biy40xzYDqGPxy9gN","Завантажити сертифікат")</f>
        <v>Завантажити сертифікат</v>
      </c>
    </row>
    <row r="592" spans="1:3" x14ac:dyDescent="0.3">
      <c r="A592" t="s">
        <v>1182</v>
      </c>
      <c r="B592" t="s">
        <v>1183</v>
      </c>
      <c r="C592" t="str">
        <f>HYPERLINK("https://talan.bank.gov.ua/get-user-certificate/Y_-biARDBVp2TjqeA3IN","Завантажити сертифікат")</f>
        <v>Завантажити сертифікат</v>
      </c>
    </row>
    <row r="593" spans="1:3" x14ac:dyDescent="0.3">
      <c r="A593" t="s">
        <v>1184</v>
      </c>
      <c r="B593" t="s">
        <v>1185</v>
      </c>
      <c r="C593" t="str">
        <f>HYPERLINK("https://talan.bank.gov.ua/get-user-certificate/Y_-biknMBYHbRwq8JAEe","Завантажити сертифікат")</f>
        <v>Завантажити сертифікат</v>
      </c>
    </row>
    <row r="594" spans="1:3" x14ac:dyDescent="0.3">
      <c r="A594" t="s">
        <v>1186</v>
      </c>
      <c r="B594" t="s">
        <v>1187</v>
      </c>
      <c r="C594" t="str">
        <f>HYPERLINK("https://talan.bank.gov.ua/get-user-certificate/Y_-bitmTNLTWQzeFEAck","Завантажити сертифікат")</f>
        <v>Завантажити сертифікат</v>
      </c>
    </row>
    <row r="595" spans="1:3" x14ac:dyDescent="0.3">
      <c r="A595" t="s">
        <v>1188</v>
      </c>
      <c r="B595" t="s">
        <v>1189</v>
      </c>
      <c r="C595" t="str">
        <f>HYPERLINK("https://talan.bank.gov.ua/get-user-certificate/Y_-bii-PbilynXKfMPIy","Завантажити сертифікат")</f>
        <v>Завантажити сертифікат</v>
      </c>
    </row>
    <row r="596" spans="1:3" x14ac:dyDescent="0.3">
      <c r="A596" t="s">
        <v>1190</v>
      </c>
      <c r="B596" t="s">
        <v>1191</v>
      </c>
      <c r="C596" t="str">
        <f>HYPERLINK("https://talan.bank.gov.ua/get-user-certificate/Y_-bilJYG4lO_PeFGfmM","Завантажити сертифікат")</f>
        <v>Завантажити сертифікат</v>
      </c>
    </row>
    <row r="597" spans="1:3" x14ac:dyDescent="0.3">
      <c r="A597" t="s">
        <v>1192</v>
      </c>
      <c r="B597" t="s">
        <v>1193</v>
      </c>
      <c r="C597" t="str">
        <f>HYPERLINK("https://talan.bank.gov.ua/get-user-certificate/Y_-bialj_-gK3NDoAbU5","Завантажити сертифікат")</f>
        <v>Завантажити сертифікат</v>
      </c>
    </row>
    <row r="598" spans="1:3" x14ac:dyDescent="0.3">
      <c r="A598" t="s">
        <v>1194</v>
      </c>
      <c r="B598" t="s">
        <v>1195</v>
      </c>
      <c r="C598" t="str">
        <f>HYPERLINK("https://talan.bank.gov.ua/get-user-certificate/Y_-biY8SkKaiNePNoDih","Завантажити сертифікат")</f>
        <v>Завантажити сертифікат</v>
      </c>
    </row>
    <row r="599" spans="1:3" x14ac:dyDescent="0.3">
      <c r="A599" t="s">
        <v>1196</v>
      </c>
      <c r="B599" t="s">
        <v>1197</v>
      </c>
      <c r="C599" t="str">
        <f>HYPERLINK("https://talan.bank.gov.ua/get-user-certificate/Y_-bijTGf2S2KphWGfCH","Завантажити сертифікат")</f>
        <v>Завантажити сертифікат</v>
      </c>
    </row>
    <row r="600" spans="1:3" x14ac:dyDescent="0.3">
      <c r="A600" t="s">
        <v>1198</v>
      </c>
      <c r="B600" t="s">
        <v>1199</v>
      </c>
      <c r="C600" t="str">
        <f>HYPERLINK("https://talan.bank.gov.ua/get-user-certificate/Y_-bibuoK0dG13Obs-Y7","Завантажити сертифікат")</f>
        <v>Завантажити сертифікат</v>
      </c>
    </row>
    <row r="601" spans="1:3" x14ac:dyDescent="0.3">
      <c r="A601" t="s">
        <v>1200</v>
      </c>
      <c r="B601" t="s">
        <v>1201</v>
      </c>
      <c r="C601" t="str">
        <f>HYPERLINK("https://talan.bank.gov.ua/get-user-certificate/Y_-bio--00SoM1jgT0YM","Завантажити сертифікат")</f>
        <v>Завантажити сертифікат</v>
      </c>
    </row>
    <row r="602" spans="1:3" x14ac:dyDescent="0.3">
      <c r="A602" t="s">
        <v>1202</v>
      </c>
      <c r="B602" t="s">
        <v>1203</v>
      </c>
      <c r="C602" t="str">
        <f>HYPERLINK("https://talan.bank.gov.ua/get-user-certificate/Y_-biHgwuFWnLzyu0S4b","Завантажити сертифікат")</f>
        <v>Завантажити сертифікат</v>
      </c>
    </row>
    <row r="603" spans="1:3" x14ac:dyDescent="0.3">
      <c r="A603" t="s">
        <v>1204</v>
      </c>
      <c r="B603" t="s">
        <v>1205</v>
      </c>
      <c r="C603" t="str">
        <f>HYPERLINK("https://talan.bank.gov.ua/get-user-certificate/Y_-biFh0AEHihFIswb_J","Завантажити сертифікат")</f>
        <v>Завантажити сертифікат</v>
      </c>
    </row>
    <row r="604" spans="1:3" x14ac:dyDescent="0.3">
      <c r="A604" t="s">
        <v>1206</v>
      </c>
      <c r="B604" t="s">
        <v>1207</v>
      </c>
      <c r="C604" t="str">
        <f>HYPERLINK("https://talan.bank.gov.ua/get-user-certificate/Y_-bif3UCXNLOHgDzgpS","Завантажити сертифікат")</f>
        <v>Завантажити сертифікат</v>
      </c>
    </row>
    <row r="605" spans="1:3" x14ac:dyDescent="0.3">
      <c r="A605" t="s">
        <v>1208</v>
      </c>
      <c r="B605" t="s">
        <v>1209</v>
      </c>
      <c r="C605" t="str">
        <f>HYPERLINK("https://talan.bank.gov.ua/get-user-certificate/Y_-biytUbfQUl_T9gMgR","Завантажити сертифікат")</f>
        <v>Завантажити сертифікат</v>
      </c>
    </row>
    <row r="606" spans="1:3" x14ac:dyDescent="0.3">
      <c r="A606" t="s">
        <v>1210</v>
      </c>
      <c r="B606" t="s">
        <v>1211</v>
      </c>
      <c r="C606" t="str">
        <f>HYPERLINK("https://talan.bank.gov.ua/get-user-certificate/Y_-biLUTAsHCwMjgnIC3","Завантажити сертифікат")</f>
        <v>Завантажити сертифікат</v>
      </c>
    </row>
    <row r="607" spans="1:3" x14ac:dyDescent="0.3">
      <c r="A607" t="s">
        <v>1212</v>
      </c>
      <c r="B607" t="s">
        <v>1213</v>
      </c>
      <c r="C607" t="str">
        <f>HYPERLINK("https://talan.bank.gov.ua/get-user-certificate/Y_-bi1BGNraYd1_WK0nt","Завантажити сертифікат")</f>
        <v>Завантажити сертифікат</v>
      </c>
    </row>
    <row r="608" spans="1:3" x14ac:dyDescent="0.3">
      <c r="A608" t="s">
        <v>1214</v>
      </c>
      <c r="B608" t="s">
        <v>1215</v>
      </c>
      <c r="C608" t="str">
        <f>HYPERLINK("https://talan.bank.gov.ua/get-user-certificate/Y_-bi3eNcIX5mC-Pj4mC","Завантажити сертифікат")</f>
        <v>Завантажити сертифікат</v>
      </c>
    </row>
    <row r="609" spans="1:3" x14ac:dyDescent="0.3">
      <c r="A609" t="s">
        <v>1216</v>
      </c>
      <c r="B609" t="s">
        <v>1217</v>
      </c>
      <c r="C609" t="str">
        <f>HYPERLINK("https://talan.bank.gov.ua/get-user-certificate/Y_-biqA-pY5Vc-LunkP8","Завантажити сертифікат")</f>
        <v>Завантажити сертифікат</v>
      </c>
    </row>
    <row r="610" spans="1:3" x14ac:dyDescent="0.3">
      <c r="A610" t="s">
        <v>1218</v>
      </c>
      <c r="B610" t="s">
        <v>1219</v>
      </c>
      <c r="C610" t="str">
        <f>HYPERLINK("https://talan.bank.gov.ua/get-user-certificate/Y_-bi1YH_GVcWGL4HYBL","Завантажити сертифікат")</f>
        <v>Завантажити сертифікат</v>
      </c>
    </row>
    <row r="611" spans="1:3" x14ac:dyDescent="0.3">
      <c r="A611" t="s">
        <v>1220</v>
      </c>
      <c r="B611" t="s">
        <v>1221</v>
      </c>
      <c r="C611" t="str">
        <f>HYPERLINK("https://talan.bank.gov.ua/get-user-certificate/Y_-bixPYW4udzEySgcAZ","Завантажити сертифікат")</f>
        <v>Завантажити сертифікат</v>
      </c>
    </row>
    <row r="612" spans="1:3" x14ac:dyDescent="0.3">
      <c r="A612" t="s">
        <v>1222</v>
      </c>
      <c r="B612" t="s">
        <v>1223</v>
      </c>
      <c r="C612" t="str">
        <f>HYPERLINK("https://talan.bank.gov.ua/get-user-certificate/Y_-bijWS2q2jtNwxmBcB","Завантажити сертифікат")</f>
        <v>Завантажити сертифікат</v>
      </c>
    </row>
    <row r="613" spans="1:3" x14ac:dyDescent="0.3">
      <c r="A613" t="s">
        <v>1224</v>
      </c>
      <c r="B613" t="s">
        <v>1225</v>
      </c>
      <c r="C613" t="str">
        <f>HYPERLINK("https://talan.bank.gov.ua/get-user-certificate/Y_-biNAHJyoTyRDSMXrO","Завантажити сертифікат")</f>
        <v>Завантажити сертифікат</v>
      </c>
    </row>
    <row r="614" spans="1:3" x14ac:dyDescent="0.3">
      <c r="A614" t="s">
        <v>1226</v>
      </c>
      <c r="B614" t="s">
        <v>1227</v>
      </c>
      <c r="C614" t="str">
        <f>HYPERLINK("https://talan.bank.gov.ua/get-user-certificate/Y_-biPueO2IilXt7VqeJ","Завантажити сертифікат")</f>
        <v>Завантажити сертифікат</v>
      </c>
    </row>
    <row r="615" spans="1:3" x14ac:dyDescent="0.3">
      <c r="A615" t="s">
        <v>1228</v>
      </c>
      <c r="B615" t="s">
        <v>1229</v>
      </c>
      <c r="C615" t="str">
        <f>HYPERLINK("https://talan.bank.gov.ua/get-user-certificate/Y_-bicB8bi-3akR2ihQw","Завантажити сертифікат")</f>
        <v>Завантажити сертифікат</v>
      </c>
    </row>
    <row r="616" spans="1:3" x14ac:dyDescent="0.3">
      <c r="A616" t="s">
        <v>1230</v>
      </c>
      <c r="B616" t="s">
        <v>1231</v>
      </c>
      <c r="C616" t="str">
        <f>HYPERLINK("https://talan.bank.gov.ua/get-user-certificate/Y_-biDommiEuBJUXmUAZ","Завантажити сертифікат")</f>
        <v>Завантажити сертифікат</v>
      </c>
    </row>
    <row r="617" spans="1:3" x14ac:dyDescent="0.3">
      <c r="A617" t="s">
        <v>1232</v>
      </c>
      <c r="B617" t="s">
        <v>1233</v>
      </c>
      <c r="C617" t="str">
        <f>HYPERLINK("https://talan.bank.gov.ua/get-user-certificate/Y_-bi5OyGgTkEySyQ4cQ","Завантажити сертифікат")</f>
        <v>Завантажити сертифікат</v>
      </c>
    </row>
    <row r="618" spans="1:3" x14ac:dyDescent="0.3">
      <c r="A618" t="s">
        <v>1234</v>
      </c>
      <c r="B618" t="s">
        <v>1235</v>
      </c>
      <c r="C618" t="str">
        <f>HYPERLINK("https://talan.bank.gov.ua/get-user-certificate/Y_-bi7GVF5czf2T3KMop","Завантажити сертифікат")</f>
        <v>Завантажити сертифікат</v>
      </c>
    </row>
    <row r="619" spans="1:3" x14ac:dyDescent="0.3">
      <c r="A619" t="s">
        <v>1236</v>
      </c>
      <c r="B619" t="s">
        <v>1237</v>
      </c>
      <c r="C619" t="str">
        <f>HYPERLINK("https://talan.bank.gov.ua/get-user-certificate/Y_-biaypTOMU_1VPRfZ4","Завантажити сертифікат")</f>
        <v>Завантажити сертифікат</v>
      </c>
    </row>
    <row r="620" spans="1:3" x14ac:dyDescent="0.3">
      <c r="A620" t="s">
        <v>1238</v>
      </c>
      <c r="B620" t="s">
        <v>1239</v>
      </c>
      <c r="C620" t="str">
        <f>HYPERLINK("https://talan.bank.gov.ua/get-user-certificate/Y_-bicH2bxrqt2ZmGxEv","Завантажити сертифікат")</f>
        <v>Завантажити сертифікат</v>
      </c>
    </row>
    <row r="621" spans="1:3" x14ac:dyDescent="0.3">
      <c r="A621" t="s">
        <v>1240</v>
      </c>
      <c r="B621" t="s">
        <v>1241</v>
      </c>
      <c r="C621" t="str">
        <f>HYPERLINK("https://talan.bank.gov.ua/get-user-certificate/Y_-bi2QKnBEnsR_QTEMR","Завантажити сертифікат")</f>
        <v>Завантажити сертифікат</v>
      </c>
    </row>
    <row r="622" spans="1:3" x14ac:dyDescent="0.3">
      <c r="A622" t="s">
        <v>1242</v>
      </c>
      <c r="B622" t="s">
        <v>1243</v>
      </c>
      <c r="C622" t="str">
        <f>HYPERLINK("https://talan.bank.gov.ua/get-user-certificate/Y_-biqxJktD5frtZcNvk","Завантажити сертифікат")</f>
        <v>Завантажити сертифікат</v>
      </c>
    </row>
    <row r="623" spans="1:3" x14ac:dyDescent="0.3">
      <c r="A623" t="s">
        <v>1244</v>
      </c>
      <c r="B623" t="s">
        <v>1245</v>
      </c>
      <c r="C623" t="str">
        <f>HYPERLINK("https://talan.bank.gov.ua/get-user-certificate/Y_-biJCw7AXGOoDFeQQ0","Завантажити сертифікат")</f>
        <v>Завантажити сертифікат</v>
      </c>
    </row>
    <row r="624" spans="1:3" x14ac:dyDescent="0.3">
      <c r="A624" t="s">
        <v>1246</v>
      </c>
      <c r="B624" t="s">
        <v>1247</v>
      </c>
      <c r="C624" t="str">
        <f>HYPERLINK("https://talan.bank.gov.ua/get-user-certificate/Y_-bigNH-wc2NUU9Enxh","Завантажити сертифікат")</f>
        <v>Завантажити сертифікат</v>
      </c>
    </row>
    <row r="625" spans="1:3" x14ac:dyDescent="0.3">
      <c r="A625" t="s">
        <v>1248</v>
      </c>
      <c r="B625" t="s">
        <v>1249</v>
      </c>
      <c r="C625" t="str">
        <f>HYPERLINK("https://talan.bank.gov.ua/get-user-certificate/Y_-bi-os-Pd0Z6XpiZgv","Завантажити сертифікат")</f>
        <v>Завантажити сертифікат</v>
      </c>
    </row>
    <row r="626" spans="1:3" x14ac:dyDescent="0.3">
      <c r="A626" t="s">
        <v>1250</v>
      </c>
      <c r="B626" t="s">
        <v>1251</v>
      </c>
      <c r="C626" t="str">
        <f>HYPERLINK("https://talan.bank.gov.ua/get-user-certificate/Y_-biB63wWT2QzIaQZyl","Завантажити сертифікат")</f>
        <v>Завантажити сертифікат</v>
      </c>
    </row>
    <row r="627" spans="1:3" x14ac:dyDescent="0.3">
      <c r="A627" t="s">
        <v>1252</v>
      </c>
      <c r="B627" t="s">
        <v>1253</v>
      </c>
      <c r="C627" t="str">
        <f>HYPERLINK("https://talan.bank.gov.ua/get-user-certificate/Y_-bi0mpN7BL3IEvsfIt","Завантажити сертифікат")</f>
        <v>Завантажити сертифікат</v>
      </c>
    </row>
    <row r="628" spans="1:3" x14ac:dyDescent="0.3">
      <c r="A628" t="s">
        <v>1254</v>
      </c>
      <c r="B628" t="s">
        <v>1255</v>
      </c>
      <c r="C628" t="str">
        <f>HYPERLINK("https://talan.bank.gov.ua/get-user-certificate/Y_-bipbyIygs1V8oP2Dn","Завантажити сертифікат")</f>
        <v>Завантажити сертифікат</v>
      </c>
    </row>
    <row r="629" spans="1:3" x14ac:dyDescent="0.3">
      <c r="A629" t="s">
        <v>1256</v>
      </c>
      <c r="B629" t="s">
        <v>1257</v>
      </c>
      <c r="C629" t="str">
        <f>HYPERLINK("https://talan.bank.gov.ua/get-user-certificate/Y_-biHqNZTdL3wkcyL0D","Завантажити сертифікат")</f>
        <v>Завантажити сертифікат</v>
      </c>
    </row>
    <row r="630" spans="1:3" x14ac:dyDescent="0.3">
      <c r="A630" t="s">
        <v>1258</v>
      </c>
      <c r="B630" t="s">
        <v>1259</v>
      </c>
      <c r="C630" t="str">
        <f>HYPERLINK("https://talan.bank.gov.ua/get-user-certificate/Y_-biaDhbDAubR7vlsL9","Завантажити сертифікат")</f>
        <v>Завантажити сертифікат</v>
      </c>
    </row>
    <row r="631" spans="1:3" x14ac:dyDescent="0.3">
      <c r="A631" t="s">
        <v>1260</v>
      </c>
      <c r="B631" t="s">
        <v>1261</v>
      </c>
      <c r="C631" t="str">
        <f>HYPERLINK("https://talan.bank.gov.ua/get-user-certificate/Y_-bi33VB-WasUwRPEpL","Завантажити сертифікат")</f>
        <v>Завантажити сертифікат</v>
      </c>
    </row>
    <row r="632" spans="1:3" x14ac:dyDescent="0.3">
      <c r="A632" t="s">
        <v>1262</v>
      </c>
      <c r="B632" t="s">
        <v>1263</v>
      </c>
      <c r="C632" t="str">
        <f>HYPERLINK("https://talan.bank.gov.ua/get-user-certificate/Y_-bi2UICQxB0BdJspvZ","Завантажити сертифікат")</f>
        <v>Завантажити сертифікат</v>
      </c>
    </row>
    <row r="633" spans="1:3" x14ac:dyDescent="0.3">
      <c r="A633" t="s">
        <v>1264</v>
      </c>
      <c r="B633" t="s">
        <v>1265</v>
      </c>
      <c r="C633" t="str">
        <f>HYPERLINK("https://talan.bank.gov.ua/get-user-certificate/Y_-biivFvPVrO1fAvPN2","Завантажити сертифікат")</f>
        <v>Завантажити сертифікат</v>
      </c>
    </row>
    <row r="634" spans="1:3" x14ac:dyDescent="0.3">
      <c r="A634" t="s">
        <v>1266</v>
      </c>
      <c r="B634" t="s">
        <v>1267</v>
      </c>
      <c r="C634" t="str">
        <f>HYPERLINK("https://talan.bank.gov.ua/get-user-certificate/Y_-biKXXA3AxT2ivyeMj","Завантажити сертифікат")</f>
        <v>Завантажити сертифікат</v>
      </c>
    </row>
    <row r="635" spans="1:3" x14ac:dyDescent="0.3">
      <c r="A635" t="s">
        <v>1268</v>
      </c>
      <c r="B635" t="s">
        <v>1269</v>
      </c>
      <c r="C635" t="str">
        <f>HYPERLINK("https://talan.bank.gov.ua/get-user-certificate/Y_-bi4fyXMBQM8uS76Bt","Завантажити сертифікат")</f>
        <v>Завантажити сертифікат</v>
      </c>
    </row>
    <row r="636" spans="1:3" x14ac:dyDescent="0.3">
      <c r="A636" t="s">
        <v>1270</v>
      </c>
      <c r="B636" t="s">
        <v>1271</v>
      </c>
      <c r="C636" t="str">
        <f>HYPERLINK("https://talan.bank.gov.ua/get-user-certificate/Y_-birKemefcQLreFGTg","Завантажити сертифікат")</f>
        <v>Завантажити сертифікат</v>
      </c>
    </row>
    <row r="637" spans="1:3" x14ac:dyDescent="0.3">
      <c r="A637" t="s">
        <v>1272</v>
      </c>
      <c r="B637" t="s">
        <v>1273</v>
      </c>
      <c r="C637" t="str">
        <f>HYPERLINK("https://talan.bank.gov.ua/get-user-certificate/Y_-bi1DbncnEaKRzlyhg","Завантажити сертифікат")</f>
        <v>Завантажити сертифікат</v>
      </c>
    </row>
    <row r="638" spans="1:3" x14ac:dyDescent="0.3">
      <c r="A638" t="s">
        <v>1274</v>
      </c>
      <c r="B638" t="s">
        <v>1275</v>
      </c>
      <c r="C638" t="str">
        <f>HYPERLINK("https://talan.bank.gov.ua/get-user-certificate/Y_-bi6mNgkCl6h3v89Ca","Завантажити сертифікат")</f>
        <v>Завантажити сертифікат</v>
      </c>
    </row>
    <row r="639" spans="1:3" x14ac:dyDescent="0.3">
      <c r="A639" t="s">
        <v>1276</v>
      </c>
      <c r="B639" t="s">
        <v>1277</v>
      </c>
      <c r="C639" t="str">
        <f>HYPERLINK("https://talan.bank.gov.ua/get-user-certificate/Y_-binFKQsfduMlbEGkM","Завантажити сертифікат")</f>
        <v>Завантажити сертифікат</v>
      </c>
    </row>
    <row r="640" spans="1:3" x14ac:dyDescent="0.3">
      <c r="A640" t="s">
        <v>1278</v>
      </c>
      <c r="B640" t="s">
        <v>1279</v>
      </c>
      <c r="C640" t="str">
        <f>HYPERLINK("https://talan.bank.gov.ua/get-user-certificate/Y_-biDSlV3x6dxwa2EIE","Завантажити сертифікат")</f>
        <v>Завантажити сертифікат</v>
      </c>
    </row>
    <row r="641" spans="1:3" x14ac:dyDescent="0.3">
      <c r="A641" t="s">
        <v>1280</v>
      </c>
      <c r="B641" t="s">
        <v>1281</v>
      </c>
      <c r="C641" t="str">
        <f>HYPERLINK("https://talan.bank.gov.ua/get-user-certificate/Y_-biPT_EMa7WDimgXSg","Завантажити сертифікат")</f>
        <v>Завантажити сертифікат</v>
      </c>
    </row>
    <row r="642" spans="1:3" x14ac:dyDescent="0.3">
      <c r="A642" t="s">
        <v>1282</v>
      </c>
      <c r="B642" t="s">
        <v>1283</v>
      </c>
      <c r="C642" t="str">
        <f>HYPERLINK("https://talan.bank.gov.ua/get-user-certificate/Y_-bimR20aR-KOsQtdZx","Завантажити сертифікат")</f>
        <v>Завантажити сертифікат</v>
      </c>
    </row>
    <row r="643" spans="1:3" x14ac:dyDescent="0.3">
      <c r="A643" t="s">
        <v>1284</v>
      </c>
      <c r="B643" t="s">
        <v>1285</v>
      </c>
      <c r="C643" t="str">
        <f>HYPERLINK("https://talan.bank.gov.ua/get-user-certificate/Y_-bio6NPqG5Yg6slNBh","Завантажити сертифікат")</f>
        <v>Завантажити сертифікат</v>
      </c>
    </row>
    <row r="644" spans="1:3" x14ac:dyDescent="0.3">
      <c r="A644" t="s">
        <v>1286</v>
      </c>
      <c r="B644" t="s">
        <v>1287</v>
      </c>
      <c r="C644" t="str">
        <f>HYPERLINK("https://talan.bank.gov.ua/get-user-certificate/Y_-biQ7AlEwHkNjy9NwI","Завантажити сертифікат")</f>
        <v>Завантажити сертифікат</v>
      </c>
    </row>
    <row r="645" spans="1:3" x14ac:dyDescent="0.3">
      <c r="A645" t="s">
        <v>1288</v>
      </c>
      <c r="B645" t="s">
        <v>1289</v>
      </c>
      <c r="C645" t="str">
        <f>HYPERLINK("https://talan.bank.gov.ua/get-user-certificate/Y_-bi6hn7gjxlUR4C0XO","Завантажити сертифікат")</f>
        <v>Завантажити сертифікат</v>
      </c>
    </row>
    <row r="646" spans="1:3" x14ac:dyDescent="0.3">
      <c r="A646" t="s">
        <v>1290</v>
      </c>
      <c r="B646" t="s">
        <v>1291</v>
      </c>
      <c r="C646" t="str">
        <f>HYPERLINK("https://talan.bank.gov.ua/get-user-certificate/Y_-bixrHEBbSQmHcY2IS","Завантажити сертифікат")</f>
        <v>Завантажити сертифікат</v>
      </c>
    </row>
    <row r="647" spans="1:3" x14ac:dyDescent="0.3">
      <c r="A647" t="s">
        <v>1292</v>
      </c>
      <c r="B647" t="s">
        <v>1293</v>
      </c>
      <c r="C647" t="str">
        <f>HYPERLINK("https://talan.bank.gov.ua/get-user-certificate/Y_-bizLfSllFC9NNIxp8","Завантажити сертифікат")</f>
        <v>Завантажити сертифікат</v>
      </c>
    </row>
    <row r="648" spans="1:3" x14ac:dyDescent="0.3">
      <c r="A648" t="s">
        <v>1294</v>
      </c>
      <c r="B648" t="s">
        <v>1295</v>
      </c>
      <c r="C648" t="str">
        <f>HYPERLINK("https://talan.bank.gov.ua/get-user-certificate/Y_-bij7jdO7y3PQTCNCd","Завантажити сертифікат")</f>
        <v>Завантажити сертифікат</v>
      </c>
    </row>
    <row r="649" spans="1:3" x14ac:dyDescent="0.3">
      <c r="A649" t="s">
        <v>1296</v>
      </c>
      <c r="B649" t="s">
        <v>1297</v>
      </c>
      <c r="C649" t="str">
        <f>HYPERLINK("https://talan.bank.gov.ua/get-user-certificate/Y_-bioczpXkaaw-TiJQy","Завантажити сертифікат")</f>
        <v>Завантажити сертифікат</v>
      </c>
    </row>
    <row r="650" spans="1:3" x14ac:dyDescent="0.3">
      <c r="A650" t="s">
        <v>1298</v>
      </c>
      <c r="B650" t="s">
        <v>1299</v>
      </c>
      <c r="C650" t="str">
        <f>HYPERLINK("https://talan.bank.gov.ua/get-user-certificate/Y_-bicb4Q3DnAASnZ2S_","Завантажити сертифікат")</f>
        <v>Завантажити сертифікат</v>
      </c>
    </row>
    <row r="651" spans="1:3" x14ac:dyDescent="0.3">
      <c r="A651" t="s">
        <v>1300</v>
      </c>
      <c r="B651" t="s">
        <v>1301</v>
      </c>
      <c r="C651" t="str">
        <f>HYPERLINK("https://talan.bank.gov.ua/get-user-certificate/Y_-bioEXLs0A66nB9KDa","Завантажити сертифікат")</f>
        <v>Завантажити сертифікат</v>
      </c>
    </row>
    <row r="652" spans="1:3" x14ac:dyDescent="0.3">
      <c r="A652" t="s">
        <v>1302</v>
      </c>
      <c r="B652" t="s">
        <v>1303</v>
      </c>
      <c r="C652" t="str">
        <f>HYPERLINK("https://talan.bank.gov.ua/get-user-certificate/Y_-biopfFFQfcFtm6Gso","Завантажити сертифікат")</f>
        <v>Завантажити сертифікат</v>
      </c>
    </row>
    <row r="653" spans="1:3" x14ac:dyDescent="0.3">
      <c r="A653" t="s">
        <v>1304</v>
      </c>
      <c r="B653" t="s">
        <v>1305</v>
      </c>
      <c r="C653" t="str">
        <f>HYPERLINK("https://talan.bank.gov.ua/get-user-certificate/Y_-biAWcvnuIBQ0mM2wy","Завантажити сертифікат")</f>
        <v>Завантажити сертифікат</v>
      </c>
    </row>
    <row r="654" spans="1:3" x14ac:dyDescent="0.3">
      <c r="A654" t="s">
        <v>1306</v>
      </c>
      <c r="B654" t="s">
        <v>1307</v>
      </c>
      <c r="C654" t="str">
        <f>HYPERLINK("https://talan.bank.gov.ua/get-user-certificate/Y_-biNHgfkMDuXJG3tT7","Завантажити сертифікат")</f>
        <v>Завантажити сертифікат</v>
      </c>
    </row>
    <row r="655" spans="1:3" x14ac:dyDescent="0.3">
      <c r="A655" t="s">
        <v>1308</v>
      </c>
      <c r="B655" t="s">
        <v>1309</v>
      </c>
      <c r="C655" t="str">
        <f>HYPERLINK("https://talan.bank.gov.ua/get-user-certificate/Y_-biqPH5ZuawTW1DD-U","Завантажити сертифікат")</f>
        <v>Завантажити сертифікат</v>
      </c>
    </row>
    <row r="656" spans="1:3" x14ac:dyDescent="0.3">
      <c r="A656" t="s">
        <v>1310</v>
      </c>
      <c r="B656" t="s">
        <v>1311</v>
      </c>
      <c r="C656" t="str">
        <f>HYPERLINK("https://talan.bank.gov.ua/get-user-certificate/Y_-bis_Xu5QwMVp5qSIX","Завантажити сертифікат")</f>
        <v>Завантажити сертифікат</v>
      </c>
    </row>
    <row r="657" spans="1:3" x14ac:dyDescent="0.3">
      <c r="A657" t="s">
        <v>1312</v>
      </c>
      <c r="B657" t="s">
        <v>1313</v>
      </c>
      <c r="C657" t="str">
        <f>HYPERLINK("https://talan.bank.gov.ua/get-user-certificate/Y_-bio1M6O42kKRCcA_W","Завантажити сертифікат")</f>
        <v>Завантажити сертифікат</v>
      </c>
    </row>
    <row r="658" spans="1:3" x14ac:dyDescent="0.3">
      <c r="A658" t="s">
        <v>1314</v>
      </c>
      <c r="B658" t="s">
        <v>1315</v>
      </c>
      <c r="C658" t="str">
        <f>HYPERLINK("https://talan.bank.gov.ua/get-user-certificate/Y_-biQAbg3arr1ZqUMQE","Завантажити сертифікат")</f>
        <v>Завантажити сертифікат</v>
      </c>
    </row>
    <row r="659" spans="1:3" x14ac:dyDescent="0.3">
      <c r="A659" t="s">
        <v>1316</v>
      </c>
      <c r="B659" t="s">
        <v>1317</v>
      </c>
      <c r="C659" t="str">
        <f>HYPERLINK("https://talan.bank.gov.ua/get-user-certificate/Y_-biPEcHuKMytupQyL_","Завантажити сертифікат")</f>
        <v>Завантажити сертифікат</v>
      </c>
    </row>
    <row r="660" spans="1:3" x14ac:dyDescent="0.3">
      <c r="A660" t="s">
        <v>1318</v>
      </c>
      <c r="B660" t="s">
        <v>1319</v>
      </c>
      <c r="C660" t="str">
        <f>HYPERLINK("https://talan.bank.gov.ua/get-user-certificate/Y_-biE4uItSFQJ_kZ4S7","Завантажити сертифікат")</f>
        <v>Завантажити сертифікат</v>
      </c>
    </row>
    <row r="661" spans="1:3" x14ac:dyDescent="0.3">
      <c r="A661" t="s">
        <v>1320</v>
      </c>
      <c r="B661" t="s">
        <v>1321</v>
      </c>
      <c r="C661" t="str">
        <f>HYPERLINK("https://talan.bank.gov.ua/get-user-certificate/Y_-bioSTH3EFsQT-yrfC","Завантажити сертифікат")</f>
        <v>Завантажити сертифікат</v>
      </c>
    </row>
    <row r="662" spans="1:3" x14ac:dyDescent="0.3">
      <c r="A662" t="s">
        <v>1322</v>
      </c>
      <c r="B662" t="s">
        <v>1323</v>
      </c>
      <c r="C662" t="str">
        <f>HYPERLINK("https://talan.bank.gov.ua/get-user-certificate/Y_-bibwltyDsTsRImw_Z","Завантажити сертифікат")</f>
        <v>Завантажити сертифікат</v>
      </c>
    </row>
    <row r="663" spans="1:3" x14ac:dyDescent="0.3">
      <c r="A663" t="s">
        <v>1324</v>
      </c>
      <c r="B663" t="s">
        <v>1325</v>
      </c>
      <c r="C663" t="str">
        <f>HYPERLINK("https://talan.bank.gov.ua/get-user-certificate/Y_-biu-hgwktgG4gVzEv","Завантажити сертифікат")</f>
        <v>Завантажити сертифікат</v>
      </c>
    </row>
    <row r="664" spans="1:3" x14ac:dyDescent="0.3">
      <c r="A664" t="s">
        <v>1326</v>
      </c>
      <c r="B664" t="s">
        <v>1327</v>
      </c>
      <c r="C664" t="str">
        <f>HYPERLINK("https://talan.bank.gov.ua/get-user-certificate/Y_-bi0ALV4PvIxiAYIHQ","Завантажити сертифікат")</f>
        <v>Завантажити сертифікат</v>
      </c>
    </row>
    <row r="665" spans="1:3" x14ac:dyDescent="0.3">
      <c r="A665" t="s">
        <v>1328</v>
      </c>
      <c r="B665" t="s">
        <v>1329</v>
      </c>
      <c r="C665" t="str">
        <f>HYPERLINK("https://talan.bank.gov.ua/get-user-certificate/Y_-biNT5ecIa38q5qYln","Завантажити сертифікат")</f>
        <v>Завантажити сертифікат</v>
      </c>
    </row>
    <row r="666" spans="1:3" x14ac:dyDescent="0.3">
      <c r="A666" t="s">
        <v>1330</v>
      </c>
      <c r="B666" t="s">
        <v>1331</v>
      </c>
      <c r="C666" t="str">
        <f>HYPERLINK("https://talan.bank.gov.ua/get-user-certificate/Y_-bikyxCfQh3cGQBucH","Завантажити сертифікат")</f>
        <v>Завантажити сертифікат</v>
      </c>
    </row>
    <row r="667" spans="1:3" x14ac:dyDescent="0.3">
      <c r="A667" t="s">
        <v>1332</v>
      </c>
      <c r="B667" t="s">
        <v>1333</v>
      </c>
      <c r="C667" t="str">
        <f>HYPERLINK("https://talan.bank.gov.ua/get-user-certificate/Y_-biNMih94pC9hEqD5m","Завантажити сертифікат")</f>
        <v>Завантажити сертифікат</v>
      </c>
    </row>
    <row r="668" spans="1:3" x14ac:dyDescent="0.3">
      <c r="A668" t="s">
        <v>1334</v>
      </c>
      <c r="B668" t="s">
        <v>1335</v>
      </c>
      <c r="C668" t="str">
        <f>HYPERLINK("https://talan.bank.gov.ua/get-user-certificate/Y_-biiit5cCpZ9GSlGYo","Завантажити сертифікат")</f>
        <v>Завантажити сертифікат</v>
      </c>
    </row>
    <row r="669" spans="1:3" x14ac:dyDescent="0.3">
      <c r="A669" t="s">
        <v>1336</v>
      </c>
      <c r="B669" t="s">
        <v>1337</v>
      </c>
      <c r="C669" t="str">
        <f>HYPERLINK("https://talan.bank.gov.ua/get-user-certificate/Y_-bivkDCdKBsa2Rxz-6","Завантажити сертифікат")</f>
        <v>Завантажити сертифікат</v>
      </c>
    </row>
    <row r="670" spans="1:3" x14ac:dyDescent="0.3">
      <c r="A670" t="s">
        <v>1338</v>
      </c>
      <c r="B670" t="s">
        <v>1339</v>
      </c>
      <c r="C670" t="str">
        <f>HYPERLINK("https://talan.bank.gov.ua/get-user-certificate/Y_-bii4JdAC0HMA1i6QK","Завантажити сертифікат")</f>
        <v>Завантажити сертифікат</v>
      </c>
    </row>
    <row r="671" spans="1:3" x14ac:dyDescent="0.3">
      <c r="A671" t="s">
        <v>1340</v>
      </c>
      <c r="B671" t="s">
        <v>1341</v>
      </c>
      <c r="C671" t="str">
        <f>HYPERLINK("https://talan.bank.gov.ua/get-user-certificate/Y_-bi183ZedxQfeInd7H","Завантажити сертифікат")</f>
        <v>Завантажити сертифікат</v>
      </c>
    </row>
    <row r="672" spans="1:3" x14ac:dyDescent="0.3">
      <c r="A672" t="s">
        <v>1342</v>
      </c>
      <c r="B672" t="s">
        <v>1343</v>
      </c>
      <c r="C672" t="str">
        <f>HYPERLINK("https://talan.bank.gov.ua/get-user-certificate/Y_-bi1phFICUEdDbmDpG","Завантажити сертифікат")</f>
        <v>Завантажити сертифікат</v>
      </c>
    </row>
    <row r="673" spans="1:3" x14ac:dyDescent="0.3">
      <c r="A673" t="s">
        <v>1344</v>
      </c>
      <c r="B673" t="s">
        <v>1345</v>
      </c>
      <c r="C673" t="str">
        <f>HYPERLINK("https://talan.bank.gov.ua/get-user-certificate/Y_-biGAV1OpLpy6rg9C2","Завантажити сертифікат")</f>
        <v>Завантажити сертифікат</v>
      </c>
    </row>
    <row r="674" spans="1:3" x14ac:dyDescent="0.3">
      <c r="A674" t="s">
        <v>1346</v>
      </c>
      <c r="B674" t="s">
        <v>1347</v>
      </c>
      <c r="C674" t="str">
        <f>HYPERLINK("https://talan.bank.gov.ua/get-user-certificate/Y_-bivpTN__y18gh1CwS","Завантажити сертифікат")</f>
        <v>Завантажити сертифікат</v>
      </c>
    </row>
    <row r="675" spans="1:3" x14ac:dyDescent="0.3">
      <c r="A675" t="s">
        <v>1348</v>
      </c>
      <c r="B675" t="s">
        <v>1349</v>
      </c>
      <c r="C675" t="str">
        <f>HYPERLINK("https://talan.bank.gov.ua/get-user-certificate/Y_-bikdnoVyhkXx49zXV","Завантажити сертифікат")</f>
        <v>Завантажити сертифікат</v>
      </c>
    </row>
    <row r="676" spans="1:3" x14ac:dyDescent="0.3">
      <c r="A676" t="s">
        <v>1350</v>
      </c>
      <c r="B676" t="s">
        <v>1351</v>
      </c>
      <c r="C676" t="str">
        <f>HYPERLINK("https://talan.bank.gov.ua/get-user-certificate/Y_-biFnac9QODK215a1k","Завантажити сертифікат")</f>
        <v>Завантажити сертифікат</v>
      </c>
    </row>
    <row r="677" spans="1:3" x14ac:dyDescent="0.3">
      <c r="A677" t="s">
        <v>1352</v>
      </c>
      <c r="B677" t="s">
        <v>1353</v>
      </c>
      <c r="C677" t="str">
        <f>HYPERLINK("https://talan.bank.gov.ua/get-user-certificate/Y_-bihNJ0qUwrkbDEhIF","Завантажити сертифікат")</f>
        <v>Завантажити сертифікат</v>
      </c>
    </row>
    <row r="678" spans="1:3" x14ac:dyDescent="0.3">
      <c r="A678" t="s">
        <v>1354</v>
      </c>
      <c r="B678" t="s">
        <v>1355</v>
      </c>
      <c r="C678" t="str">
        <f>HYPERLINK("https://talan.bank.gov.ua/get-user-certificate/Y_-biP2CmMpUx7LLQzLv","Завантажити сертифікат")</f>
        <v>Завантажити сертифікат</v>
      </c>
    </row>
    <row r="679" spans="1:3" x14ac:dyDescent="0.3">
      <c r="A679" t="s">
        <v>1356</v>
      </c>
      <c r="B679" t="s">
        <v>1357</v>
      </c>
      <c r="C679" t="str">
        <f>HYPERLINK("https://talan.bank.gov.ua/get-user-certificate/Y_-bi_1M_ezrsOBOiKU0","Завантажити сертифікат")</f>
        <v>Завантажити сертифікат</v>
      </c>
    </row>
    <row r="680" spans="1:3" x14ac:dyDescent="0.3">
      <c r="A680" t="s">
        <v>1358</v>
      </c>
      <c r="B680" t="s">
        <v>1359</v>
      </c>
      <c r="C680" t="str">
        <f>HYPERLINK("https://talan.bank.gov.ua/get-user-certificate/Y_-bi7O6CMjvWAtjnk2d","Завантажити сертифікат")</f>
        <v>Завантажити сертифікат</v>
      </c>
    </row>
    <row r="681" spans="1:3" x14ac:dyDescent="0.3">
      <c r="A681" t="s">
        <v>1360</v>
      </c>
      <c r="B681" t="s">
        <v>1361</v>
      </c>
      <c r="C681" t="str">
        <f>HYPERLINK("https://talan.bank.gov.ua/get-user-certificate/Y_-bivW-y54NWxUsPcin","Завантажити сертифікат")</f>
        <v>Завантажити сертифікат</v>
      </c>
    </row>
    <row r="682" spans="1:3" x14ac:dyDescent="0.3">
      <c r="A682" t="s">
        <v>1362</v>
      </c>
      <c r="B682" t="s">
        <v>1363</v>
      </c>
      <c r="C682" t="str">
        <f>HYPERLINK("https://talan.bank.gov.ua/get-user-certificate/Y_-bixS9_zmaXkuedQD3","Завантажити сертифікат")</f>
        <v>Завантажити сертифікат</v>
      </c>
    </row>
    <row r="683" spans="1:3" x14ac:dyDescent="0.3">
      <c r="A683" t="s">
        <v>1364</v>
      </c>
      <c r="B683" t="s">
        <v>1365</v>
      </c>
      <c r="C683" t="str">
        <f>HYPERLINK("https://talan.bank.gov.ua/get-user-certificate/Y_-bi3ZuNBIdf3hDg-Ei","Завантажити сертифікат")</f>
        <v>Завантажити сертифікат</v>
      </c>
    </row>
    <row r="684" spans="1:3" x14ac:dyDescent="0.3">
      <c r="A684" t="s">
        <v>1366</v>
      </c>
      <c r="B684" t="s">
        <v>1367</v>
      </c>
      <c r="C684" t="str">
        <f>HYPERLINK("https://talan.bank.gov.ua/get-user-certificate/Y_-biY3YNuagyywjkxs-","Завантажити сертифікат")</f>
        <v>Завантажити сертифікат</v>
      </c>
    </row>
    <row r="685" spans="1:3" x14ac:dyDescent="0.3">
      <c r="A685" t="s">
        <v>1368</v>
      </c>
      <c r="B685" t="s">
        <v>1369</v>
      </c>
      <c r="C685" t="str">
        <f>HYPERLINK("https://talan.bank.gov.ua/get-user-certificate/Y_-biYNTRMKt0mSPeR5-","Завантажити сертифікат")</f>
        <v>Завантажити сертифікат</v>
      </c>
    </row>
    <row r="686" spans="1:3" x14ac:dyDescent="0.3">
      <c r="A686" t="s">
        <v>1370</v>
      </c>
      <c r="B686" t="s">
        <v>1371</v>
      </c>
      <c r="C686" t="str">
        <f>HYPERLINK("https://talan.bank.gov.ua/get-user-certificate/Y_-bi8axcdHFf77e0DlH","Завантажити сертифікат")</f>
        <v>Завантажити сертифікат</v>
      </c>
    </row>
    <row r="687" spans="1:3" x14ac:dyDescent="0.3">
      <c r="A687" t="s">
        <v>1372</v>
      </c>
      <c r="B687" t="s">
        <v>1373</v>
      </c>
      <c r="C687" t="str">
        <f>HYPERLINK("https://talan.bank.gov.ua/get-user-certificate/Y_-biVs4olMXLbBOZUAo","Завантажити сертифікат")</f>
        <v>Завантажити сертифікат</v>
      </c>
    </row>
    <row r="688" spans="1:3" x14ac:dyDescent="0.3">
      <c r="A688" t="s">
        <v>1374</v>
      </c>
      <c r="B688" t="s">
        <v>1375</v>
      </c>
      <c r="C688" t="str">
        <f>HYPERLINK("https://talan.bank.gov.ua/get-user-certificate/Y_-biTdjxyKngAhi18Me","Завантажити сертифікат")</f>
        <v>Завантажити сертифікат</v>
      </c>
    </row>
    <row r="689" spans="1:3" x14ac:dyDescent="0.3">
      <c r="A689" t="s">
        <v>1376</v>
      </c>
      <c r="B689" t="s">
        <v>1377</v>
      </c>
      <c r="C689" t="str">
        <f>HYPERLINK("https://talan.bank.gov.ua/get-user-certificate/Y_-biiFYjxALT2mIuYzb","Завантажити сертифікат")</f>
        <v>Завантажити сертифікат</v>
      </c>
    </row>
    <row r="690" spans="1:3" x14ac:dyDescent="0.3">
      <c r="A690" t="s">
        <v>1378</v>
      </c>
      <c r="B690" t="s">
        <v>1379</v>
      </c>
      <c r="C690" t="str">
        <f>HYPERLINK("https://talan.bank.gov.ua/get-user-certificate/Y_-bi6xjrnVvpWIhfmyo","Завантажити сертифікат")</f>
        <v>Завантажити сертифікат</v>
      </c>
    </row>
    <row r="691" spans="1:3" x14ac:dyDescent="0.3">
      <c r="A691" t="s">
        <v>1380</v>
      </c>
      <c r="B691" t="s">
        <v>1381</v>
      </c>
      <c r="C691" t="str">
        <f>HYPERLINK("https://talan.bank.gov.ua/get-user-certificate/Y_-biuY4Riimc9eUgK9f","Завантажити сертифікат")</f>
        <v>Завантажити сертифікат</v>
      </c>
    </row>
    <row r="692" spans="1:3" x14ac:dyDescent="0.3">
      <c r="A692" t="s">
        <v>1382</v>
      </c>
      <c r="B692" t="s">
        <v>1383</v>
      </c>
      <c r="C692" t="str">
        <f>HYPERLINK("https://talan.bank.gov.ua/get-user-certificate/Y_-bila78hNY9GEFsnMo","Завантажити сертифікат")</f>
        <v>Завантажити сертифікат</v>
      </c>
    </row>
    <row r="693" spans="1:3" x14ac:dyDescent="0.3">
      <c r="A693" t="s">
        <v>1384</v>
      </c>
      <c r="B693" t="s">
        <v>1385</v>
      </c>
      <c r="C693" t="str">
        <f>HYPERLINK("https://talan.bank.gov.ua/get-user-certificate/Y_-bi8oSVkgzErO8Mthq","Завантажити сертифікат")</f>
        <v>Завантажити сертифікат</v>
      </c>
    </row>
    <row r="694" spans="1:3" x14ac:dyDescent="0.3">
      <c r="A694" t="s">
        <v>1386</v>
      </c>
      <c r="B694" t="s">
        <v>1387</v>
      </c>
      <c r="C694" t="str">
        <f>HYPERLINK("https://talan.bank.gov.ua/get-user-certificate/Y_-biHPiM-pK-ul7Og6x","Завантажити сертифікат")</f>
        <v>Завантажити сертифікат</v>
      </c>
    </row>
    <row r="695" spans="1:3" x14ac:dyDescent="0.3">
      <c r="A695" t="s">
        <v>1388</v>
      </c>
      <c r="B695" t="s">
        <v>1389</v>
      </c>
      <c r="C695" t="str">
        <f>HYPERLINK("https://talan.bank.gov.ua/get-user-certificate/Y_-biujEAMyhP5oWj9V4","Завантажити сертифікат")</f>
        <v>Завантажити сертифікат</v>
      </c>
    </row>
    <row r="696" spans="1:3" x14ac:dyDescent="0.3">
      <c r="A696" t="s">
        <v>1390</v>
      </c>
      <c r="B696" t="s">
        <v>1391</v>
      </c>
      <c r="C696" t="str">
        <f>HYPERLINK("https://talan.bank.gov.ua/get-user-certificate/Y_-bi9EDsndX1Mqrbo_4","Завантажити сертифікат")</f>
        <v>Завантажити сертифікат</v>
      </c>
    </row>
    <row r="697" spans="1:3" x14ac:dyDescent="0.3">
      <c r="A697" t="s">
        <v>1392</v>
      </c>
      <c r="B697" t="s">
        <v>1393</v>
      </c>
      <c r="C697" t="str">
        <f>HYPERLINK("https://talan.bank.gov.ua/get-user-certificate/Y_-bimCOeY8SUUjYEeyj","Завантажити сертифікат")</f>
        <v>Завантажити сертифікат</v>
      </c>
    </row>
    <row r="698" spans="1:3" x14ac:dyDescent="0.3">
      <c r="A698" t="s">
        <v>1394</v>
      </c>
      <c r="B698" t="s">
        <v>1395</v>
      </c>
      <c r="C698" t="str">
        <f>HYPERLINK("https://talan.bank.gov.ua/get-user-certificate/Y_-biMd3B6JX20ILHoXN","Завантажити сертифікат")</f>
        <v>Завантажити сертифікат</v>
      </c>
    </row>
    <row r="699" spans="1:3" x14ac:dyDescent="0.3">
      <c r="A699" t="s">
        <v>1396</v>
      </c>
      <c r="B699" t="s">
        <v>1397</v>
      </c>
      <c r="C699" t="str">
        <f>HYPERLINK("https://talan.bank.gov.ua/get-user-certificate/Y_-bijQKwZTsBEwiexHR","Завантажити сертифікат")</f>
        <v>Завантажити сертифікат</v>
      </c>
    </row>
    <row r="700" spans="1:3" x14ac:dyDescent="0.3">
      <c r="A700" t="s">
        <v>1398</v>
      </c>
      <c r="B700" t="s">
        <v>1399</v>
      </c>
      <c r="C700" t="str">
        <f>HYPERLINK("https://talan.bank.gov.ua/get-user-certificate/Y_-bi7Y92OgYEcX5Z0wQ","Завантажити сертифікат")</f>
        <v>Завантажити сертифікат</v>
      </c>
    </row>
    <row r="701" spans="1:3" x14ac:dyDescent="0.3">
      <c r="A701" t="s">
        <v>1400</v>
      </c>
      <c r="B701" t="s">
        <v>1401</v>
      </c>
      <c r="C701" t="str">
        <f>HYPERLINK("https://talan.bank.gov.ua/get-user-certificate/Y_-biGZEeuubbKZew_GK","Завантажити сертифікат")</f>
        <v>Завантажити сертифікат</v>
      </c>
    </row>
    <row r="702" spans="1:3" x14ac:dyDescent="0.3">
      <c r="A702" t="s">
        <v>1402</v>
      </c>
      <c r="B702" t="s">
        <v>1403</v>
      </c>
      <c r="C702" t="str">
        <f>HYPERLINK("https://talan.bank.gov.ua/get-user-certificate/Y_-bi7U9Nglpr-pxOpzY","Завантажити сертифікат")</f>
        <v>Завантажити сертифікат</v>
      </c>
    </row>
    <row r="703" spans="1:3" x14ac:dyDescent="0.3">
      <c r="A703" t="s">
        <v>1404</v>
      </c>
      <c r="B703" t="s">
        <v>1405</v>
      </c>
      <c r="C703" t="str">
        <f>HYPERLINK("https://talan.bank.gov.ua/get-user-certificate/Y_-bibsQUmCUjkEjgHc3","Завантажити сертифікат")</f>
        <v>Завантажити сертифікат</v>
      </c>
    </row>
    <row r="704" spans="1:3" x14ac:dyDescent="0.3">
      <c r="A704" t="s">
        <v>1406</v>
      </c>
      <c r="B704" t="s">
        <v>1407</v>
      </c>
      <c r="C704" t="str">
        <f>HYPERLINK("https://talan.bank.gov.ua/get-user-certificate/Y_-biLyZfxalK_1shQQ7","Завантажити сертифікат")</f>
        <v>Завантажити сертифікат</v>
      </c>
    </row>
    <row r="705" spans="1:3" x14ac:dyDescent="0.3">
      <c r="A705" t="s">
        <v>1408</v>
      </c>
      <c r="B705" t="s">
        <v>1409</v>
      </c>
      <c r="C705" t="str">
        <f>HYPERLINK("https://talan.bank.gov.ua/get-user-certificate/Y_-biMmDs6MCeCJ6R19n","Завантажити сертифікат")</f>
        <v>Завантажити сертифікат</v>
      </c>
    </row>
    <row r="706" spans="1:3" x14ac:dyDescent="0.3">
      <c r="A706" t="s">
        <v>1410</v>
      </c>
      <c r="B706" t="s">
        <v>1411</v>
      </c>
      <c r="C706" t="str">
        <f>HYPERLINK("https://talan.bank.gov.ua/get-user-certificate/Y_-bi2NkasYPtiyrxZ4K","Завантажити сертифікат")</f>
        <v>Завантажити сертифікат</v>
      </c>
    </row>
    <row r="707" spans="1:3" x14ac:dyDescent="0.3">
      <c r="A707" t="s">
        <v>1412</v>
      </c>
      <c r="B707" t="s">
        <v>1413</v>
      </c>
      <c r="C707" t="str">
        <f>HYPERLINK("https://talan.bank.gov.ua/get-user-certificate/Y_-biy7jiYFoAVKpPK4c","Завантажити сертифікат")</f>
        <v>Завантажити сертифікат</v>
      </c>
    </row>
    <row r="708" spans="1:3" x14ac:dyDescent="0.3">
      <c r="A708" t="s">
        <v>1414</v>
      </c>
      <c r="B708" t="s">
        <v>1415</v>
      </c>
      <c r="C708" t="str">
        <f>HYPERLINK("https://talan.bank.gov.ua/get-user-certificate/Y_-biqZzI9iCsJDR8pBP","Завантажити сертифікат")</f>
        <v>Завантажити сертифікат</v>
      </c>
    </row>
    <row r="709" spans="1:3" x14ac:dyDescent="0.3">
      <c r="A709" t="s">
        <v>1416</v>
      </c>
      <c r="B709" t="s">
        <v>1417</v>
      </c>
      <c r="C709" t="str">
        <f>HYPERLINK("https://talan.bank.gov.ua/get-user-certificate/Y_-bi5Yh3I0saItD00Gd","Завантажити сертифікат")</f>
        <v>Завантажити сертифікат</v>
      </c>
    </row>
    <row r="710" spans="1:3" x14ac:dyDescent="0.3">
      <c r="A710" t="s">
        <v>1418</v>
      </c>
      <c r="B710" t="s">
        <v>1419</v>
      </c>
      <c r="C710" t="str">
        <f>HYPERLINK("https://talan.bank.gov.ua/get-user-certificate/Y_-bi5q_qDWzWQ25mNrf","Завантажити сертифікат")</f>
        <v>Завантажити сертифікат</v>
      </c>
    </row>
    <row r="711" spans="1:3" x14ac:dyDescent="0.3">
      <c r="A711" t="s">
        <v>1420</v>
      </c>
      <c r="B711" t="s">
        <v>1421</v>
      </c>
      <c r="C711" t="str">
        <f>HYPERLINK("https://talan.bank.gov.ua/get-user-certificate/Y_-bi5xfaqGUCqE4EVxy","Завантажити сертифікат")</f>
        <v>Завантажити сертифікат</v>
      </c>
    </row>
    <row r="712" spans="1:3" x14ac:dyDescent="0.3">
      <c r="A712" t="s">
        <v>1422</v>
      </c>
      <c r="B712" t="s">
        <v>1423</v>
      </c>
      <c r="C712" t="str">
        <f>HYPERLINK("https://talan.bank.gov.ua/get-user-certificate/Y_-bixNQWgDwvjPlYv_g","Завантажити сертифікат")</f>
        <v>Завантажити сертифікат</v>
      </c>
    </row>
    <row r="713" spans="1:3" x14ac:dyDescent="0.3">
      <c r="A713" t="s">
        <v>1424</v>
      </c>
      <c r="B713" t="s">
        <v>1425</v>
      </c>
      <c r="C713" t="str">
        <f>HYPERLINK("https://talan.bank.gov.ua/get-user-certificate/Y_-biEzzewTikJfLgLkS","Завантажити сертифікат")</f>
        <v>Завантажити сертифікат</v>
      </c>
    </row>
    <row r="714" spans="1:3" x14ac:dyDescent="0.3">
      <c r="A714" t="s">
        <v>1426</v>
      </c>
      <c r="B714" t="s">
        <v>1427</v>
      </c>
      <c r="C714" t="str">
        <f>HYPERLINK("https://talan.bank.gov.ua/get-user-certificate/Y_-bia9nGTetAb8aQYwK","Завантажити сертифікат")</f>
        <v>Завантажити сертифікат</v>
      </c>
    </row>
    <row r="715" spans="1:3" x14ac:dyDescent="0.3">
      <c r="A715" t="s">
        <v>1428</v>
      </c>
      <c r="B715" t="s">
        <v>1429</v>
      </c>
      <c r="C715" t="str">
        <f>HYPERLINK("https://talan.bank.gov.ua/get-user-certificate/Y_-biQJ9jD2SnQkeeeOc","Завантажити сертифікат")</f>
        <v>Завантажити сертифікат</v>
      </c>
    </row>
    <row r="716" spans="1:3" x14ac:dyDescent="0.3">
      <c r="A716" t="s">
        <v>1430</v>
      </c>
      <c r="B716" t="s">
        <v>1431</v>
      </c>
      <c r="C716" t="str">
        <f>HYPERLINK("https://talan.bank.gov.ua/get-user-certificate/Y_-bi-YNSoC-kJrVfv8v","Завантажити сертифікат")</f>
        <v>Завантажити сертифікат</v>
      </c>
    </row>
    <row r="717" spans="1:3" x14ac:dyDescent="0.3">
      <c r="A717" t="s">
        <v>1432</v>
      </c>
      <c r="B717" t="s">
        <v>1433</v>
      </c>
      <c r="C717" t="str">
        <f>HYPERLINK("https://talan.bank.gov.ua/get-user-certificate/Y_-biOin3HYcY2cTK-k6","Завантажити сертифікат")</f>
        <v>Завантажити сертифікат</v>
      </c>
    </row>
    <row r="718" spans="1:3" x14ac:dyDescent="0.3">
      <c r="A718" t="s">
        <v>1434</v>
      </c>
      <c r="B718" t="s">
        <v>1435</v>
      </c>
      <c r="C718" t="str">
        <f>HYPERLINK("https://talan.bank.gov.ua/get-user-certificate/Y_-bipUOB4xil9iSdeQh","Завантажити сертифікат")</f>
        <v>Завантажити сертифікат</v>
      </c>
    </row>
    <row r="719" spans="1:3" x14ac:dyDescent="0.3">
      <c r="A719" t="s">
        <v>1436</v>
      </c>
      <c r="B719" t="s">
        <v>1437</v>
      </c>
      <c r="C719" t="str">
        <f>HYPERLINK("https://talan.bank.gov.ua/get-user-certificate/Y_-biW3ZDxqVhsHY3MHV","Завантажити сертифікат")</f>
        <v>Завантажити сертифікат</v>
      </c>
    </row>
    <row r="720" spans="1:3" x14ac:dyDescent="0.3">
      <c r="A720" t="s">
        <v>1438</v>
      </c>
      <c r="B720" t="s">
        <v>1439</v>
      </c>
      <c r="C720" t="str">
        <f>HYPERLINK("https://talan.bank.gov.ua/get-user-certificate/Y_-bicTHlC3R3dzhoGL5","Завантажити сертифікат")</f>
        <v>Завантажити сертифікат</v>
      </c>
    </row>
    <row r="721" spans="1:3" x14ac:dyDescent="0.3">
      <c r="A721" t="s">
        <v>1440</v>
      </c>
      <c r="B721" t="s">
        <v>1441</v>
      </c>
      <c r="C721" t="str">
        <f>HYPERLINK("https://talan.bank.gov.ua/get-user-certificate/Y_-bieMneLj1Go7E1YjZ","Завантажити сертифікат")</f>
        <v>Завантажити сертифікат</v>
      </c>
    </row>
    <row r="722" spans="1:3" x14ac:dyDescent="0.3">
      <c r="A722" t="s">
        <v>1442</v>
      </c>
      <c r="B722" t="s">
        <v>1443</v>
      </c>
      <c r="C722" t="str">
        <f>HYPERLINK("https://talan.bank.gov.ua/get-user-certificate/Y_-biVXynvpliBTbQCRt","Завантажити сертифікат")</f>
        <v>Завантажити сертифікат</v>
      </c>
    </row>
    <row r="723" spans="1:3" x14ac:dyDescent="0.3">
      <c r="A723" t="s">
        <v>1444</v>
      </c>
      <c r="B723" t="s">
        <v>1445</v>
      </c>
      <c r="C723" t="str">
        <f>HYPERLINK("https://talan.bank.gov.ua/get-user-certificate/Y_-bi9KZOSBYA1SrZoMw","Завантажити сертифікат")</f>
        <v>Завантажити сертифікат</v>
      </c>
    </row>
    <row r="724" spans="1:3" x14ac:dyDescent="0.3">
      <c r="A724" t="s">
        <v>1446</v>
      </c>
      <c r="B724" t="s">
        <v>1447</v>
      </c>
      <c r="C724" t="str">
        <f>HYPERLINK("https://talan.bank.gov.ua/get-user-certificate/Y_-bicLYAyrzlmCMFCOy","Завантажити сертифікат")</f>
        <v>Завантажити сертифікат</v>
      </c>
    </row>
    <row r="725" spans="1:3" x14ac:dyDescent="0.3">
      <c r="A725" t="s">
        <v>1448</v>
      </c>
      <c r="B725" t="s">
        <v>1449</v>
      </c>
      <c r="C725" t="str">
        <f>HYPERLINK("https://talan.bank.gov.ua/get-user-certificate/Y_-biUofmjn7NBf69R4M","Завантажити сертифікат")</f>
        <v>Завантажити сертифікат</v>
      </c>
    </row>
    <row r="726" spans="1:3" x14ac:dyDescent="0.3">
      <c r="A726" t="s">
        <v>1450</v>
      </c>
      <c r="B726" t="s">
        <v>1451</v>
      </c>
      <c r="C726" t="str">
        <f>HYPERLINK("https://talan.bank.gov.ua/get-user-certificate/Y_-biYL4TWB1gmWqaHJ8","Завантажити сертифікат")</f>
        <v>Завантажити сертифікат</v>
      </c>
    </row>
    <row r="727" spans="1:3" x14ac:dyDescent="0.3">
      <c r="A727" t="s">
        <v>1452</v>
      </c>
      <c r="B727" t="s">
        <v>1453</v>
      </c>
      <c r="C727" t="str">
        <f>HYPERLINK("https://talan.bank.gov.ua/get-user-certificate/Y_-biWH-T0vINWPNbHo0","Завантажити сертифікат")</f>
        <v>Завантажити сертифікат</v>
      </c>
    </row>
    <row r="728" spans="1:3" x14ac:dyDescent="0.3">
      <c r="A728" t="s">
        <v>1454</v>
      </c>
      <c r="B728" t="s">
        <v>1455</v>
      </c>
      <c r="C728" t="str">
        <f>HYPERLINK("https://talan.bank.gov.ua/get-user-certificate/Y_-biW8GYG8G_zUpEenv","Завантажити сертифікат")</f>
        <v>Завантажити сертифікат</v>
      </c>
    </row>
    <row r="729" spans="1:3" x14ac:dyDescent="0.3">
      <c r="A729" t="s">
        <v>1456</v>
      </c>
      <c r="B729" t="s">
        <v>1457</v>
      </c>
      <c r="C729" t="str">
        <f>HYPERLINK("https://talan.bank.gov.ua/get-user-certificate/Y_-biPP5IpsfAdhWcStQ","Завантажити сертифікат")</f>
        <v>Завантажити сертифікат</v>
      </c>
    </row>
    <row r="730" spans="1:3" x14ac:dyDescent="0.3">
      <c r="A730" t="s">
        <v>1458</v>
      </c>
      <c r="B730" t="s">
        <v>1459</v>
      </c>
      <c r="C730" t="str">
        <f>HYPERLINK("https://talan.bank.gov.ua/get-user-certificate/Y_-birgnQkNobGDw9jfk","Завантажити сертифікат")</f>
        <v>Завантажити сертифікат</v>
      </c>
    </row>
    <row r="731" spans="1:3" x14ac:dyDescent="0.3">
      <c r="A731" t="s">
        <v>1460</v>
      </c>
      <c r="B731" t="s">
        <v>1461</v>
      </c>
      <c r="C731" t="str">
        <f>HYPERLINK("https://talan.bank.gov.ua/get-user-certificate/Y_-bippOg4BAzBg-Pez4","Завантажити сертифікат")</f>
        <v>Завантажити сертифікат</v>
      </c>
    </row>
    <row r="732" spans="1:3" x14ac:dyDescent="0.3">
      <c r="A732" t="s">
        <v>1462</v>
      </c>
      <c r="B732" t="s">
        <v>1463</v>
      </c>
      <c r="C732" t="str">
        <f>HYPERLINK("https://talan.bank.gov.ua/get-user-certificate/Y_-biiqCKZGZU_ytVGx5","Завантажити сертифікат")</f>
        <v>Завантажити сертифікат</v>
      </c>
    </row>
    <row r="733" spans="1:3" x14ac:dyDescent="0.3">
      <c r="A733" t="s">
        <v>1464</v>
      </c>
      <c r="B733" t="s">
        <v>1465</v>
      </c>
      <c r="C733" t="str">
        <f>HYPERLINK("https://talan.bank.gov.ua/get-user-certificate/Y_-biJ-WGpCk1E9AklZl","Завантажити сертифікат")</f>
        <v>Завантажити сертифікат</v>
      </c>
    </row>
    <row r="734" spans="1:3" x14ac:dyDescent="0.3">
      <c r="A734" t="s">
        <v>1466</v>
      </c>
      <c r="B734" t="s">
        <v>1467</v>
      </c>
      <c r="C734" t="str">
        <f>HYPERLINK("https://talan.bank.gov.ua/get-user-certificate/Y_-biPN9-GyoUvczWm0W","Завантажити сертифікат")</f>
        <v>Завантажити сертифікат</v>
      </c>
    </row>
    <row r="735" spans="1:3" x14ac:dyDescent="0.3">
      <c r="A735" t="s">
        <v>1468</v>
      </c>
      <c r="B735" t="s">
        <v>1469</v>
      </c>
      <c r="C735" t="str">
        <f>HYPERLINK("https://talan.bank.gov.ua/get-user-certificate/Y_-bimNvYf7DsrDlcDZe","Завантажити сертифікат")</f>
        <v>Завантажити сертифікат</v>
      </c>
    </row>
    <row r="736" spans="1:3" x14ac:dyDescent="0.3">
      <c r="A736" t="s">
        <v>1470</v>
      </c>
      <c r="B736" t="s">
        <v>1471</v>
      </c>
      <c r="C736" t="str">
        <f>HYPERLINK("https://talan.bank.gov.ua/get-user-certificate/Y_-bi6Cdnep5dpxKO7K3","Завантажити сертифікат")</f>
        <v>Завантажити сертифікат</v>
      </c>
    </row>
    <row r="737" spans="1:3" x14ac:dyDescent="0.3">
      <c r="A737" t="s">
        <v>1472</v>
      </c>
      <c r="B737" t="s">
        <v>1473</v>
      </c>
      <c r="C737" t="str">
        <f>HYPERLINK("https://talan.bank.gov.ua/get-user-certificate/Y_-biiCsdVAuf3dBulpd","Завантажити сертифікат")</f>
        <v>Завантажити сертифікат</v>
      </c>
    </row>
    <row r="738" spans="1:3" x14ac:dyDescent="0.3">
      <c r="A738" t="s">
        <v>1474</v>
      </c>
      <c r="B738" t="s">
        <v>1475</v>
      </c>
      <c r="C738" t="str">
        <f>HYPERLINK("https://talan.bank.gov.ua/get-user-certificate/Y_-bigoOL_b7rIelsDz1","Завантажити сертифікат")</f>
        <v>Завантажити сертифікат</v>
      </c>
    </row>
    <row r="739" spans="1:3" x14ac:dyDescent="0.3">
      <c r="A739" t="s">
        <v>1476</v>
      </c>
      <c r="B739" t="s">
        <v>1477</v>
      </c>
      <c r="C739" t="str">
        <f>HYPERLINK("https://talan.bank.gov.ua/get-user-certificate/Y_-biSyV2Zd9jqFqF6ws","Завантажити сертифікат")</f>
        <v>Завантажити сертифікат</v>
      </c>
    </row>
    <row r="740" spans="1:3" x14ac:dyDescent="0.3">
      <c r="A740" t="s">
        <v>1478</v>
      </c>
      <c r="B740" t="s">
        <v>1479</v>
      </c>
      <c r="C740" t="str">
        <f>HYPERLINK("https://talan.bank.gov.ua/get-user-certificate/Y_-bi_7woBdIDVvA20Lt","Завантажити сертифікат")</f>
        <v>Завантажити сертифікат</v>
      </c>
    </row>
    <row r="741" spans="1:3" x14ac:dyDescent="0.3">
      <c r="A741" t="s">
        <v>1480</v>
      </c>
      <c r="B741" t="s">
        <v>1481</v>
      </c>
      <c r="C741" t="str">
        <f>HYPERLINK("https://talan.bank.gov.ua/get-user-certificate/Y_-bi4EybsB1_lynZEMe","Завантажити сертифікат")</f>
        <v>Завантажити сертифікат</v>
      </c>
    </row>
    <row r="742" spans="1:3" x14ac:dyDescent="0.3">
      <c r="A742" t="s">
        <v>1482</v>
      </c>
      <c r="B742" t="s">
        <v>1483</v>
      </c>
      <c r="C742" t="str">
        <f>HYPERLINK("https://talan.bank.gov.ua/get-user-certificate/Y_-biAuCHjor3NluCdUm","Завантажити сертифікат")</f>
        <v>Завантажити сертифікат</v>
      </c>
    </row>
    <row r="743" spans="1:3" x14ac:dyDescent="0.3">
      <c r="A743" t="s">
        <v>1484</v>
      </c>
      <c r="B743" t="s">
        <v>1485</v>
      </c>
      <c r="C743" t="str">
        <f>HYPERLINK("https://talan.bank.gov.ua/get-user-certificate/Y_-biJzMCx8BlJ-lBQKl","Завантажити сертифікат")</f>
        <v>Завантажити сертифікат</v>
      </c>
    </row>
    <row r="744" spans="1:3" x14ac:dyDescent="0.3">
      <c r="A744" t="s">
        <v>1486</v>
      </c>
      <c r="B744" t="s">
        <v>1487</v>
      </c>
      <c r="C744" t="str">
        <f>HYPERLINK("https://talan.bank.gov.ua/get-user-certificate/Y_-bivKMUnUCXObRObk8","Завантажити сертифікат")</f>
        <v>Завантажити сертифікат</v>
      </c>
    </row>
    <row r="745" spans="1:3" x14ac:dyDescent="0.3">
      <c r="A745" t="s">
        <v>1488</v>
      </c>
      <c r="B745" t="s">
        <v>1489</v>
      </c>
      <c r="C745" t="str">
        <f>HYPERLINK("https://talan.bank.gov.ua/get-user-certificate/Y_-bi4ReoQNF_xgZFUaX","Завантажити сертифікат")</f>
        <v>Завантажити сертифікат</v>
      </c>
    </row>
    <row r="746" spans="1:3" x14ac:dyDescent="0.3">
      <c r="A746" t="s">
        <v>1490</v>
      </c>
      <c r="B746" t="s">
        <v>1491</v>
      </c>
      <c r="C746" t="str">
        <f>HYPERLINK("https://talan.bank.gov.ua/get-user-certificate/Y_-bi0yJ3CTwU6k8G2Oa","Завантажити сертифікат")</f>
        <v>Завантажити сертифікат</v>
      </c>
    </row>
    <row r="747" spans="1:3" x14ac:dyDescent="0.3">
      <c r="A747" t="s">
        <v>1492</v>
      </c>
      <c r="B747" t="s">
        <v>1493</v>
      </c>
      <c r="C747" t="str">
        <f>HYPERLINK("https://talan.bank.gov.ua/get-user-certificate/Y_-biZh4e-RCMXVg4hM8","Завантажити сертифікат")</f>
        <v>Завантажити сертифікат</v>
      </c>
    </row>
    <row r="748" spans="1:3" x14ac:dyDescent="0.3">
      <c r="A748" t="s">
        <v>1494</v>
      </c>
      <c r="B748" t="s">
        <v>1495</v>
      </c>
      <c r="C748" t="str">
        <f>HYPERLINK("https://talan.bank.gov.ua/get-user-certificate/Y_-biTXxgOEX_QhRtFVd","Завантажити сертифікат")</f>
        <v>Завантажити сертифікат</v>
      </c>
    </row>
    <row r="749" spans="1:3" x14ac:dyDescent="0.3">
      <c r="A749" t="s">
        <v>1496</v>
      </c>
      <c r="B749" t="s">
        <v>1497</v>
      </c>
      <c r="C749" t="str">
        <f>HYPERLINK("https://talan.bank.gov.ua/get-user-certificate/Y_-bifkW4dfwWLu6DQFx","Завантажити сертифікат")</f>
        <v>Завантажити сертифікат</v>
      </c>
    </row>
    <row r="750" spans="1:3" x14ac:dyDescent="0.3">
      <c r="A750" t="s">
        <v>1498</v>
      </c>
      <c r="B750" t="s">
        <v>1499</v>
      </c>
      <c r="C750" t="str">
        <f>HYPERLINK("https://talan.bank.gov.ua/get-user-certificate/Y_-biLlyjpWZpkOtOu9O","Завантажити сертифікат")</f>
        <v>Завантажити сертифікат</v>
      </c>
    </row>
    <row r="751" spans="1:3" x14ac:dyDescent="0.3">
      <c r="A751" t="s">
        <v>1500</v>
      </c>
      <c r="B751" t="s">
        <v>1501</v>
      </c>
      <c r="C751" t="str">
        <f>HYPERLINK("https://talan.bank.gov.ua/get-user-certificate/Y_-biD2sj3xeOO-jeyij","Завантажити сертифікат")</f>
        <v>Завантажити сертифікат</v>
      </c>
    </row>
    <row r="752" spans="1:3" x14ac:dyDescent="0.3">
      <c r="A752" t="s">
        <v>1502</v>
      </c>
      <c r="B752" t="s">
        <v>1503</v>
      </c>
      <c r="C752" t="str">
        <f>HYPERLINK("https://talan.bank.gov.ua/get-user-certificate/Y_-biz2xIu3TLXms9KOM","Завантажити сертифікат")</f>
        <v>Завантажити сертифікат</v>
      </c>
    </row>
    <row r="753" spans="1:3" x14ac:dyDescent="0.3">
      <c r="A753" t="s">
        <v>1504</v>
      </c>
      <c r="B753" t="s">
        <v>1505</v>
      </c>
      <c r="C753" t="str">
        <f>HYPERLINK("https://talan.bank.gov.ua/get-user-certificate/Y_-biwQxKyDJhU9PrzgS","Завантажити сертифікат")</f>
        <v>Завантажити сертифікат</v>
      </c>
    </row>
    <row r="754" spans="1:3" x14ac:dyDescent="0.3">
      <c r="A754" t="s">
        <v>1506</v>
      </c>
      <c r="B754" t="s">
        <v>1507</v>
      </c>
      <c r="C754" t="str">
        <f>HYPERLINK("https://talan.bank.gov.ua/get-user-certificate/Y_-bip7G5wGRqgyoF0hI","Завантажити сертифікат")</f>
        <v>Завантажити сертифікат</v>
      </c>
    </row>
    <row r="755" spans="1:3" x14ac:dyDescent="0.3">
      <c r="A755" t="s">
        <v>1508</v>
      </c>
      <c r="B755" t="s">
        <v>1509</v>
      </c>
      <c r="C755" t="str">
        <f>HYPERLINK("https://talan.bank.gov.ua/get-user-certificate/Y_-biWgFyTIp4atwQRJn","Завантажити сертифікат")</f>
        <v>Завантажити сертифікат</v>
      </c>
    </row>
    <row r="756" spans="1:3" x14ac:dyDescent="0.3">
      <c r="A756" t="s">
        <v>1510</v>
      </c>
      <c r="B756" t="s">
        <v>1511</v>
      </c>
      <c r="C756" t="str">
        <f>HYPERLINK("https://talan.bank.gov.ua/get-user-certificate/Y_-bioShSXJM_dovD5XE","Завантажити сертифікат")</f>
        <v>Завантажити сертифікат</v>
      </c>
    </row>
    <row r="757" spans="1:3" x14ac:dyDescent="0.3">
      <c r="A757" t="s">
        <v>1512</v>
      </c>
      <c r="B757" t="s">
        <v>1513</v>
      </c>
      <c r="C757" t="str">
        <f>HYPERLINK("https://talan.bank.gov.ua/get-user-certificate/Y_-biDmU5wl6krgD8oa7","Завантажити сертифікат")</f>
        <v>Завантажити сертифікат</v>
      </c>
    </row>
    <row r="758" spans="1:3" x14ac:dyDescent="0.3">
      <c r="A758" t="s">
        <v>1514</v>
      </c>
      <c r="B758" t="s">
        <v>1515</v>
      </c>
      <c r="C758" t="str">
        <f>HYPERLINK("https://talan.bank.gov.ua/get-user-certificate/Y_-bisG9olVGlurxjjO_","Завантажити сертифікат")</f>
        <v>Завантажити сертифікат</v>
      </c>
    </row>
    <row r="759" spans="1:3" x14ac:dyDescent="0.3">
      <c r="A759" t="s">
        <v>1516</v>
      </c>
      <c r="B759" t="s">
        <v>1517</v>
      </c>
      <c r="C759" t="str">
        <f>HYPERLINK("https://talan.bank.gov.ua/get-user-certificate/Y_-biRbNzgY3kMNUCjBq","Завантажити сертифікат")</f>
        <v>Завантажити сертифікат</v>
      </c>
    </row>
    <row r="760" spans="1:3" x14ac:dyDescent="0.3">
      <c r="A760" t="s">
        <v>1518</v>
      </c>
      <c r="B760" t="s">
        <v>1519</v>
      </c>
      <c r="C760" t="str">
        <f>HYPERLINK("https://talan.bank.gov.ua/get-user-certificate/Y_-biNw8epgAs5jjjcyf","Завантажити сертифікат")</f>
        <v>Завантажити сертифікат</v>
      </c>
    </row>
    <row r="761" spans="1:3" x14ac:dyDescent="0.3">
      <c r="A761" t="s">
        <v>1520</v>
      </c>
      <c r="B761" t="s">
        <v>1521</v>
      </c>
      <c r="C761" t="str">
        <f>HYPERLINK("https://talan.bank.gov.ua/get-user-certificate/Y_-biRk5TBsKUlX7ICkU","Завантажити сертифікат")</f>
        <v>Завантажити сертифікат</v>
      </c>
    </row>
    <row r="762" spans="1:3" x14ac:dyDescent="0.3">
      <c r="A762" t="s">
        <v>1522</v>
      </c>
      <c r="B762" t="s">
        <v>1523</v>
      </c>
      <c r="C762" t="str">
        <f>HYPERLINK("https://talan.bank.gov.ua/get-user-certificate/Y_-biu-DELy7hxYqVC74","Завантажити сертифікат")</f>
        <v>Завантажити сертифікат</v>
      </c>
    </row>
    <row r="763" spans="1:3" x14ac:dyDescent="0.3">
      <c r="A763" t="s">
        <v>1524</v>
      </c>
      <c r="B763" t="s">
        <v>1525</v>
      </c>
      <c r="C763" t="str">
        <f>HYPERLINK("https://talan.bank.gov.ua/get-user-certificate/Y_-bis6PTBv_oHyrHa_Y","Завантажити сертифікат")</f>
        <v>Завантажити сертифікат</v>
      </c>
    </row>
    <row r="764" spans="1:3" x14ac:dyDescent="0.3">
      <c r="A764" t="s">
        <v>1526</v>
      </c>
      <c r="B764" t="s">
        <v>1527</v>
      </c>
      <c r="C764" t="str">
        <f>HYPERLINK("https://talan.bank.gov.ua/get-user-certificate/Y_-bi58lJHpODKvIFf71","Завантажити сертифікат")</f>
        <v>Завантажити сертифікат</v>
      </c>
    </row>
    <row r="765" spans="1:3" x14ac:dyDescent="0.3">
      <c r="A765" t="s">
        <v>1528</v>
      </c>
      <c r="B765" t="s">
        <v>1529</v>
      </c>
      <c r="C765" t="str">
        <f>HYPERLINK("https://talan.bank.gov.ua/get-user-certificate/Y_-biofUSFp2K2oMFY6Q","Завантажити сертифікат")</f>
        <v>Завантажити сертифікат</v>
      </c>
    </row>
    <row r="766" spans="1:3" x14ac:dyDescent="0.3">
      <c r="A766" t="s">
        <v>1530</v>
      </c>
      <c r="B766" t="s">
        <v>1531</v>
      </c>
      <c r="C766" t="str">
        <f>HYPERLINK("https://talan.bank.gov.ua/get-user-certificate/Y_-biXOWSoKTkuxEv4VF","Завантажити сертифікат")</f>
        <v>Завантажити сертифікат</v>
      </c>
    </row>
    <row r="767" spans="1:3" x14ac:dyDescent="0.3">
      <c r="A767" t="s">
        <v>1532</v>
      </c>
      <c r="B767" t="s">
        <v>1533</v>
      </c>
      <c r="C767" t="str">
        <f>HYPERLINK("https://talan.bank.gov.ua/get-user-certificate/Y_-bipvZIDsHMwdZXMHB","Завантажити сертифікат")</f>
        <v>Завантажити сертифікат</v>
      </c>
    </row>
    <row r="768" spans="1:3" x14ac:dyDescent="0.3">
      <c r="A768" t="s">
        <v>1534</v>
      </c>
      <c r="B768" t="s">
        <v>1535</v>
      </c>
      <c r="C768" t="str">
        <f>HYPERLINK("https://talan.bank.gov.ua/get-user-certificate/Y_-bi_25ttg6oYr26mar","Завантажити сертифікат")</f>
        <v>Завантажити сертифікат</v>
      </c>
    </row>
    <row r="769" spans="1:3" x14ac:dyDescent="0.3">
      <c r="A769" t="s">
        <v>1536</v>
      </c>
      <c r="B769" t="s">
        <v>1537</v>
      </c>
      <c r="C769" t="str">
        <f>HYPERLINK("https://talan.bank.gov.ua/get-user-certificate/Y_-bijxAnqWL2MQ4sz_5","Завантажити сертифікат")</f>
        <v>Завантажити сертифікат</v>
      </c>
    </row>
    <row r="770" spans="1:3" x14ac:dyDescent="0.3">
      <c r="A770" t="s">
        <v>1538</v>
      </c>
      <c r="B770" t="s">
        <v>1539</v>
      </c>
      <c r="C770" t="str">
        <f>HYPERLINK("https://talan.bank.gov.ua/get-user-certificate/Y_-biJBSAPmgMVxYm9MU","Завантажити сертифікат")</f>
        <v>Завантажити сертифікат</v>
      </c>
    </row>
    <row r="771" spans="1:3" x14ac:dyDescent="0.3">
      <c r="A771" t="s">
        <v>1540</v>
      </c>
      <c r="B771" t="s">
        <v>1541</v>
      </c>
      <c r="C771" t="str">
        <f>HYPERLINK("https://talan.bank.gov.ua/get-user-certificate/Y_-biEZFyMh9OmyECzt2","Завантажити сертифікат")</f>
        <v>Завантажити сертифікат</v>
      </c>
    </row>
    <row r="772" spans="1:3" x14ac:dyDescent="0.3">
      <c r="A772" t="s">
        <v>1542</v>
      </c>
      <c r="B772" t="s">
        <v>1543</v>
      </c>
      <c r="C772" t="str">
        <f>HYPERLINK("https://talan.bank.gov.ua/get-user-certificate/Y_-bi9x8gqqXdLk-Q6ZW","Завантажити сертифікат")</f>
        <v>Завантажити сертифікат</v>
      </c>
    </row>
    <row r="773" spans="1:3" x14ac:dyDescent="0.3">
      <c r="A773" t="s">
        <v>1544</v>
      </c>
      <c r="B773" t="s">
        <v>1545</v>
      </c>
      <c r="C773" t="str">
        <f>HYPERLINK("https://talan.bank.gov.ua/get-user-certificate/Y_-biW46xojWAoq-60se","Завантажити сертифікат")</f>
        <v>Завантажити сертифікат</v>
      </c>
    </row>
    <row r="774" spans="1:3" x14ac:dyDescent="0.3">
      <c r="A774" t="s">
        <v>1546</v>
      </c>
      <c r="B774" t="s">
        <v>1547</v>
      </c>
      <c r="C774" t="str">
        <f>HYPERLINK("https://talan.bank.gov.ua/get-user-certificate/Y_-biAGM_8Mx5yicdDU3","Завантажити сертифікат")</f>
        <v>Завантажити сертифікат</v>
      </c>
    </row>
    <row r="775" spans="1:3" x14ac:dyDescent="0.3">
      <c r="A775" t="s">
        <v>1548</v>
      </c>
      <c r="B775" t="s">
        <v>1549</v>
      </c>
      <c r="C775" t="str">
        <f>HYPERLINK("https://talan.bank.gov.ua/get-user-certificate/Y_-bi-wyUMUC8MRJ7uOb","Завантажити сертифікат")</f>
        <v>Завантажити сертифікат</v>
      </c>
    </row>
    <row r="776" spans="1:3" x14ac:dyDescent="0.3">
      <c r="A776" t="s">
        <v>1550</v>
      </c>
      <c r="B776" t="s">
        <v>1551</v>
      </c>
      <c r="C776" t="str">
        <f>HYPERLINK("https://talan.bank.gov.ua/get-user-certificate/Y_-biAqqz5cQfsJejOEr","Завантажити сертифікат")</f>
        <v>Завантажити сертифікат</v>
      </c>
    </row>
    <row r="777" spans="1:3" x14ac:dyDescent="0.3">
      <c r="A777" t="s">
        <v>1552</v>
      </c>
      <c r="B777" t="s">
        <v>1553</v>
      </c>
      <c r="C777" t="str">
        <f>HYPERLINK("https://talan.bank.gov.ua/get-user-certificate/Y_-biTCRU4m-DO-FCPsm","Завантажити сертифікат")</f>
        <v>Завантажити сертифікат</v>
      </c>
    </row>
    <row r="778" spans="1:3" x14ac:dyDescent="0.3">
      <c r="A778" t="s">
        <v>1554</v>
      </c>
      <c r="B778" t="s">
        <v>1555</v>
      </c>
      <c r="C778" t="str">
        <f>HYPERLINK("https://talan.bank.gov.ua/get-user-certificate/Y_-biOnGCqta3Gy3S8rP","Завантажити сертифікат")</f>
        <v>Завантажити сертифікат</v>
      </c>
    </row>
    <row r="779" spans="1:3" x14ac:dyDescent="0.3">
      <c r="A779" t="s">
        <v>1556</v>
      </c>
      <c r="B779" t="s">
        <v>1557</v>
      </c>
      <c r="C779" t="str">
        <f>HYPERLINK("https://talan.bank.gov.ua/get-user-certificate/Y_-biAiOVBVdUZXz-9Q2","Завантажити сертифікат")</f>
        <v>Завантажити сертифікат</v>
      </c>
    </row>
    <row r="780" spans="1:3" x14ac:dyDescent="0.3">
      <c r="A780" t="s">
        <v>1558</v>
      </c>
      <c r="B780" t="s">
        <v>1559</v>
      </c>
      <c r="C780" t="str">
        <f>HYPERLINK("https://talan.bank.gov.ua/get-user-certificate/Y_-biB7hYwcBTPMAinH0","Завантажити сертифікат")</f>
        <v>Завантажити сертифікат</v>
      </c>
    </row>
    <row r="781" spans="1:3" x14ac:dyDescent="0.3">
      <c r="A781" t="s">
        <v>1560</v>
      </c>
      <c r="B781" t="s">
        <v>1561</v>
      </c>
      <c r="C781" t="str">
        <f>HYPERLINK("https://talan.bank.gov.ua/get-user-certificate/Y_-bic03QshKMRWTu8zo","Завантажити сертифікат")</f>
        <v>Завантажити сертифікат</v>
      </c>
    </row>
    <row r="782" spans="1:3" x14ac:dyDescent="0.3">
      <c r="A782" t="s">
        <v>1562</v>
      </c>
      <c r="B782" t="s">
        <v>1563</v>
      </c>
      <c r="C782" t="str">
        <f>HYPERLINK("https://talan.bank.gov.ua/get-user-certificate/Y_-biO3iWvVit_d2afOT","Завантажити сертифікат")</f>
        <v>Завантажити сертифікат</v>
      </c>
    </row>
    <row r="783" spans="1:3" x14ac:dyDescent="0.3">
      <c r="A783" t="s">
        <v>1564</v>
      </c>
      <c r="B783" t="s">
        <v>1565</v>
      </c>
      <c r="C783" t="str">
        <f>HYPERLINK("https://talan.bank.gov.ua/get-user-certificate/Y_-biHKf0LHjibm1y6kk","Завантажити сертифікат")</f>
        <v>Завантажити сертифікат</v>
      </c>
    </row>
    <row r="784" spans="1:3" x14ac:dyDescent="0.3">
      <c r="A784" t="s">
        <v>1566</v>
      </c>
      <c r="B784" t="s">
        <v>1567</v>
      </c>
      <c r="C784" t="str">
        <f>HYPERLINK("https://talan.bank.gov.ua/get-user-certificate/Y_-bixU2w1z5w9QHw48N","Завантажити сертифікат")</f>
        <v>Завантажити сертифікат</v>
      </c>
    </row>
    <row r="785" spans="1:3" x14ac:dyDescent="0.3">
      <c r="A785" t="s">
        <v>1568</v>
      </c>
      <c r="B785" t="s">
        <v>1569</v>
      </c>
      <c r="C785" t="str">
        <f>HYPERLINK("https://talan.bank.gov.ua/get-user-certificate/Y_-biWGzjDYoDWUlPZDO","Завантажити сертифікат")</f>
        <v>Завантажити сертифікат</v>
      </c>
    </row>
    <row r="786" spans="1:3" x14ac:dyDescent="0.3">
      <c r="A786" t="s">
        <v>1570</v>
      </c>
      <c r="B786" t="s">
        <v>1571</v>
      </c>
      <c r="C786" t="str">
        <f>HYPERLINK("https://talan.bank.gov.ua/get-user-certificate/Y_-bivBBauY7IyVVh_lO","Завантажити сертифікат")</f>
        <v>Завантажити сертифікат</v>
      </c>
    </row>
    <row r="787" spans="1:3" x14ac:dyDescent="0.3">
      <c r="A787" t="s">
        <v>1572</v>
      </c>
      <c r="B787" t="s">
        <v>1573</v>
      </c>
      <c r="C787" t="str">
        <f>HYPERLINK("https://talan.bank.gov.ua/get-user-certificate/Y_-biKj-MEBBebNJQmyL","Завантажити сертифікат")</f>
        <v>Завантажити сертифікат</v>
      </c>
    </row>
    <row r="788" spans="1:3" x14ac:dyDescent="0.3">
      <c r="A788" t="s">
        <v>1574</v>
      </c>
      <c r="B788" t="s">
        <v>1575</v>
      </c>
      <c r="C788" t="str">
        <f>HYPERLINK("https://talan.bank.gov.ua/get-user-certificate/Y_-biQUmG_63SaUXgwrn","Завантажити сертифікат")</f>
        <v>Завантажити сертифікат</v>
      </c>
    </row>
    <row r="789" spans="1:3" x14ac:dyDescent="0.3">
      <c r="A789" t="s">
        <v>1576</v>
      </c>
      <c r="B789" t="s">
        <v>1577</v>
      </c>
      <c r="C789" t="str">
        <f>HYPERLINK("https://talan.bank.gov.ua/get-user-certificate/Y_-biz77tAXnM0CwHFj9","Завантажити сертифікат")</f>
        <v>Завантажити сертифікат</v>
      </c>
    </row>
    <row r="790" spans="1:3" x14ac:dyDescent="0.3">
      <c r="A790" t="s">
        <v>1578</v>
      </c>
      <c r="B790" t="s">
        <v>1579</v>
      </c>
      <c r="C790" t="str">
        <f>HYPERLINK("https://talan.bank.gov.ua/get-user-certificate/Y_-bi5KFsMY5eviyCQ6J","Завантажити сертифікат")</f>
        <v>Завантажити сертифікат</v>
      </c>
    </row>
    <row r="791" spans="1:3" x14ac:dyDescent="0.3">
      <c r="A791" t="s">
        <v>1580</v>
      </c>
      <c r="B791" t="s">
        <v>1581</v>
      </c>
      <c r="C791" t="str">
        <f>HYPERLINK("https://talan.bank.gov.ua/get-user-certificate/Y_-bi1WbTFOznELtQS6D","Завантажити сертифікат")</f>
        <v>Завантажити сертифікат</v>
      </c>
    </row>
    <row r="792" spans="1:3" x14ac:dyDescent="0.3">
      <c r="A792" t="s">
        <v>1582</v>
      </c>
      <c r="B792" t="s">
        <v>1583</v>
      </c>
      <c r="C792" t="str">
        <f>HYPERLINK("https://talan.bank.gov.ua/get-user-certificate/Y_-biz02T1ShbnwSw2ZO","Завантажити сертифікат")</f>
        <v>Завантажити сертифікат</v>
      </c>
    </row>
    <row r="793" spans="1:3" x14ac:dyDescent="0.3">
      <c r="A793" t="s">
        <v>1584</v>
      </c>
      <c r="B793" t="s">
        <v>1585</v>
      </c>
      <c r="C793" t="str">
        <f>HYPERLINK("https://talan.bank.gov.ua/get-user-certificate/Y_-biOtqS7LRHRCQH-2F","Завантажити сертифікат")</f>
        <v>Завантажити сертифікат</v>
      </c>
    </row>
    <row r="794" spans="1:3" x14ac:dyDescent="0.3">
      <c r="A794" t="s">
        <v>1586</v>
      </c>
      <c r="B794" t="s">
        <v>1587</v>
      </c>
      <c r="C794" t="str">
        <f>HYPERLINK("https://talan.bank.gov.ua/get-user-certificate/Y_-biI3_nV6b11ImfZFl","Завантажити сертифікат")</f>
        <v>Завантажити сертифікат</v>
      </c>
    </row>
    <row r="795" spans="1:3" x14ac:dyDescent="0.3">
      <c r="A795" t="s">
        <v>1588</v>
      </c>
      <c r="B795" t="s">
        <v>1589</v>
      </c>
      <c r="C795" t="str">
        <f>HYPERLINK("https://talan.bank.gov.ua/get-user-certificate/Y_-biUn0O1EVrtWx8Zc3","Завантажити сертифікат")</f>
        <v>Завантажити сертифікат</v>
      </c>
    </row>
    <row r="796" spans="1:3" x14ac:dyDescent="0.3">
      <c r="A796" t="s">
        <v>1590</v>
      </c>
      <c r="B796" t="s">
        <v>1591</v>
      </c>
      <c r="C796" t="str">
        <f>HYPERLINK("https://talan.bank.gov.ua/get-user-certificate/Y_-bi0J_cwwfgvpuLBlA","Завантажити сертифікат")</f>
        <v>Завантажити сертифікат</v>
      </c>
    </row>
    <row r="797" spans="1:3" x14ac:dyDescent="0.3">
      <c r="A797" t="s">
        <v>1592</v>
      </c>
      <c r="B797" t="s">
        <v>1593</v>
      </c>
      <c r="C797" t="str">
        <f>HYPERLINK("https://talan.bank.gov.ua/get-user-certificate/Y_-bibtdRsNPgkPSRlsT","Завантажити сертифікат")</f>
        <v>Завантажити сертифікат</v>
      </c>
    </row>
    <row r="798" spans="1:3" x14ac:dyDescent="0.3">
      <c r="A798" t="s">
        <v>1594</v>
      </c>
      <c r="B798" t="s">
        <v>1595</v>
      </c>
      <c r="C798" t="str">
        <f>HYPERLINK("https://talan.bank.gov.ua/get-user-certificate/Y_-biTbNwSTObtymkmjA","Завантажити сертифікат")</f>
        <v>Завантажити сертифікат</v>
      </c>
    </row>
    <row r="799" spans="1:3" x14ac:dyDescent="0.3">
      <c r="A799" t="s">
        <v>1596</v>
      </c>
      <c r="B799" t="s">
        <v>1597</v>
      </c>
      <c r="C799" t="str">
        <f>HYPERLINK("https://talan.bank.gov.ua/get-user-certificate/Y_-bis1mgTdNBDJgyo50","Завантажити сертифікат")</f>
        <v>Завантажити сертифікат</v>
      </c>
    </row>
    <row r="800" spans="1:3" x14ac:dyDescent="0.3">
      <c r="A800" t="s">
        <v>1598</v>
      </c>
      <c r="B800" t="s">
        <v>1599</v>
      </c>
      <c r="C800" t="str">
        <f>HYPERLINK("https://talan.bank.gov.ua/get-user-certificate/Y_-bi5EcOmp8r9K6zV9B","Завантажити сертифікат")</f>
        <v>Завантажити сертифікат</v>
      </c>
    </row>
    <row r="801" spans="1:3" x14ac:dyDescent="0.3">
      <c r="A801" t="s">
        <v>1600</v>
      </c>
      <c r="B801" t="s">
        <v>1601</v>
      </c>
      <c r="C801" t="str">
        <f>HYPERLINK("https://talan.bank.gov.ua/get-user-certificate/Y_-biKH5vn9393d7qbUk","Завантажити сертифікат")</f>
        <v>Завантажити сертифікат</v>
      </c>
    </row>
    <row r="802" spans="1:3" x14ac:dyDescent="0.3">
      <c r="A802" t="s">
        <v>1602</v>
      </c>
      <c r="B802" t="s">
        <v>1603</v>
      </c>
      <c r="C802" t="str">
        <f>HYPERLINK("https://talan.bank.gov.ua/get-user-certificate/Y_-bipgQ6w6kb-rHiozK","Завантажити сертифікат")</f>
        <v>Завантажити сертифікат</v>
      </c>
    </row>
    <row r="803" spans="1:3" x14ac:dyDescent="0.3">
      <c r="A803" t="s">
        <v>1604</v>
      </c>
      <c r="B803" t="s">
        <v>1605</v>
      </c>
      <c r="C803" t="str">
        <f>HYPERLINK("https://talan.bank.gov.ua/get-user-certificate/Y_-bitf_amST9V0VkV1E","Завантажити сертифікат")</f>
        <v>Завантажити сертифікат</v>
      </c>
    </row>
    <row r="804" spans="1:3" x14ac:dyDescent="0.3">
      <c r="A804" t="s">
        <v>1606</v>
      </c>
      <c r="B804" t="s">
        <v>1607</v>
      </c>
      <c r="C804" t="str">
        <f>HYPERLINK("https://talan.bank.gov.ua/get-user-certificate/Y_-biFP5RcLkBgz_Yxe0","Завантажити сертифікат")</f>
        <v>Завантажити сертифікат</v>
      </c>
    </row>
    <row r="805" spans="1:3" x14ac:dyDescent="0.3">
      <c r="A805" t="s">
        <v>1608</v>
      </c>
      <c r="B805" t="s">
        <v>1609</v>
      </c>
      <c r="C805" t="str">
        <f>HYPERLINK("https://talan.bank.gov.ua/get-user-certificate/Y_-bikAdRRk25WDXtyGp","Завантажити сертифікат")</f>
        <v>Завантажити сертифікат</v>
      </c>
    </row>
    <row r="806" spans="1:3" x14ac:dyDescent="0.3">
      <c r="A806" t="s">
        <v>1610</v>
      </c>
      <c r="B806" t="s">
        <v>1611</v>
      </c>
      <c r="C806" t="str">
        <f>HYPERLINK("https://talan.bank.gov.ua/get-user-certificate/Y_-biUa_JsDzwkGeK21Z","Завантажити сертифікат")</f>
        <v>Завантажити сертифікат</v>
      </c>
    </row>
    <row r="807" spans="1:3" x14ac:dyDescent="0.3">
      <c r="A807" t="s">
        <v>1612</v>
      </c>
      <c r="B807" t="s">
        <v>1613</v>
      </c>
      <c r="C807" t="str">
        <f>HYPERLINK("https://talan.bank.gov.ua/get-user-certificate/Y_-biOxtSJV2-lb0HPaD","Завантажити сертифікат")</f>
        <v>Завантажити сертифікат</v>
      </c>
    </row>
    <row r="808" spans="1:3" x14ac:dyDescent="0.3">
      <c r="A808" t="s">
        <v>1614</v>
      </c>
      <c r="B808" t="s">
        <v>1615</v>
      </c>
      <c r="C808" t="str">
        <f>HYPERLINK("https://talan.bank.gov.ua/get-user-certificate/Y_-biNL2vZTz2tCAZ4zk","Завантажити сертифікат")</f>
        <v>Завантажити сертифікат</v>
      </c>
    </row>
    <row r="809" spans="1:3" x14ac:dyDescent="0.3">
      <c r="A809" t="s">
        <v>1616</v>
      </c>
      <c r="B809" t="s">
        <v>1617</v>
      </c>
      <c r="C809" t="str">
        <f>HYPERLINK("https://talan.bank.gov.ua/get-user-certificate/Y_-biQ5MZ1xKW-Pb4mId","Завантажити сертифікат")</f>
        <v>Завантажити сертифікат</v>
      </c>
    </row>
    <row r="810" spans="1:3" x14ac:dyDescent="0.3">
      <c r="A810" t="s">
        <v>1618</v>
      </c>
      <c r="B810" t="s">
        <v>1619</v>
      </c>
      <c r="C810" t="str">
        <f>HYPERLINK("https://talan.bank.gov.ua/get-user-certificate/Y_-biPd5Z5p7jRw17T7H","Завантажити сертифікат")</f>
        <v>Завантажити сертифікат</v>
      </c>
    </row>
    <row r="811" spans="1:3" x14ac:dyDescent="0.3">
      <c r="A811" t="s">
        <v>1620</v>
      </c>
      <c r="B811" t="s">
        <v>1621</v>
      </c>
      <c r="C811" t="str">
        <f>HYPERLINK("https://talan.bank.gov.ua/get-user-certificate/Y_-biLdAWyJBgX3P8N-N","Завантажити сертифікат")</f>
        <v>Завантажити сертифікат</v>
      </c>
    </row>
    <row r="812" spans="1:3" x14ac:dyDescent="0.3">
      <c r="A812" t="s">
        <v>1622</v>
      </c>
      <c r="B812" t="s">
        <v>1623</v>
      </c>
      <c r="C812" t="str">
        <f>HYPERLINK("https://talan.bank.gov.ua/get-user-certificate/Y_-bibvOiYet024wq2Wh","Завантажити сертифікат")</f>
        <v>Завантажити сертифікат</v>
      </c>
    </row>
    <row r="813" spans="1:3" x14ac:dyDescent="0.3">
      <c r="A813" t="s">
        <v>1624</v>
      </c>
      <c r="B813" t="s">
        <v>1625</v>
      </c>
      <c r="C813" t="str">
        <f>HYPERLINK("https://talan.bank.gov.ua/get-user-certificate/Y_-biVHWZeIsxyxW4uHm","Завантажити сертифікат")</f>
        <v>Завантажити сертифікат</v>
      </c>
    </row>
    <row r="814" spans="1:3" x14ac:dyDescent="0.3">
      <c r="A814" t="s">
        <v>1626</v>
      </c>
      <c r="B814" t="s">
        <v>1627</v>
      </c>
      <c r="C814" t="str">
        <f>HYPERLINK("https://talan.bank.gov.ua/get-user-certificate/Y_-bikBiQH8rlrolbj2I","Завантажити сертифікат")</f>
        <v>Завантажити сертифікат</v>
      </c>
    </row>
    <row r="815" spans="1:3" x14ac:dyDescent="0.3">
      <c r="A815" t="s">
        <v>1628</v>
      </c>
      <c r="B815" t="s">
        <v>1629</v>
      </c>
      <c r="C815" t="str">
        <f>HYPERLINK("https://talan.bank.gov.ua/get-user-certificate/Y_-bilqbN72sKo1pB-8e","Завантажити сертифікат")</f>
        <v>Завантажити сертифікат</v>
      </c>
    </row>
    <row r="816" spans="1:3" x14ac:dyDescent="0.3">
      <c r="A816" t="s">
        <v>1630</v>
      </c>
      <c r="B816" t="s">
        <v>1631</v>
      </c>
      <c r="C816" t="str">
        <f>HYPERLINK("https://talan.bank.gov.ua/get-user-certificate/Y_-biHN3jNKvzieVj_fC","Завантажити сертифікат")</f>
        <v>Завантажити сертифікат</v>
      </c>
    </row>
    <row r="817" spans="1:3" x14ac:dyDescent="0.3">
      <c r="A817" t="s">
        <v>1632</v>
      </c>
      <c r="B817" t="s">
        <v>1633</v>
      </c>
      <c r="C817" t="str">
        <f>HYPERLINK("https://talan.bank.gov.ua/get-user-certificate/Y_-biz47orPnthu6Qc4z","Завантажити сертифікат")</f>
        <v>Завантажити сертифікат</v>
      </c>
    </row>
    <row r="818" spans="1:3" x14ac:dyDescent="0.3">
      <c r="A818" t="s">
        <v>1634</v>
      </c>
      <c r="B818" t="s">
        <v>1635</v>
      </c>
      <c r="C818" t="str">
        <f>HYPERLINK("https://talan.bank.gov.ua/get-user-certificate/Y_-bi7-DB5GRnZpOIuGe","Завантажити сертифікат")</f>
        <v>Завантажити сертифікат</v>
      </c>
    </row>
    <row r="819" spans="1:3" x14ac:dyDescent="0.3">
      <c r="A819" t="s">
        <v>1636</v>
      </c>
      <c r="B819" t="s">
        <v>1637</v>
      </c>
      <c r="C819" t="str">
        <f>HYPERLINK("https://talan.bank.gov.ua/get-user-certificate/Y_-bi1o-vayJlhHRpq4n","Завантажити сертифікат")</f>
        <v>Завантажити сертифікат</v>
      </c>
    </row>
    <row r="820" spans="1:3" x14ac:dyDescent="0.3">
      <c r="A820" t="s">
        <v>1638</v>
      </c>
      <c r="B820" t="s">
        <v>1639</v>
      </c>
      <c r="C820" t="str">
        <f>HYPERLINK("https://talan.bank.gov.ua/get-user-certificate/Y_-birQmLT3bDVCy3Doz","Завантажити сертифікат")</f>
        <v>Завантажити сертифікат</v>
      </c>
    </row>
    <row r="821" spans="1:3" x14ac:dyDescent="0.3">
      <c r="A821" t="s">
        <v>1640</v>
      </c>
      <c r="B821" t="s">
        <v>1641</v>
      </c>
      <c r="C821" t="str">
        <f>HYPERLINK("https://talan.bank.gov.ua/get-user-certificate/Y_-bieiTQu3veUc5L_Hv","Завантажити сертифікат")</f>
        <v>Завантажити сертифікат</v>
      </c>
    </row>
    <row r="822" spans="1:3" x14ac:dyDescent="0.3">
      <c r="A822" t="s">
        <v>1642</v>
      </c>
      <c r="B822" t="s">
        <v>1643</v>
      </c>
      <c r="C822" t="str">
        <f>HYPERLINK("https://talan.bank.gov.ua/get-user-certificate/Y_-bifAKKUaPKZYatI-G","Завантажити сертифікат")</f>
        <v>Завантажити сертифікат</v>
      </c>
    </row>
    <row r="823" spans="1:3" x14ac:dyDescent="0.3">
      <c r="A823" t="s">
        <v>1644</v>
      </c>
      <c r="B823" t="s">
        <v>1645</v>
      </c>
      <c r="C823" t="str">
        <f>HYPERLINK("https://talan.bank.gov.ua/get-user-certificate/Y_-biQZ-Z6LScPkBkjpU","Завантажити сертифікат")</f>
        <v>Завантажити сертифікат</v>
      </c>
    </row>
    <row r="824" spans="1:3" x14ac:dyDescent="0.3">
      <c r="A824" t="s">
        <v>1646</v>
      </c>
      <c r="B824" t="s">
        <v>1647</v>
      </c>
      <c r="C824" t="str">
        <f>HYPERLINK("https://talan.bank.gov.ua/get-user-certificate/Y_-biLovB1GJmICjGbjT","Завантажити сертифікат")</f>
        <v>Завантажити сертифікат</v>
      </c>
    </row>
    <row r="825" spans="1:3" x14ac:dyDescent="0.3">
      <c r="A825" t="s">
        <v>1648</v>
      </c>
      <c r="B825" t="s">
        <v>1649</v>
      </c>
      <c r="C825" t="str">
        <f>HYPERLINK("https://talan.bank.gov.ua/get-user-certificate/Y_-bihyLpJMyOtbxJ6qf","Завантажити сертифікат")</f>
        <v>Завантажити сертифікат</v>
      </c>
    </row>
    <row r="826" spans="1:3" x14ac:dyDescent="0.3">
      <c r="A826" t="s">
        <v>1650</v>
      </c>
      <c r="B826" t="s">
        <v>1651</v>
      </c>
      <c r="C826" t="str">
        <f>HYPERLINK("https://talan.bank.gov.ua/get-user-certificate/Y_-biY_pdYrpLqFqAJFT","Завантажити сертифікат")</f>
        <v>Завантажити сертифікат</v>
      </c>
    </row>
    <row r="827" spans="1:3" x14ac:dyDescent="0.3">
      <c r="A827" t="s">
        <v>1652</v>
      </c>
      <c r="B827" t="s">
        <v>1653</v>
      </c>
      <c r="C827" t="str">
        <f>HYPERLINK("https://talan.bank.gov.ua/get-user-certificate/Y_-bio1ZZHtfAVQ0SEIi","Завантажити сертифікат")</f>
        <v>Завантажити сертифікат</v>
      </c>
    </row>
    <row r="828" spans="1:3" x14ac:dyDescent="0.3">
      <c r="A828" t="s">
        <v>1654</v>
      </c>
      <c r="B828" t="s">
        <v>1655</v>
      </c>
      <c r="C828" t="str">
        <f>HYPERLINK("https://talan.bank.gov.ua/get-user-certificate/Y_-bib_O7T20F0cEG_-1","Завантажити сертифікат")</f>
        <v>Завантажити сертифікат</v>
      </c>
    </row>
    <row r="829" spans="1:3" x14ac:dyDescent="0.3">
      <c r="A829" t="s">
        <v>1656</v>
      </c>
      <c r="B829" t="s">
        <v>1657</v>
      </c>
      <c r="C829" t="str">
        <f>HYPERLINK("https://talan.bank.gov.ua/get-user-certificate/Y_-bixxIFzviWxOETrtM","Завантажити сертифікат")</f>
        <v>Завантажити сертифікат</v>
      </c>
    </row>
    <row r="830" spans="1:3" x14ac:dyDescent="0.3">
      <c r="A830" t="s">
        <v>1658</v>
      </c>
      <c r="B830" t="s">
        <v>1659</v>
      </c>
      <c r="C830" t="str">
        <f>HYPERLINK("https://talan.bank.gov.ua/get-user-certificate/Y_-bi5SQ0pkZv4qqLirS","Завантажити сертифікат")</f>
        <v>Завантажити сертифікат</v>
      </c>
    </row>
    <row r="831" spans="1:3" x14ac:dyDescent="0.3">
      <c r="A831" t="s">
        <v>1660</v>
      </c>
      <c r="B831" t="s">
        <v>1661</v>
      </c>
      <c r="C831" t="str">
        <f>HYPERLINK("https://talan.bank.gov.ua/get-user-certificate/Y_-biYPFWhEtbnUFxBaq","Завантажити сертифікат")</f>
        <v>Завантажити сертифікат</v>
      </c>
    </row>
    <row r="832" spans="1:3" x14ac:dyDescent="0.3">
      <c r="A832" t="s">
        <v>1662</v>
      </c>
      <c r="B832" t="s">
        <v>1663</v>
      </c>
      <c r="C832" t="str">
        <f>HYPERLINK("https://talan.bank.gov.ua/get-user-certificate/Y_-biptwp8iKmyMTO4ka","Завантажити сертифікат")</f>
        <v>Завантажити сертифікат</v>
      </c>
    </row>
    <row r="833" spans="1:3" x14ac:dyDescent="0.3">
      <c r="A833" t="s">
        <v>1664</v>
      </c>
      <c r="B833" t="s">
        <v>1665</v>
      </c>
      <c r="C833" t="str">
        <f>HYPERLINK("https://talan.bank.gov.ua/get-user-certificate/Y_-bihVRnChoysYUuJij","Завантажити сертифікат")</f>
        <v>Завантажити сертифікат</v>
      </c>
    </row>
    <row r="834" spans="1:3" x14ac:dyDescent="0.3">
      <c r="A834" t="s">
        <v>1666</v>
      </c>
      <c r="B834" t="s">
        <v>1667</v>
      </c>
      <c r="C834" t="str">
        <f>HYPERLINK("https://talan.bank.gov.ua/get-user-certificate/Y_-biNnfx8n9Tzv4zEeP","Завантажити сертифікат")</f>
        <v>Завантажити сертифікат</v>
      </c>
    </row>
    <row r="835" spans="1:3" x14ac:dyDescent="0.3">
      <c r="A835" t="s">
        <v>1668</v>
      </c>
      <c r="B835" t="s">
        <v>1669</v>
      </c>
      <c r="C835" t="str">
        <f>HYPERLINK("https://talan.bank.gov.ua/get-user-certificate/Y_-biOLz6-Leebya_TlN","Завантажити сертифікат")</f>
        <v>Завантажити сертифікат</v>
      </c>
    </row>
    <row r="836" spans="1:3" x14ac:dyDescent="0.3">
      <c r="A836" t="s">
        <v>1670</v>
      </c>
      <c r="B836" t="s">
        <v>1671</v>
      </c>
      <c r="C836" t="str">
        <f>HYPERLINK("https://talan.bank.gov.ua/get-user-certificate/Y_-biVDCOFn6HZFqXMhq","Завантажити сертифікат")</f>
        <v>Завантажити сертифікат</v>
      </c>
    </row>
    <row r="837" spans="1:3" x14ac:dyDescent="0.3">
      <c r="A837" t="s">
        <v>1672</v>
      </c>
      <c r="B837" t="s">
        <v>1673</v>
      </c>
      <c r="C837" t="str">
        <f>HYPERLINK("https://talan.bank.gov.ua/get-user-certificate/Y_-bib2M1BzaWzkkbdzS","Завантажити сертифікат")</f>
        <v>Завантажити сертифікат</v>
      </c>
    </row>
    <row r="838" spans="1:3" x14ac:dyDescent="0.3">
      <c r="A838" t="s">
        <v>1674</v>
      </c>
      <c r="B838" t="s">
        <v>1675</v>
      </c>
      <c r="C838" t="str">
        <f>HYPERLINK("https://talan.bank.gov.ua/get-user-certificate/Y_-biGRH9dK7SD-2BPEm","Завантажити сертифікат")</f>
        <v>Завантажити сертифікат</v>
      </c>
    </row>
    <row r="839" spans="1:3" x14ac:dyDescent="0.3">
      <c r="A839" t="s">
        <v>1676</v>
      </c>
      <c r="B839" t="s">
        <v>1677</v>
      </c>
      <c r="C839" t="str">
        <f>HYPERLINK("https://talan.bank.gov.ua/get-user-certificate/Y_-biSZMtvIaehBZ-sn8","Завантажити сертифікат")</f>
        <v>Завантажити сертифікат</v>
      </c>
    </row>
    <row r="840" spans="1:3" x14ac:dyDescent="0.3">
      <c r="A840" t="s">
        <v>1678</v>
      </c>
      <c r="B840" t="s">
        <v>1679</v>
      </c>
      <c r="C840" t="str">
        <f>HYPERLINK("https://talan.bank.gov.ua/get-user-certificate/Y_-bi852QNfZefpGaNbR","Завантажити сертифікат")</f>
        <v>Завантажити сертифікат</v>
      </c>
    </row>
    <row r="841" spans="1:3" x14ac:dyDescent="0.3">
      <c r="A841" t="s">
        <v>1680</v>
      </c>
      <c r="B841" t="s">
        <v>1681</v>
      </c>
      <c r="C841" t="str">
        <f>HYPERLINK("https://talan.bank.gov.ua/get-user-certificate/Y_-bicT9yuzcKhN1tmqd","Завантажити сертифікат")</f>
        <v>Завантажити сертифікат</v>
      </c>
    </row>
    <row r="842" spans="1:3" x14ac:dyDescent="0.3">
      <c r="A842" t="s">
        <v>1682</v>
      </c>
      <c r="B842" t="s">
        <v>1683</v>
      </c>
      <c r="C842" t="str">
        <f>HYPERLINK("https://talan.bank.gov.ua/get-user-certificate/Y_-biG-8jPa8qPCiCD5H","Завантажити сертифікат")</f>
        <v>Завантажити сертифікат</v>
      </c>
    </row>
    <row r="843" spans="1:3" x14ac:dyDescent="0.3">
      <c r="A843" t="s">
        <v>1684</v>
      </c>
      <c r="B843" t="s">
        <v>1685</v>
      </c>
      <c r="C843" t="str">
        <f>HYPERLINK("https://talan.bank.gov.ua/get-user-certificate/Y_-bifnRmgDYiSAWQNc9","Завантажити сертифікат")</f>
        <v>Завантажити сертифікат</v>
      </c>
    </row>
    <row r="844" spans="1:3" x14ac:dyDescent="0.3">
      <c r="A844" t="s">
        <v>1686</v>
      </c>
      <c r="B844" t="s">
        <v>1687</v>
      </c>
      <c r="C844" t="str">
        <f>HYPERLINK("https://talan.bank.gov.ua/get-user-certificate/Y_-bi5TAVgIAUA-B6m2p","Завантажити сертифікат")</f>
        <v>Завантажити сертифікат</v>
      </c>
    </row>
    <row r="845" spans="1:3" x14ac:dyDescent="0.3">
      <c r="A845" t="s">
        <v>1688</v>
      </c>
      <c r="B845" t="s">
        <v>1689</v>
      </c>
      <c r="C845" t="str">
        <f>HYPERLINK("https://talan.bank.gov.ua/get-user-certificate/Y_-biZnPPDfteiAfet08","Завантажити сертифікат")</f>
        <v>Завантажити сертифікат</v>
      </c>
    </row>
    <row r="846" spans="1:3" x14ac:dyDescent="0.3">
      <c r="A846" t="s">
        <v>1690</v>
      </c>
      <c r="B846" t="s">
        <v>1691</v>
      </c>
      <c r="C846" t="str">
        <f>HYPERLINK("https://talan.bank.gov.ua/get-user-certificate/Y_-biGBZ1wmTZK7QMFQ1","Завантажити сертифікат")</f>
        <v>Завантажити сертифікат</v>
      </c>
    </row>
    <row r="847" spans="1:3" x14ac:dyDescent="0.3">
      <c r="A847" t="s">
        <v>1692</v>
      </c>
      <c r="B847" t="s">
        <v>1693</v>
      </c>
      <c r="C847" t="str">
        <f>HYPERLINK("https://talan.bank.gov.ua/get-user-certificate/Y_-bibL7N7U0BH1XQKvB","Завантажити сертифікат")</f>
        <v>Завантажити сертифікат</v>
      </c>
    </row>
    <row r="848" spans="1:3" x14ac:dyDescent="0.3">
      <c r="A848" t="s">
        <v>1694</v>
      </c>
      <c r="B848" t="s">
        <v>1695</v>
      </c>
      <c r="C848" t="str">
        <f>HYPERLINK("https://talan.bank.gov.ua/get-user-certificate/Y_-biMh2rVlTUxjcXf6t","Завантажити сертифікат")</f>
        <v>Завантажити сертифікат</v>
      </c>
    </row>
    <row r="849" spans="1:3" x14ac:dyDescent="0.3">
      <c r="A849" t="s">
        <v>1696</v>
      </c>
      <c r="B849" t="s">
        <v>1697</v>
      </c>
      <c r="C849" t="str">
        <f>HYPERLINK("https://talan.bank.gov.ua/get-user-certificate/Y_-biliYlFktVNkZHdjE","Завантажити сертифікат")</f>
        <v>Завантажити сертифікат</v>
      </c>
    </row>
    <row r="850" spans="1:3" x14ac:dyDescent="0.3">
      <c r="A850" t="s">
        <v>1698</v>
      </c>
      <c r="B850" t="s">
        <v>1699</v>
      </c>
      <c r="C850" t="str">
        <f>HYPERLINK("https://talan.bank.gov.ua/get-user-certificate/Y_-biz_CuemrOPTueWAs","Завантажити сертифікат")</f>
        <v>Завантажити сертифікат</v>
      </c>
    </row>
    <row r="851" spans="1:3" x14ac:dyDescent="0.3">
      <c r="A851" t="s">
        <v>1700</v>
      </c>
      <c r="B851" t="s">
        <v>1701</v>
      </c>
      <c r="C851" t="str">
        <f>HYPERLINK("https://talan.bank.gov.ua/get-user-certificate/Y_-bisWiVonHja1FVDJ-","Завантажити сертифікат")</f>
        <v>Завантажити сертифікат</v>
      </c>
    </row>
    <row r="852" spans="1:3" x14ac:dyDescent="0.3">
      <c r="A852" t="s">
        <v>1702</v>
      </c>
      <c r="B852" t="s">
        <v>1703</v>
      </c>
      <c r="C852" t="str">
        <f>HYPERLINK("https://talan.bank.gov.ua/get-user-certificate/Y_-biwVoSPPJjXSk-7_q","Завантажити сертифікат")</f>
        <v>Завантажити сертифікат</v>
      </c>
    </row>
    <row r="853" spans="1:3" x14ac:dyDescent="0.3">
      <c r="A853" t="s">
        <v>1704</v>
      </c>
      <c r="B853" t="s">
        <v>1705</v>
      </c>
      <c r="C853" t="str">
        <f>HYPERLINK("https://talan.bank.gov.ua/get-user-certificate/Y_-bi7C2aHqoAWUQ6mGp","Завантажити сертифікат")</f>
        <v>Завантажити сертифікат</v>
      </c>
    </row>
    <row r="854" spans="1:3" x14ac:dyDescent="0.3">
      <c r="A854" t="s">
        <v>1706</v>
      </c>
      <c r="B854" t="s">
        <v>1707</v>
      </c>
      <c r="C854" t="str">
        <f>HYPERLINK("https://talan.bank.gov.ua/get-user-certificate/Y_-biQMD0kX7HdDn0oOu","Завантажити сертифікат")</f>
        <v>Завантажити сертифікат</v>
      </c>
    </row>
    <row r="855" spans="1:3" x14ac:dyDescent="0.3">
      <c r="A855" t="s">
        <v>1708</v>
      </c>
      <c r="B855" t="s">
        <v>1709</v>
      </c>
      <c r="C855" t="str">
        <f>HYPERLINK("https://talan.bank.gov.ua/get-user-certificate/Y_-bifrJ8bEfmMVngDuX","Завантажити сертифікат")</f>
        <v>Завантажити сертифікат</v>
      </c>
    </row>
    <row r="856" spans="1:3" x14ac:dyDescent="0.3">
      <c r="A856" t="s">
        <v>1710</v>
      </c>
      <c r="B856" t="s">
        <v>1711</v>
      </c>
      <c r="C856" t="str">
        <f>HYPERLINK("https://talan.bank.gov.ua/get-user-certificate/Y_-bipUvIs67SkaR7Ir6","Завантажити сертифікат")</f>
        <v>Завантажити сертифікат</v>
      </c>
    </row>
    <row r="857" spans="1:3" x14ac:dyDescent="0.3">
      <c r="A857" t="s">
        <v>1712</v>
      </c>
      <c r="B857" t="s">
        <v>1713</v>
      </c>
      <c r="C857" t="str">
        <f>HYPERLINK("https://talan.bank.gov.ua/get-user-certificate/Y_-biovfJjH8_W8TFO4D","Завантажити сертифікат")</f>
        <v>Завантажити сертифікат</v>
      </c>
    </row>
    <row r="858" spans="1:3" x14ac:dyDescent="0.3">
      <c r="A858" t="s">
        <v>1714</v>
      </c>
      <c r="B858" t="s">
        <v>1715</v>
      </c>
      <c r="C858" t="str">
        <f>HYPERLINK("https://talan.bank.gov.ua/get-user-certificate/Y_-biQ2TcQYLMuj84C9a","Завантажити сертифікат")</f>
        <v>Завантажити сертифікат</v>
      </c>
    </row>
    <row r="859" spans="1:3" x14ac:dyDescent="0.3">
      <c r="A859" t="s">
        <v>1716</v>
      </c>
      <c r="B859" t="s">
        <v>1717</v>
      </c>
      <c r="C859" t="str">
        <f>HYPERLINK("https://talan.bank.gov.ua/get-user-certificate/Y_-bikUEg58Pob5usRWs","Завантажити сертифікат")</f>
        <v>Завантажити сертифікат</v>
      </c>
    </row>
    <row r="860" spans="1:3" x14ac:dyDescent="0.3">
      <c r="A860" t="s">
        <v>1718</v>
      </c>
      <c r="B860" t="s">
        <v>1719</v>
      </c>
      <c r="C860" t="str">
        <f>HYPERLINK("https://talan.bank.gov.ua/get-user-certificate/Y_-biSgf_MpCwKVCcLuH","Завантажити сертифікат")</f>
        <v>Завантажити сертифікат</v>
      </c>
    </row>
    <row r="861" spans="1:3" x14ac:dyDescent="0.3">
      <c r="A861" t="s">
        <v>1720</v>
      </c>
      <c r="B861" t="s">
        <v>1721</v>
      </c>
      <c r="C861" t="str">
        <f>HYPERLINK("https://talan.bank.gov.ua/get-user-certificate/Y_-biiYAR12UllRWky8O","Завантажити сертифікат")</f>
        <v>Завантажити сертифікат</v>
      </c>
    </row>
    <row r="862" spans="1:3" x14ac:dyDescent="0.3">
      <c r="A862" t="s">
        <v>1722</v>
      </c>
      <c r="B862" t="s">
        <v>1723</v>
      </c>
      <c r="C862" t="str">
        <f>HYPERLINK("https://talan.bank.gov.ua/get-user-certificate/Y_-bi5mTaXIXtAfy5YxG","Завантажити сертифікат")</f>
        <v>Завантажити сертифікат</v>
      </c>
    </row>
    <row r="863" spans="1:3" x14ac:dyDescent="0.3">
      <c r="A863" t="s">
        <v>1724</v>
      </c>
      <c r="B863" t="s">
        <v>1725</v>
      </c>
      <c r="C863" t="str">
        <f>HYPERLINK("https://talan.bank.gov.ua/get-user-certificate/Y_-bi-uczCrXlAsmN8oc","Завантажити сертифікат")</f>
        <v>Завантажити сертифікат</v>
      </c>
    </row>
    <row r="864" spans="1:3" x14ac:dyDescent="0.3">
      <c r="A864" t="s">
        <v>1726</v>
      </c>
      <c r="B864" t="s">
        <v>1727</v>
      </c>
      <c r="C864" t="str">
        <f>HYPERLINK("https://talan.bank.gov.ua/get-user-certificate/Y_-biI924ad7Lc0RcgK-","Завантажити сертифікат")</f>
        <v>Завантажити сертифікат</v>
      </c>
    </row>
    <row r="865" spans="1:3" x14ac:dyDescent="0.3">
      <c r="A865" t="s">
        <v>1728</v>
      </c>
      <c r="B865" t="s">
        <v>1729</v>
      </c>
      <c r="C865" t="str">
        <f>HYPERLINK("https://talan.bank.gov.ua/get-user-certificate/Y_-biPzQecQ-XJj9OcDe","Завантажити сертифікат")</f>
        <v>Завантажити сертифікат</v>
      </c>
    </row>
    <row r="866" spans="1:3" x14ac:dyDescent="0.3">
      <c r="A866" t="s">
        <v>1730</v>
      </c>
      <c r="B866" t="s">
        <v>1731</v>
      </c>
      <c r="C866" t="str">
        <f>HYPERLINK("https://talan.bank.gov.ua/get-user-certificate/Y_-biXpqaT9b8yPxc-n-","Завантажити сертифікат")</f>
        <v>Завантажити сертифікат</v>
      </c>
    </row>
    <row r="867" spans="1:3" x14ac:dyDescent="0.3">
      <c r="A867" t="s">
        <v>1732</v>
      </c>
      <c r="B867" t="s">
        <v>1733</v>
      </c>
      <c r="C867" t="str">
        <f>HYPERLINK("https://talan.bank.gov.ua/get-user-certificate/Y_-biE6AtSnfAE7YIC_h","Завантажити сертифікат")</f>
        <v>Завантажити сертифікат</v>
      </c>
    </row>
    <row r="868" spans="1:3" x14ac:dyDescent="0.3">
      <c r="A868" t="s">
        <v>1734</v>
      </c>
      <c r="B868" t="s">
        <v>1735</v>
      </c>
      <c r="C868" t="str">
        <f>HYPERLINK("https://talan.bank.gov.ua/get-user-certificate/Y_-bi-2oNfJt_mAEw0ro","Завантажити сертифікат")</f>
        <v>Завантажити сертифікат</v>
      </c>
    </row>
    <row r="869" spans="1:3" x14ac:dyDescent="0.3">
      <c r="A869" t="s">
        <v>1736</v>
      </c>
      <c r="B869" t="s">
        <v>1737</v>
      </c>
      <c r="C869" t="str">
        <f>HYPERLINK("https://talan.bank.gov.ua/get-user-certificate/Y_-bi4_JWq7Ba8OKrDxj","Завантажити сертифікат")</f>
        <v>Завантажити сертифікат</v>
      </c>
    </row>
    <row r="870" spans="1:3" x14ac:dyDescent="0.3">
      <c r="A870" t="s">
        <v>1738</v>
      </c>
      <c r="B870" t="s">
        <v>1739</v>
      </c>
      <c r="C870" t="str">
        <f>HYPERLINK("https://talan.bank.gov.ua/get-user-certificate/Y_-biqNbM5GVLYT4RdZh","Завантажити сертифікат")</f>
        <v>Завантажити сертифікат</v>
      </c>
    </row>
    <row r="871" spans="1:3" x14ac:dyDescent="0.3">
      <c r="A871" t="s">
        <v>1740</v>
      </c>
      <c r="B871" t="s">
        <v>1741</v>
      </c>
      <c r="C871" t="str">
        <f>HYPERLINK("https://talan.bank.gov.ua/get-user-certificate/Y_-biB9I_PMRy9_zsTlY","Завантажити сертифікат")</f>
        <v>Завантажити сертифікат</v>
      </c>
    </row>
    <row r="872" spans="1:3" x14ac:dyDescent="0.3">
      <c r="A872" t="s">
        <v>1742</v>
      </c>
      <c r="B872" t="s">
        <v>1743</v>
      </c>
      <c r="C872" t="str">
        <f>HYPERLINK("https://talan.bank.gov.ua/get-user-certificate/Y_-biEfEH-MKORXU3P1P","Завантажити сертифікат")</f>
        <v>Завантажити сертифікат</v>
      </c>
    </row>
    <row r="873" spans="1:3" x14ac:dyDescent="0.3">
      <c r="A873" t="s">
        <v>1744</v>
      </c>
      <c r="B873" t="s">
        <v>1745</v>
      </c>
      <c r="C873" t="str">
        <f>HYPERLINK("https://talan.bank.gov.ua/get-user-certificate/Y_-biTCdN5Z5Ajddi5NE","Завантажити сертифікат")</f>
        <v>Завантажити сертифікат</v>
      </c>
    </row>
    <row r="874" spans="1:3" x14ac:dyDescent="0.3">
      <c r="A874" t="s">
        <v>1746</v>
      </c>
      <c r="B874" t="s">
        <v>1747</v>
      </c>
      <c r="C874" t="str">
        <f>HYPERLINK("https://talan.bank.gov.ua/get-user-certificate/Y_-biySoryjTu9viU15E","Завантажити сертифікат")</f>
        <v>Завантажити сертифікат</v>
      </c>
    </row>
    <row r="875" spans="1:3" x14ac:dyDescent="0.3">
      <c r="A875" t="s">
        <v>1748</v>
      </c>
      <c r="B875" t="s">
        <v>1749</v>
      </c>
      <c r="C875" t="str">
        <f>HYPERLINK("https://talan.bank.gov.ua/get-user-certificate/Y_-biKDfU7jAbb_UYFXv","Завантажити сертифікат")</f>
        <v>Завантажити сертифікат</v>
      </c>
    </row>
    <row r="876" spans="1:3" x14ac:dyDescent="0.3">
      <c r="A876" t="s">
        <v>1750</v>
      </c>
      <c r="B876" t="s">
        <v>1751</v>
      </c>
      <c r="C876" t="str">
        <f>HYPERLINK("https://talan.bank.gov.ua/get-user-certificate/Y_-bivuNdZLqCF_6FwzD","Завантажити сертифікат")</f>
        <v>Завантажити сертифікат</v>
      </c>
    </row>
    <row r="877" spans="1:3" x14ac:dyDescent="0.3">
      <c r="A877" t="s">
        <v>1752</v>
      </c>
      <c r="B877" t="s">
        <v>1753</v>
      </c>
      <c r="C877" t="str">
        <f>HYPERLINK("https://talan.bank.gov.ua/get-user-certificate/Y_-binA3Ge5vgKeDS8Oa","Завантажити сертифікат")</f>
        <v>Завантажити сертифікат</v>
      </c>
    </row>
    <row r="878" spans="1:3" x14ac:dyDescent="0.3">
      <c r="A878" t="s">
        <v>1754</v>
      </c>
      <c r="B878" t="s">
        <v>1755</v>
      </c>
      <c r="C878" t="str">
        <f>HYPERLINK("https://talan.bank.gov.ua/get-user-certificate/Y_-bi3-IGj3og47OenYt","Завантажити сертифікат")</f>
        <v>Завантажити сертифікат</v>
      </c>
    </row>
    <row r="879" spans="1:3" x14ac:dyDescent="0.3">
      <c r="A879" t="s">
        <v>1756</v>
      </c>
      <c r="B879" t="s">
        <v>1757</v>
      </c>
      <c r="C879" t="str">
        <f>HYPERLINK("https://talan.bank.gov.ua/get-user-certificate/Y_-bigDXI76Js6dMf2xI","Завантажити сертифікат")</f>
        <v>Завантажити сертифікат</v>
      </c>
    </row>
    <row r="880" spans="1:3" x14ac:dyDescent="0.3">
      <c r="A880" t="s">
        <v>1758</v>
      </c>
      <c r="B880" t="s">
        <v>1759</v>
      </c>
      <c r="C880" t="str">
        <f>HYPERLINK("https://talan.bank.gov.ua/get-user-certificate/Y_-biacCKRbBc7dtNy6r","Завантажити сертифікат")</f>
        <v>Завантажити сертифікат</v>
      </c>
    </row>
    <row r="881" spans="1:3" x14ac:dyDescent="0.3">
      <c r="A881" t="s">
        <v>1760</v>
      </c>
      <c r="B881" t="s">
        <v>1761</v>
      </c>
      <c r="C881" t="str">
        <f>HYPERLINK("https://talan.bank.gov.ua/get-user-certificate/Y_-bikal9J4hbdxFP9g7","Завантажити сертифікат")</f>
        <v>Завантажити сертифікат</v>
      </c>
    </row>
    <row r="882" spans="1:3" x14ac:dyDescent="0.3">
      <c r="A882" t="s">
        <v>1762</v>
      </c>
      <c r="B882" t="s">
        <v>1763</v>
      </c>
      <c r="C882" t="str">
        <f>HYPERLINK("https://talan.bank.gov.ua/get-user-certificate/Y_-biyWlpv8gukDVNm0q","Завантажити сертифікат")</f>
        <v>Завантажити сертифікат</v>
      </c>
    </row>
    <row r="883" spans="1:3" x14ac:dyDescent="0.3">
      <c r="A883" t="s">
        <v>1764</v>
      </c>
      <c r="B883" t="s">
        <v>1765</v>
      </c>
      <c r="C883" t="str">
        <f>HYPERLINK("https://talan.bank.gov.ua/get-user-certificate/Y_-biKvpvAerWaUXzAcr","Завантажити сертифікат")</f>
        <v>Завантажити сертифікат</v>
      </c>
    </row>
    <row r="884" spans="1:3" x14ac:dyDescent="0.3">
      <c r="A884" t="s">
        <v>1766</v>
      </c>
      <c r="B884" t="s">
        <v>1767</v>
      </c>
      <c r="C884" t="str">
        <f>HYPERLINK("https://talan.bank.gov.ua/get-user-certificate/Y_-bioSgnhZbood6Y7aF","Завантажити сертифікат")</f>
        <v>Завантажити сертифікат</v>
      </c>
    </row>
    <row r="885" spans="1:3" x14ac:dyDescent="0.3">
      <c r="A885" t="s">
        <v>1768</v>
      </c>
      <c r="B885" t="s">
        <v>1769</v>
      </c>
      <c r="C885" t="str">
        <f>HYPERLINK("https://talan.bank.gov.ua/get-user-certificate/Y_-biDbPZpycxgBPSdFg","Завантажити сертифікат")</f>
        <v>Завантажити сертифікат</v>
      </c>
    </row>
    <row r="886" spans="1:3" x14ac:dyDescent="0.3">
      <c r="A886" t="s">
        <v>1770</v>
      </c>
      <c r="B886" t="s">
        <v>1771</v>
      </c>
      <c r="C886" t="str">
        <f>HYPERLINK("https://talan.bank.gov.ua/get-user-certificate/Y_-bijCB8q3Er6etydWe","Завантажити сертифікат")</f>
        <v>Завантажити сертифікат</v>
      </c>
    </row>
    <row r="887" spans="1:3" x14ac:dyDescent="0.3">
      <c r="A887" t="s">
        <v>1772</v>
      </c>
      <c r="B887" t="s">
        <v>1773</v>
      </c>
      <c r="C887" t="str">
        <f>HYPERLINK("https://talan.bank.gov.ua/get-user-certificate/Y_-biQFetogs2m5GBdzk","Завантажити сертифікат")</f>
        <v>Завантажити сертифікат</v>
      </c>
    </row>
    <row r="888" spans="1:3" x14ac:dyDescent="0.3">
      <c r="A888" t="s">
        <v>1774</v>
      </c>
      <c r="B888" t="s">
        <v>1775</v>
      </c>
      <c r="C888" t="str">
        <f>HYPERLINK("https://talan.bank.gov.ua/get-user-certificate/Y_-biotpsrfwtR_3SaXf","Завантажити сертифікат")</f>
        <v>Завантажити сертифікат</v>
      </c>
    </row>
    <row r="889" spans="1:3" x14ac:dyDescent="0.3">
      <c r="A889" t="s">
        <v>1776</v>
      </c>
      <c r="B889" t="s">
        <v>1777</v>
      </c>
      <c r="C889" t="str">
        <f>HYPERLINK("https://talan.bank.gov.ua/get-user-certificate/Y_-bikxsQjexkZcfEBSc","Завантажити сертифікат")</f>
        <v>Завантажити сертифікат</v>
      </c>
    </row>
    <row r="890" spans="1:3" x14ac:dyDescent="0.3">
      <c r="A890" t="s">
        <v>1778</v>
      </c>
      <c r="B890" t="s">
        <v>1779</v>
      </c>
      <c r="C890" t="str">
        <f>HYPERLINK("https://talan.bank.gov.ua/get-user-certificate/Y_-biYSoUYicaFjddN33","Завантажити сертифікат")</f>
        <v>Завантажити сертифікат</v>
      </c>
    </row>
    <row r="891" spans="1:3" x14ac:dyDescent="0.3">
      <c r="A891" t="s">
        <v>1780</v>
      </c>
      <c r="B891" t="s">
        <v>1781</v>
      </c>
      <c r="C891" t="str">
        <f>HYPERLINK("https://talan.bank.gov.ua/get-user-certificate/Y_-biuG2MrSb9xOyAYNN","Завантажити сертифікат")</f>
        <v>Завантажити сертифікат</v>
      </c>
    </row>
    <row r="892" spans="1:3" x14ac:dyDescent="0.3">
      <c r="A892" t="s">
        <v>1782</v>
      </c>
      <c r="B892" t="s">
        <v>1783</v>
      </c>
      <c r="C892" t="str">
        <f>HYPERLINK("https://talan.bank.gov.ua/get-user-certificate/Y_-bi_9moPYhK7EfZ0mw","Завантажити сертифікат")</f>
        <v>Завантажити сертифікат</v>
      </c>
    </row>
    <row r="893" spans="1:3" x14ac:dyDescent="0.3">
      <c r="A893" t="s">
        <v>1784</v>
      </c>
      <c r="B893" t="s">
        <v>1785</v>
      </c>
      <c r="C893" t="str">
        <f>HYPERLINK("https://talan.bank.gov.ua/get-user-certificate/Y_-bijjzYWKvh6lJ5a2V","Завантажити сертифікат")</f>
        <v>Завантажити сертифікат</v>
      </c>
    </row>
    <row r="894" spans="1:3" x14ac:dyDescent="0.3">
      <c r="A894" t="s">
        <v>1786</v>
      </c>
      <c r="B894" t="s">
        <v>1787</v>
      </c>
      <c r="C894" t="str">
        <f>HYPERLINK("https://talan.bank.gov.ua/get-user-certificate/Y_-bifFcr5dIr_I6uySo","Завантажити сертифікат")</f>
        <v>Завантажити сертифікат</v>
      </c>
    </row>
    <row r="895" spans="1:3" x14ac:dyDescent="0.3">
      <c r="A895" t="s">
        <v>1788</v>
      </c>
      <c r="B895" t="s">
        <v>1789</v>
      </c>
      <c r="C895" t="str">
        <f>HYPERLINK("https://talan.bank.gov.ua/get-user-certificate/Y_-bi-dQ6TiTRfbCbHBP","Завантажити сертифікат")</f>
        <v>Завантажити сертифікат</v>
      </c>
    </row>
    <row r="896" spans="1:3" x14ac:dyDescent="0.3">
      <c r="A896" t="s">
        <v>1790</v>
      </c>
      <c r="B896" t="s">
        <v>1791</v>
      </c>
      <c r="C896" t="str">
        <f>HYPERLINK("https://talan.bank.gov.ua/get-user-certificate/Y_-biTeH_tquC6j-BZGq","Завантажити сертифікат")</f>
        <v>Завантажити сертифікат</v>
      </c>
    </row>
    <row r="897" spans="1:3" x14ac:dyDescent="0.3">
      <c r="A897" t="s">
        <v>1792</v>
      </c>
      <c r="B897" t="s">
        <v>1793</v>
      </c>
      <c r="C897" t="str">
        <f>HYPERLINK("https://talan.bank.gov.ua/get-user-certificate/Y_-big2e4CB5l6qggumz","Завантажити сертифікат")</f>
        <v>Завантажити сертифікат</v>
      </c>
    </row>
    <row r="898" spans="1:3" x14ac:dyDescent="0.3">
      <c r="A898" t="s">
        <v>1794</v>
      </c>
      <c r="B898" t="s">
        <v>1795</v>
      </c>
      <c r="C898" t="str">
        <f>HYPERLINK("https://talan.bank.gov.ua/get-user-certificate/Y_-bi5DN56z1E8UA5ngD","Завантажити сертифікат")</f>
        <v>Завантажити сертифікат</v>
      </c>
    </row>
    <row r="899" spans="1:3" x14ac:dyDescent="0.3">
      <c r="A899" t="s">
        <v>1796</v>
      </c>
      <c r="B899" t="s">
        <v>1797</v>
      </c>
      <c r="C899" t="str">
        <f>HYPERLINK("https://talan.bank.gov.ua/get-user-certificate/Y_-biMGiaC689RtU6liM","Завантажити сертифікат")</f>
        <v>Завантажити сертифікат</v>
      </c>
    </row>
    <row r="900" spans="1:3" x14ac:dyDescent="0.3">
      <c r="A900" t="s">
        <v>1798</v>
      </c>
      <c r="B900" t="s">
        <v>1799</v>
      </c>
      <c r="C900" t="str">
        <f>HYPERLINK("https://talan.bank.gov.ua/get-user-certificate/Y_-binSu_Ab4gc4XzDs4","Завантажити сертифікат")</f>
        <v>Завантажити сертифікат</v>
      </c>
    </row>
    <row r="901" spans="1:3" x14ac:dyDescent="0.3">
      <c r="A901" t="s">
        <v>1800</v>
      </c>
      <c r="B901" t="s">
        <v>1801</v>
      </c>
      <c r="C901" t="str">
        <f>HYPERLINK("https://talan.bank.gov.ua/get-user-certificate/Y_-binjjQUXbCLMOcaqH","Завантажити сертифікат")</f>
        <v>Завантажити сертифікат</v>
      </c>
    </row>
    <row r="902" spans="1:3" x14ac:dyDescent="0.3">
      <c r="A902" t="s">
        <v>1802</v>
      </c>
      <c r="B902" t="s">
        <v>1803</v>
      </c>
      <c r="C902" t="str">
        <f>HYPERLINK("https://talan.bank.gov.ua/get-user-certificate/Y_-bieOz3Om5cQg7pKDF","Завантажити сертифікат")</f>
        <v>Завантажити сертифікат</v>
      </c>
    </row>
    <row r="903" spans="1:3" x14ac:dyDescent="0.3">
      <c r="A903" t="s">
        <v>1804</v>
      </c>
      <c r="B903" t="s">
        <v>1805</v>
      </c>
      <c r="C903" t="str">
        <f>HYPERLINK("https://talan.bank.gov.ua/get-user-certificate/Y_-biWlCVtQ1FFIEhHcl","Завантажити сертифікат")</f>
        <v>Завантажити сертифікат</v>
      </c>
    </row>
    <row r="904" spans="1:3" x14ac:dyDescent="0.3">
      <c r="A904" t="s">
        <v>1806</v>
      </c>
      <c r="B904" t="s">
        <v>1807</v>
      </c>
      <c r="C904" t="str">
        <f>HYPERLINK("https://talan.bank.gov.ua/get-user-certificate/Y_-bieTo-jPZPw_ABGAS","Завантажити сертифікат")</f>
        <v>Завантажити сертифікат</v>
      </c>
    </row>
    <row r="905" spans="1:3" x14ac:dyDescent="0.3">
      <c r="A905" t="s">
        <v>1808</v>
      </c>
      <c r="B905" t="s">
        <v>1809</v>
      </c>
      <c r="C905" t="str">
        <f>HYPERLINK("https://talan.bank.gov.ua/get-user-certificate/Y_-biVhGK2CdTCXMldt6","Завантажити сертифікат")</f>
        <v>Завантажити сертифікат</v>
      </c>
    </row>
    <row r="906" spans="1:3" x14ac:dyDescent="0.3">
      <c r="A906" t="s">
        <v>1810</v>
      </c>
      <c r="B906" t="s">
        <v>1811</v>
      </c>
      <c r="C906" t="str">
        <f>HYPERLINK("https://talan.bank.gov.ua/get-user-certificate/Y_-bifAdJKwpT0aXH94a","Завантажити сертифікат")</f>
        <v>Завантажити сертифікат</v>
      </c>
    </row>
    <row r="907" spans="1:3" x14ac:dyDescent="0.3">
      <c r="A907" t="s">
        <v>1812</v>
      </c>
      <c r="B907" t="s">
        <v>1813</v>
      </c>
      <c r="C907" t="str">
        <f>HYPERLINK("https://talan.bank.gov.ua/get-user-certificate/Y_-biDu6FeftQY-0Jm84","Завантажити сертифікат")</f>
        <v>Завантажити сертифікат</v>
      </c>
    </row>
    <row r="908" spans="1:3" x14ac:dyDescent="0.3">
      <c r="A908" t="s">
        <v>1814</v>
      </c>
      <c r="B908" t="s">
        <v>1815</v>
      </c>
      <c r="C908" t="str">
        <f>HYPERLINK("https://talan.bank.gov.ua/get-user-certificate/Y_-biEmcEUux4pxCaKTv","Завантажити сертифікат")</f>
        <v>Завантажити сертифікат</v>
      </c>
    </row>
    <row r="909" spans="1:3" x14ac:dyDescent="0.3">
      <c r="A909" t="s">
        <v>1816</v>
      </c>
      <c r="B909" t="s">
        <v>1817</v>
      </c>
      <c r="C909" t="str">
        <f>HYPERLINK("https://talan.bank.gov.ua/get-user-certificate/Y_-biCpCB5wSj7_4olIc","Завантажити сертифікат")</f>
        <v>Завантажити сертифікат</v>
      </c>
    </row>
    <row r="910" spans="1:3" x14ac:dyDescent="0.3">
      <c r="A910" t="s">
        <v>1818</v>
      </c>
      <c r="B910" t="s">
        <v>1819</v>
      </c>
      <c r="C910" t="str">
        <f>HYPERLINK("https://talan.bank.gov.ua/get-user-certificate/Y_-biFd5XU1jk--hD7Ux","Завантажити сертифікат")</f>
        <v>Завантажити сертифікат</v>
      </c>
    </row>
    <row r="911" spans="1:3" x14ac:dyDescent="0.3">
      <c r="A911" t="s">
        <v>1820</v>
      </c>
      <c r="B911" t="s">
        <v>1821</v>
      </c>
      <c r="C911" t="str">
        <f>HYPERLINK("https://talan.bank.gov.ua/get-user-certificate/Y_-biY9k5zwa1ITXA2V1","Завантажити сертифікат")</f>
        <v>Завантажити сертифікат</v>
      </c>
    </row>
    <row r="912" spans="1:3" x14ac:dyDescent="0.3">
      <c r="A912" t="s">
        <v>1822</v>
      </c>
      <c r="B912" t="s">
        <v>1823</v>
      </c>
      <c r="C912" t="str">
        <f>HYPERLINK("https://talan.bank.gov.ua/get-user-certificate/Y_-bi0JU4NHgNMlkf0N-","Завантажити сертифікат")</f>
        <v>Завантажити сертифікат</v>
      </c>
    </row>
    <row r="913" spans="1:3" x14ac:dyDescent="0.3">
      <c r="A913" t="s">
        <v>1824</v>
      </c>
      <c r="B913" t="s">
        <v>1825</v>
      </c>
      <c r="C913" t="str">
        <f>HYPERLINK("https://talan.bank.gov.ua/get-user-certificate/Y_-biaT5bd0LwYhIwEva","Завантажити сертифікат")</f>
        <v>Завантажити сертифікат</v>
      </c>
    </row>
    <row r="914" spans="1:3" x14ac:dyDescent="0.3">
      <c r="A914" t="s">
        <v>1826</v>
      </c>
      <c r="B914" t="s">
        <v>1827</v>
      </c>
      <c r="C914" t="str">
        <f>HYPERLINK("https://talan.bank.gov.ua/get-user-certificate/Y_-biWhyLIYVw_6MjLfE","Завантажити сертифікат")</f>
        <v>Завантажити сертифікат</v>
      </c>
    </row>
    <row r="915" spans="1:3" x14ac:dyDescent="0.3">
      <c r="A915" t="s">
        <v>1828</v>
      </c>
      <c r="B915" t="s">
        <v>1829</v>
      </c>
      <c r="C915" t="str">
        <f>HYPERLINK("https://talan.bank.gov.ua/get-user-certificate/Y_-bidmoqR2hdsQ-4OMp","Завантажити сертифікат")</f>
        <v>Завантажити сертифікат</v>
      </c>
    </row>
    <row r="916" spans="1:3" x14ac:dyDescent="0.3">
      <c r="A916" t="s">
        <v>1830</v>
      </c>
      <c r="B916" t="s">
        <v>1831</v>
      </c>
      <c r="C916" t="str">
        <f>HYPERLINK("https://talan.bank.gov.ua/get-user-certificate/Y_-bixIXnubTLyj8sbz0","Завантажити сертифікат")</f>
        <v>Завантажити сертифікат</v>
      </c>
    </row>
    <row r="917" spans="1:3" x14ac:dyDescent="0.3">
      <c r="A917" t="s">
        <v>1832</v>
      </c>
      <c r="B917" t="s">
        <v>1833</v>
      </c>
      <c r="C917" t="str">
        <f>HYPERLINK("https://talan.bank.gov.ua/get-user-certificate/Y_-biNK6G4lSGFEVlG6Q","Завантажити сертифікат")</f>
        <v>Завантажити сертифікат</v>
      </c>
    </row>
    <row r="918" spans="1:3" x14ac:dyDescent="0.3">
      <c r="A918" t="s">
        <v>1834</v>
      </c>
      <c r="B918" t="s">
        <v>1835</v>
      </c>
      <c r="C918" t="str">
        <f>HYPERLINK("https://talan.bank.gov.ua/get-user-certificate/Y_-bi1LJ5JWgx8DPsbzG","Завантажити сертифікат")</f>
        <v>Завантажити сертифікат</v>
      </c>
    </row>
    <row r="919" spans="1:3" x14ac:dyDescent="0.3">
      <c r="A919" t="s">
        <v>1836</v>
      </c>
      <c r="B919" t="s">
        <v>1837</v>
      </c>
      <c r="C919" t="str">
        <f>HYPERLINK("https://talan.bank.gov.ua/get-user-certificate/Y_-bi-gx2sSPQA2-qfwJ","Завантажити сертифікат")</f>
        <v>Завантажити сертифікат</v>
      </c>
    </row>
    <row r="920" spans="1:3" x14ac:dyDescent="0.3">
      <c r="A920" t="s">
        <v>1838</v>
      </c>
      <c r="B920" t="s">
        <v>1839</v>
      </c>
      <c r="C920" t="str">
        <f>HYPERLINK("https://talan.bank.gov.ua/get-user-certificate/Y_-biTrgR9BDrAhXX1wv","Завантажити сертифікат")</f>
        <v>Завантажити сертифікат</v>
      </c>
    </row>
    <row r="921" spans="1:3" x14ac:dyDescent="0.3">
      <c r="A921" t="s">
        <v>1840</v>
      </c>
      <c r="B921" t="s">
        <v>1841</v>
      </c>
      <c r="C921" t="str">
        <f>HYPERLINK("https://talan.bank.gov.ua/get-user-certificate/Y_-biZCb5yAr4Oe-NoUu","Завантажити сертифікат")</f>
        <v>Завантажити сертифікат</v>
      </c>
    </row>
    <row r="922" spans="1:3" x14ac:dyDescent="0.3">
      <c r="A922" t="s">
        <v>1842</v>
      </c>
      <c r="B922" t="s">
        <v>1843</v>
      </c>
      <c r="C922" t="str">
        <f>HYPERLINK("https://talan.bank.gov.ua/get-user-certificate/Y_-bile3YMU23vpZuJdr","Завантажити сертифікат")</f>
        <v>Завантажити сертифікат</v>
      </c>
    </row>
    <row r="923" spans="1:3" x14ac:dyDescent="0.3">
      <c r="A923" t="s">
        <v>1844</v>
      </c>
      <c r="B923" t="s">
        <v>1845</v>
      </c>
      <c r="C923" t="str">
        <f>HYPERLINK("https://talan.bank.gov.ua/get-user-certificate/Y_-binVd5rKthesjh3yX","Завантажити сертифікат")</f>
        <v>Завантажити сертифікат</v>
      </c>
    </row>
    <row r="924" spans="1:3" x14ac:dyDescent="0.3">
      <c r="A924" t="s">
        <v>1846</v>
      </c>
      <c r="B924" t="s">
        <v>1847</v>
      </c>
      <c r="C924" t="str">
        <f>HYPERLINK("https://talan.bank.gov.ua/get-user-certificate/Y_-bipPop9HMqz7Om14d","Завантажити сертифікат")</f>
        <v>Завантажити сертифікат</v>
      </c>
    </row>
    <row r="925" spans="1:3" x14ac:dyDescent="0.3">
      <c r="A925" t="s">
        <v>1848</v>
      </c>
      <c r="B925" t="s">
        <v>1849</v>
      </c>
      <c r="C925" t="str">
        <f>HYPERLINK("https://talan.bank.gov.ua/get-user-certificate/Y_-biwbT7ANQ6vZmqvwU","Завантажити сертифікат")</f>
        <v>Завантажити сертифікат</v>
      </c>
    </row>
    <row r="926" spans="1:3" x14ac:dyDescent="0.3">
      <c r="A926" t="s">
        <v>1850</v>
      </c>
      <c r="B926" t="s">
        <v>1851</v>
      </c>
      <c r="C926" t="str">
        <f>HYPERLINK("https://talan.bank.gov.ua/get-user-certificate/Y_-bidneofhee5dX4388","Завантажити сертифікат")</f>
        <v>Завантажити сертифікат</v>
      </c>
    </row>
    <row r="927" spans="1:3" x14ac:dyDescent="0.3">
      <c r="A927" t="s">
        <v>1852</v>
      </c>
      <c r="B927" t="s">
        <v>1853</v>
      </c>
      <c r="C927" t="str">
        <f>HYPERLINK("https://talan.bank.gov.ua/get-user-certificate/Y_-biKpUy4vIyc7b95jB","Завантажити сертифікат")</f>
        <v>Завантажити сертифікат</v>
      </c>
    </row>
    <row r="928" spans="1:3" x14ac:dyDescent="0.3">
      <c r="A928" t="s">
        <v>1854</v>
      </c>
      <c r="B928" t="s">
        <v>1855</v>
      </c>
      <c r="C928" t="str">
        <f>HYPERLINK("https://talan.bank.gov.ua/get-user-certificate/Y_-bi8JI8t1Yp9vWH4UD","Завантажити сертифікат")</f>
        <v>Завантажити сертифікат</v>
      </c>
    </row>
    <row r="929" spans="1:3" x14ac:dyDescent="0.3">
      <c r="A929" t="s">
        <v>1856</v>
      </c>
      <c r="B929" t="s">
        <v>1857</v>
      </c>
      <c r="C929" t="str">
        <f>HYPERLINK("https://talan.bank.gov.ua/get-user-certificate/Y_-bi_Zm171q_smiZFis","Завантажити сертифікат")</f>
        <v>Завантажити сертифікат</v>
      </c>
    </row>
    <row r="930" spans="1:3" x14ac:dyDescent="0.3">
      <c r="A930" t="s">
        <v>1858</v>
      </c>
      <c r="B930" t="s">
        <v>1859</v>
      </c>
      <c r="C930" t="str">
        <f>HYPERLINK("https://talan.bank.gov.ua/get-user-certificate/Y_-bi_kd3-wgCD8GjIct","Завантажити сертифікат")</f>
        <v>Завантажити сертифікат</v>
      </c>
    </row>
    <row r="931" spans="1:3" x14ac:dyDescent="0.3">
      <c r="A931" t="s">
        <v>1860</v>
      </c>
      <c r="B931" t="s">
        <v>1861</v>
      </c>
      <c r="C931" t="str">
        <f>HYPERLINK("https://talan.bank.gov.ua/get-user-certificate/Y_-bivg27MlYj4ksenlv","Завантажити сертифікат")</f>
        <v>Завантажити сертифікат</v>
      </c>
    </row>
    <row r="932" spans="1:3" x14ac:dyDescent="0.3">
      <c r="A932" t="s">
        <v>1862</v>
      </c>
      <c r="B932" t="s">
        <v>1863</v>
      </c>
      <c r="C932" t="str">
        <f>HYPERLINK("https://talan.bank.gov.ua/get-user-certificate/Y_-binZ6PXXiY77f_-Yn","Завантажити сертифікат")</f>
        <v>Завантажити сертифікат</v>
      </c>
    </row>
    <row r="933" spans="1:3" x14ac:dyDescent="0.3">
      <c r="A933" t="s">
        <v>1864</v>
      </c>
      <c r="B933" t="s">
        <v>1865</v>
      </c>
      <c r="C933" t="str">
        <f>HYPERLINK("https://talan.bank.gov.ua/get-user-certificate/Y_-biSixxR-ft_BcY81z","Завантажити сертифікат")</f>
        <v>Завантажити сертифікат</v>
      </c>
    </row>
    <row r="934" spans="1:3" x14ac:dyDescent="0.3">
      <c r="A934" t="s">
        <v>1866</v>
      </c>
      <c r="B934" t="s">
        <v>1867</v>
      </c>
      <c r="C934" t="str">
        <f>HYPERLINK("https://talan.bank.gov.ua/get-user-certificate/Y_-biFxBanJAxTkLg22t","Завантажити сертифікат")</f>
        <v>Завантажити сертифікат</v>
      </c>
    </row>
    <row r="935" spans="1:3" x14ac:dyDescent="0.3">
      <c r="A935" t="s">
        <v>1868</v>
      </c>
      <c r="B935" t="s">
        <v>1869</v>
      </c>
      <c r="C935" t="str">
        <f>HYPERLINK("https://talan.bank.gov.ua/get-user-certificate/Y_-biJp3aNYRRJEWGpgz","Завантажити сертифікат")</f>
        <v>Завантажити сертифікат</v>
      </c>
    </row>
    <row r="936" spans="1:3" x14ac:dyDescent="0.3">
      <c r="A936" t="s">
        <v>1870</v>
      </c>
      <c r="B936" t="s">
        <v>1871</v>
      </c>
      <c r="C936" t="str">
        <f>HYPERLINK("https://talan.bank.gov.ua/get-user-certificate/Y_-bioyj-GFVr63BNQAV","Завантажити сертифікат")</f>
        <v>Завантажити сертифікат</v>
      </c>
    </row>
    <row r="937" spans="1:3" x14ac:dyDescent="0.3">
      <c r="A937" t="s">
        <v>1872</v>
      </c>
      <c r="B937" t="s">
        <v>1873</v>
      </c>
      <c r="C937" t="str">
        <f>HYPERLINK("https://talan.bank.gov.ua/get-user-certificate/Y_-biPSCOdh_qSIcKa_F","Завантажити сертифікат")</f>
        <v>Завантажити сертифікат</v>
      </c>
    </row>
    <row r="938" spans="1:3" x14ac:dyDescent="0.3">
      <c r="A938" t="s">
        <v>1874</v>
      </c>
      <c r="B938" t="s">
        <v>1875</v>
      </c>
      <c r="C938" t="str">
        <f>HYPERLINK("https://talan.bank.gov.ua/get-user-certificate/Y_-bis7lVuN-jnczWgyG","Завантажити сертифікат")</f>
        <v>Завантажити сертифікат</v>
      </c>
    </row>
    <row r="939" spans="1:3" x14ac:dyDescent="0.3">
      <c r="A939" t="s">
        <v>1876</v>
      </c>
      <c r="B939" t="s">
        <v>1877</v>
      </c>
      <c r="C939" t="str">
        <f>HYPERLINK("https://talan.bank.gov.ua/get-user-certificate/Y_-bifKUbmJUbkZoQ6g_","Завантажити сертифікат")</f>
        <v>Завантажити сертифікат</v>
      </c>
    </row>
    <row r="940" spans="1:3" x14ac:dyDescent="0.3">
      <c r="A940" t="s">
        <v>1878</v>
      </c>
      <c r="B940" t="s">
        <v>1879</v>
      </c>
      <c r="C940" t="str">
        <f>HYPERLINK("https://talan.bank.gov.ua/get-user-certificate/Y_-bica_eerB9aKr0AVp","Завантажити сертифікат")</f>
        <v>Завантажити сертифікат</v>
      </c>
    </row>
    <row r="941" spans="1:3" x14ac:dyDescent="0.3">
      <c r="A941" t="s">
        <v>1880</v>
      </c>
      <c r="B941" t="s">
        <v>1881</v>
      </c>
      <c r="C941" t="str">
        <f>HYPERLINK("https://talan.bank.gov.ua/get-user-certificate/Y_-bii42j-RT2gIY9B_w","Завантажити сертифікат")</f>
        <v>Завантажити сертифікат</v>
      </c>
    </row>
    <row r="942" spans="1:3" x14ac:dyDescent="0.3">
      <c r="A942" t="s">
        <v>1882</v>
      </c>
      <c r="B942" t="s">
        <v>1883</v>
      </c>
      <c r="C942" t="str">
        <f>HYPERLINK("https://talan.bank.gov.ua/get-user-certificate/Y_-bi5E6KKXr7q_cRt4U","Завантажити сертифікат")</f>
        <v>Завантажити сертифікат</v>
      </c>
    </row>
    <row r="943" spans="1:3" x14ac:dyDescent="0.3">
      <c r="A943" t="s">
        <v>1884</v>
      </c>
      <c r="B943" t="s">
        <v>1885</v>
      </c>
      <c r="C943" t="str">
        <f>HYPERLINK("https://talan.bank.gov.ua/get-user-certificate/Y_-bin0hOJ37N5wRd6hB","Завантажити сертифікат")</f>
        <v>Завантажити сертифікат</v>
      </c>
    </row>
    <row r="944" spans="1:3" x14ac:dyDescent="0.3">
      <c r="A944" t="s">
        <v>1886</v>
      </c>
      <c r="B944" t="s">
        <v>1887</v>
      </c>
      <c r="C944" t="str">
        <f>HYPERLINK("https://talan.bank.gov.ua/get-user-certificate/Y_-bi9E2vwddI1dOo2Kg","Завантажити сертифікат")</f>
        <v>Завантажити сертифікат</v>
      </c>
    </row>
    <row r="945" spans="1:3" x14ac:dyDescent="0.3">
      <c r="A945" t="s">
        <v>1888</v>
      </c>
      <c r="B945" t="s">
        <v>1889</v>
      </c>
      <c r="C945" t="str">
        <f>HYPERLINK("https://talan.bank.gov.ua/get-user-certificate/Y_-bikHBD-DCj0M4kKRC","Завантажити сертифікат")</f>
        <v>Завантажити сертифікат</v>
      </c>
    </row>
    <row r="946" spans="1:3" x14ac:dyDescent="0.3">
      <c r="A946" t="s">
        <v>1890</v>
      </c>
      <c r="B946" t="s">
        <v>1891</v>
      </c>
      <c r="C946" t="str">
        <f>HYPERLINK("https://talan.bank.gov.ua/get-user-certificate/Y_-biyTSJHSESAM-hfek","Завантажити сертифікат")</f>
        <v>Завантажити сертифікат</v>
      </c>
    </row>
    <row r="947" spans="1:3" x14ac:dyDescent="0.3">
      <c r="A947" t="s">
        <v>1892</v>
      </c>
      <c r="B947" t="s">
        <v>1893</v>
      </c>
      <c r="C947" t="str">
        <f>HYPERLINK("https://talan.bank.gov.ua/get-user-certificate/Y_-bizAYPy-1KMfAy2kh","Завантажити сертифікат")</f>
        <v>Завантажити сертифікат</v>
      </c>
    </row>
    <row r="948" spans="1:3" x14ac:dyDescent="0.3">
      <c r="A948" t="s">
        <v>1894</v>
      </c>
      <c r="B948" t="s">
        <v>1895</v>
      </c>
      <c r="C948" t="str">
        <f>HYPERLINK("https://talan.bank.gov.ua/get-user-certificate/Y_-bioAoeAY1EfSXbpq1","Завантажити сертифікат")</f>
        <v>Завантажити сертифікат</v>
      </c>
    </row>
    <row r="949" spans="1:3" x14ac:dyDescent="0.3">
      <c r="A949" t="s">
        <v>1896</v>
      </c>
      <c r="B949" t="s">
        <v>1897</v>
      </c>
      <c r="C949" t="str">
        <f>HYPERLINK("https://talan.bank.gov.ua/get-user-certificate/Y_-bij2vAkfpTM4yvm04","Завантажити сертифікат")</f>
        <v>Завантажити сертифікат</v>
      </c>
    </row>
    <row r="950" spans="1:3" x14ac:dyDescent="0.3">
      <c r="A950" t="s">
        <v>1898</v>
      </c>
      <c r="B950" t="s">
        <v>1899</v>
      </c>
      <c r="C950" t="str">
        <f>HYPERLINK("https://talan.bank.gov.ua/get-user-certificate/Y_-bipsaIsMcZVzMjqAN","Завантажити сертифікат")</f>
        <v>Завантажити сертифікат</v>
      </c>
    </row>
    <row r="951" spans="1:3" x14ac:dyDescent="0.3">
      <c r="A951" t="s">
        <v>1900</v>
      </c>
      <c r="B951" t="s">
        <v>1901</v>
      </c>
      <c r="C951" t="str">
        <f>HYPERLINK("https://talan.bank.gov.ua/get-user-certificate/Y_-bio6JCl-1i1r_fAcc","Завантажити сертифікат")</f>
        <v>Завантажити сертифікат</v>
      </c>
    </row>
    <row r="952" spans="1:3" x14ac:dyDescent="0.3">
      <c r="A952" t="s">
        <v>1902</v>
      </c>
      <c r="B952" t="s">
        <v>1903</v>
      </c>
      <c r="C952" t="str">
        <f>HYPERLINK("https://talan.bank.gov.ua/get-user-certificate/Y_-bi1D5vZ3e36F2SqW-","Завантажити сертифікат")</f>
        <v>Завантажити сертифікат</v>
      </c>
    </row>
    <row r="953" spans="1:3" x14ac:dyDescent="0.3">
      <c r="A953" t="s">
        <v>1904</v>
      </c>
      <c r="B953" t="s">
        <v>1905</v>
      </c>
      <c r="C953" t="str">
        <f>HYPERLINK("https://talan.bank.gov.ua/get-user-certificate/Y_-biQE9A7pyZncELr8J","Завантажити сертифікат")</f>
        <v>Завантажити сертифікат</v>
      </c>
    </row>
    <row r="954" spans="1:3" x14ac:dyDescent="0.3">
      <c r="A954" t="s">
        <v>1906</v>
      </c>
      <c r="B954" t="s">
        <v>1907</v>
      </c>
      <c r="C954" t="str">
        <f>HYPERLINK("https://talan.bank.gov.ua/get-user-certificate/Y_-bictFzzeZITILPPRF","Завантажити сертифікат")</f>
        <v>Завантажити сертифікат</v>
      </c>
    </row>
    <row r="955" spans="1:3" x14ac:dyDescent="0.3">
      <c r="A955" t="s">
        <v>1908</v>
      </c>
      <c r="B955" t="s">
        <v>1909</v>
      </c>
      <c r="C955" t="str">
        <f>HYPERLINK("https://talan.bank.gov.ua/get-user-certificate/Y_-bic4zwWnnFrnp_d5V","Завантажити сертифікат")</f>
        <v>Завантажити сертифікат</v>
      </c>
    </row>
    <row r="956" spans="1:3" x14ac:dyDescent="0.3">
      <c r="A956" t="s">
        <v>1910</v>
      </c>
      <c r="B956" t="s">
        <v>1911</v>
      </c>
      <c r="C956" t="str">
        <f>HYPERLINK("https://talan.bank.gov.ua/get-user-certificate/Y_-bi7DoexZQyqJGPM1U","Завантажити сертифікат")</f>
        <v>Завантажити сертифікат</v>
      </c>
    </row>
    <row r="957" spans="1:3" x14ac:dyDescent="0.3">
      <c r="A957" t="s">
        <v>1912</v>
      </c>
      <c r="B957" t="s">
        <v>1913</v>
      </c>
      <c r="C957" t="str">
        <f>HYPERLINK("https://talan.bank.gov.ua/get-user-certificate/Y_-bimC95SC0toxZz2mq","Завантажити сертифікат")</f>
        <v>Завантажити сертифікат</v>
      </c>
    </row>
    <row r="958" spans="1:3" x14ac:dyDescent="0.3">
      <c r="A958" t="s">
        <v>1914</v>
      </c>
      <c r="B958" t="s">
        <v>1915</v>
      </c>
      <c r="C958" t="str">
        <f>HYPERLINK("https://talan.bank.gov.ua/get-user-certificate/Y_-biNxm7NJ0uZFfBKf4","Завантажити сертифікат")</f>
        <v>Завантажити сертифікат</v>
      </c>
    </row>
    <row r="959" spans="1:3" x14ac:dyDescent="0.3">
      <c r="A959" t="s">
        <v>1916</v>
      </c>
      <c r="B959" t="s">
        <v>1917</v>
      </c>
      <c r="C959" t="str">
        <f>HYPERLINK("https://talan.bank.gov.ua/get-user-certificate/Y_-bixJ9SptAXiwpfPCx","Завантажити сертифікат")</f>
        <v>Завантажити сертифікат</v>
      </c>
    </row>
    <row r="960" spans="1:3" x14ac:dyDescent="0.3">
      <c r="A960" t="s">
        <v>1918</v>
      </c>
      <c r="B960" t="s">
        <v>1919</v>
      </c>
      <c r="C960" t="str">
        <f>HYPERLINK("https://talan.bank.gov.ua/get-user-certificate/Y_-bigvTBmwYsvUhH0WM","Завантажити сертифікат")</f>
        <v>Завантажити сертифікат</v>
      </c>
    </row>
    <row r="961" spans="1:3" x14ac:dyDescent="0.3">
      <c r="A961" t="s">
        <v>1920</v>
      </c>
      <c r="B961" t="s">
        <v>1921</v>
      </c>
      <c r="C961" t="str">
        <f>HYPERLINK("https://talan.bank.gov.ua/get-user-certificate/Y_-bieXYWISJmHXrwSKu","Завантажити сертифікат")</f>
        <v>Завантажити сертифікат</v>
      </c>
    </row>
    <row r="962" spans="1:3" x14ac:dyDescent="0.3">
      <c r="A962" t="s">
        <v>1922</v>
      </c>
      <c r="B962" t="s">
        <v>1923</v>
      </c>
      <c r="C962" t="str">
        <f>HYPERLINK("https://talan.bank.gov.ua/get-user-certificate/Y_-biabS375VB1ePA4VF","Завантажити сертифікат")</f>
        <v>Завантажити сертифікат</v>
      </c>
    </row>
    <row r="963" spans="1:3" x14ac:dyDescent="0.3">
      <c r="A963" t="s">
        <v>1924</v>
      </c>
      <c r="B963" t="s">
        <v>1925</v>
      </c>
      <c r="C963" t="str">
        <f>HYPERLINK("https://talan.bank.gov.ua/get-user-certificate/Y_-biXngMTBKOl-OWSQ3","Завантажити сертифікат")</f>
        <v>Завантажити сертифікат</v>
      </c>
    </row>
    <row r="964" spans="1:3" x14ac:dyDescent="0.3">
      <c r="A964" t="s">
        <v>1926</v>
      </c>
      <c r="B964" t="s">
        <v>1927</v>
      </c>
      <c r="C964" t="str">
        <f>HYPERLINK("https://talan.bank.gov.ua/get-user-certificate/Y_-bibkW2Jn8sGC4njux","Завантажити сертифікат")</f>
        <v>Завантажити сертифікат</v>
      </c>
    </row>
    <row r="965" spans="1:3" x14ac:dyDescent="0.3">
      <c r="A965" t="s">
        <v>1928</v>
      </c>
      <c r="B965" t="s">
        <v>1929</v>
      </c>
      <c r="C965" t="str">
        <f>HYPERLINK("https://talan.bank.gov.ua/get-user-certificate/Y_-biWvuvCjUjl7tc30b","Завантажити сертифікат")</f>
        <v>Завантажити сертифікат</v>
      </c>
    </row>
    <row r="966" spans="1:3" x14ac:dyDescent="0.3">
      <c r="A966" t="s">
        <v>1930</v>
      </c>
      <c r="B966" t="s">
        <v>1931</v>
      </c>
      <c r="C966" t="str">
        <f>HYPERLINK("https://talan.bank.gov.ua/get-user-certificate/Y_-biqBtADPAiiDSjOVU","Завантажити сертифікат")</f>
        <v>Завантажити сертифікат</v>
      </c>
    </row>
    <row r="967" spans="1:3" x14ac:dyDescent="0.3">
      <c r="A967" t="s">
        <v>1932</v>
      </c>
      <c r="B967" t="s">
        <v>1933</v>
      </c>
      <c r="C967" t="str">
        <f>HYPERLINK("https://talan.bank.gov.ua/get-user-certificate/Y_-biUdvSCLP6w0kY8p7","Завантажити сертифікат")</f>
        <v>Завантажити сертифікат</v>
      </c>
    </row>
    <row r="968" spans="1:3" x14ac:dyDescent="0.3">
      <c r="A968" t="s">
        <v>1934</v>
      </c>
      <c r="B968" t="s">
        <v>1935</v>
      </c>
      <c r="C968" t="str">
        <f>HYPERLINK("https://talan.bank.gov.ua/get-user-certificate/Y_-biJ6GeuAu5nGP0TNv","Завантажити сертифікат")</f>
        <v>Завантажити сертифікат</v>
      </c>
    </row>
    <row r="969" spans="1:3" x14ac:dyDescent="0.3">
      <c r="A969" t="s">
        <v>1936</v>
      </c>
      <c r="B969" t="s">
        <v>1937</v>
      </c>
      <c r="C969" t="str">
        <f>HYPERLINK("https://talan.bank.gov.ua/get-user-certificate/Y_-biSmzsLphorNaoswc","Завантажити сертифікат")</f>
        <v>Завантажити сертифікат</v>
      </c>
    </row>
    <row r="970" spans="1:3" x14ac:dyDescent="0.3">
      <c r="A970" t="s">
        <v>1938</v>
      </c>
      <c r="B970" t="s">
        <v>1939</v>
      </c>
      <c r="C970" t="str">
        <f>HYPERLINK("https://talan.bank.gov.ua/get-user-certificate/Y_-biof7H_akbigcVf1U","Завантажити сертифікат")</f>
        <v>Завантажити сертифікат</v>
      </c>
    </row>
    <row r="971" spans="1:3" x14ac:dyDescent="0.3">
      <c r="A971" t="s">
        <v>1940</v>
      </c>
      <c r="B971" t="s">
        <v>1941</v>
      </c>
      <c r="C971" t="str">
        <f>HYPERLINK("https://talan.bank.gov.ua/get-user-certificate/Y_-biTzgKF8DRcqeWtTM","Завантажити сертифікат")</f>
        <v>Завантажити сертифікат</v>
      </c>
    </row>
    <row r="972" spans="1:3" x14ac:dyDescent="0.3">
      <c r="A972" t="s">
        <v>1942</v>
      </c>
      <c r="B972" t="s">
        <v>1943</v>
      </c>
      <c r="C972" t="str">
        <f>HYPERLINK("https://talan.bank.gov.ua/get-user-certificate/Y_-bihEtYdJ0HNchJubp","Завантажити сертифікат")</f>
        <v>Завантажити сертифікат</v>
      </c>
    </row>
    <row r="973" spans="1:3" x14ac:dyDescent="0.3">
      <c r="A973" t="s">
        <v>1944</v>
      </c>
      <c r="B973" t="s">
        <v>1945</v>
      </c>
      <c r="C973" t="str">
        <f>HYPERLINK("https://talan.bank.gov.ua/get-user-certificate/Y_-bibxdGUqdTF48cxCv","Завантажити сертифікат")</f>
        <v>Завантажити сертифікат</v>
      </c>
    </row>
    <row r="974" spans="1:3" x14ac:dyDescent="0.3">
      <c r="A974" t="s">
        <v>1946</v>
      </c>
      <c r="B974" t="s">
        <v>1947</v>
      </c>
      <c r="C974" t="str">
        <f>HYPERLINK("https://talan.bank.gov.ua/get-user-certificate/Y_-bi47g7i-owV9x669T","Завантажити сертифікат")</f>
        <v>Завантажити сертифікат</v>
      </c>
    </row>
    <row r="975" spans="1:3" x14ac:dyDescent="0.3">
      <c r="A975" t="s">
        <v>1948</v>
      </c>
      <c r="B975" t="s">
        <v>1949</v>
      </c>
      <c r="C975" t="str">
        <f>HYPERLINK("https://talan.bank.gov.ua/get-user-certificate/Y_-bid1AZhWyX7tpIBoP","Завантажити сертифікат")</f>
        <v>Завантажити сертифікат</v>
      </c>
    </row>
    <row r="976" spans="1:3" x14ac:dyDescent="0.3">
      <c r="A976" t="s">
        <v>1950</v>
      </c>
      <c r="B976" t="s">
        <v>1951</v>
      </c>
      <c r="C976" t="str">
        <f>HYPERLINK("https://talan.bank.gov.ua/get-user-certificate/Y_-bi_uBw15cLZH9LMos","Завантажити сертифікат")</f>
        <v>Завантажити сертифікат</v>
      </c>
    </row>
    <row r="977" spans="1:3" x14ac:dyDescent="0.3">
      <c r="A977" t="s">
        <v>1952</v>
      </c>
      <c r="B977" t="s">
        <v>1953</v>
      </c>
      <c r="C977" t="str">
        <f>HYPERLINK("https://talan.bank.gov.ua/get-user-certificate/Y_-biF5OALOBQFdHyF3A","Завантажити сертифікат")</f>
        <v>Завантажити сертифікат</v>
      </c>
    </row>
    <row r="978" spans="1:3" x14ac:dyDescent="0.3">
      <c r="A978" t="s">
        <v>1954</v>
      </c>
      <c r="B978" t="s">
        <v>1955</v>
      </c>
      <c r="C978" t="str">
        <f>HYPERLINK("https://talan.bank.gov.ua/get-user-certificate/Y_-biCEZjRZYkMDPF2G_","Завантажити сертифікат")</f>
        <v>Завантажити сертифікат</v>
      </c>
    </row>
    <row r="979" spans="1:3" x14ac:dyDescent="0.3">
      <c r="A979" t="s">
        <v>1956</v>
      </c>
      <c r="B979" t="s">
        <v>1957</v>
      </c>
      <c r="C979" t="str">
        <f>HYPERLINK("https://talan.bank.gov.ua/get-user-certificate/Y_-bizoxxJydBb8YCn-a","Завантажити сертифікат")</f>
        <v>Завантажити сертифікат</v>
      </c>
    </row>
    <row r="980" spans="1:3" x14ac:dyDescent="0.3">
      <c r="A980" t="s">
        <v>1958</v>
      </c>
      <c r="B980" t="s">
        <v>1959</v>
      </c>
      <c r="C980" t="str">
        <f>HYPERLINK("https://talan.bank.gov.ua/get-user-certificate/Y_-bizIfNfEH7DvQN7sN","Завантажити сертифікат")</f>
        <v>Завантажити сертифікат</v>
      </c>
    </row>
    <row r="981" spans="1:3" x14ac:dyDescent="0.3">
      <c r="A981" t="s">
        <v>1960</v>
      </c>
      <c r="B981" t="s">
        <v>1961</v>
      </c>
      <c r="C981" t="str">
        <f>HYPERLINK("https://talan.bank.gov.ua/get-user-certificate/Y_-bip9Tit9RlpP2sfWH","Завантажити сертифікат")</f>
        <v>Завантажити сертифікат</v>
      </c>
    </row>
    <row r="982" spans="1:3" x14ac:dyDescent="0.3">
      <c r="A982" t="s">
        <v>1962</v>
      </c>
      <c r="B982" t="s">
        <v>1963</v>
      </c>
      <c r="C982" t="str">
        <f>HYPERLINK("https://talan.bank.gov.ua/get-user-certificate/Y_-biirpv6F1Kn_SV37S","Завантажити сертифікат")</f>
        <v>Завантажити сертифікат</v>
      </c>
    </row>
    <row r="983" spans="1:3" x14ac:dyDescent="0.3">
      <c r="A983" t="s">
        <v>1964</v>
      </c>
      <c r="B983" t="s">
        <v>1965</v>
      </c>
      <c r="C983" t="str">
        <f>HYPERLINK("https://talan.bank.gov.ua/get-user-certificate/Y_-biMPcY40uqSX3kg5b","Завантажити сертифікат")</f>
        <v>Завантажити сертифікат</v>
      </c>
    </row>
    <row r="984" spans="1:3" x14ac:dyDescent="0.3">
      <c r="A984" t="s">
        <v>1966</v>
      </c>
      <c r="B984" t="s">
        <v>1967</v>
      </c>
      <c r="C984" t="str">
        <f>HYPERLINK("https://talan.bank.gov.ua/get-user-certificate/Y_-biC4PNWH99OCJpaUv","Завантажити сертифікат")</f>
        <v>Завантажити сертифікат</v>
      </c>
    </row>
    <row r="985" spans="1:3" x14ac:dyDescent="0.3">
      <c r="A985" t="s">
        <v>1968</v>
      </c>
      <c r="B985" t="s">
        <v>1969</v>
      </c>
      <c r="C985" t="str">
        <f>HYPERLINK("https://talan.bank.gov.ua/get-user-certificate/Y_-bizIZVEqLA2IcupqN","Завантажити сертифікат")</f>
        <v>Завантажити сертифікат</v>
      </c>
    </row>
    <row r="986" spans="1:3" x14ac:dyDescent="0.3">
      <c r="A986" t="s">
        <v>1970</v>
      </c>
      <c r="B986" t="s">
        <v>1971</v>
      </c>
      <c r="C986" t="str">
        <f>HYPERLINK("https://talan.bank.gov.ua/get-user-certificate/Y_-biobiI0p5PUgn7ooA","Завантажити сертифікат")</f>
        <v>Завантажити сертифікат</v>
      </c>
    </row>
    <row r="987" spans="1:3" x14ac:dyDescent="0.3">
      <c r="A987" t="s">
        <v>1972</v>
      </c>
      <c r="B987" t="s">
        <v>1973</v>
      </c>
      <c r="C987" t="str">
        <f>HYPERLINK("https://talan.bank.gov.ua/get-user-certificate/Y_-biXEqZT5LEd65kBo4","Завантажити сертифікат")</f>
        <v>Завантажити сертифікат</v>
      </c>
    </row>
    <row r="988" spans="1:3" x14ac:dyDescent="0.3">
      <c r="A988" t="s">
        <v>1974</v>
      </c>
      <c r="B988" t="s">
        <v>1975</v>
      </c>
      <c r="C988" t="str">
        <f>HYPERLINK("https://talan.bank.gov.ua/get-user-certificate/Y_-bisZhGmlthFQcdbl1","Завантажити сертифікат")</f>
        <v>Завантажити сертифікат</v>
      </c>
    </row>
    <row r="989" spans="1:3" x14ac:dyDescent="0.3">
      <c r="A989" t="s">
        <v>1976</v>
      </c>
      <c r="B989" t="s">
        <v>1977</v>
      </c>
      <c r="C989" t="str">
        <f>HYPERLINK("https://talan.bank.gov.ua/get-user-certificate/Y_-bi7vqGlKJ60jnIHtX","Завантажити сертифікат")</f>
        <v>Завантажити сертифікат</v>
      </c>
    </row>
    <row r="990" spans="1:3" x14ac:dyDescent="0.3">
      <c r="A990" t="s">
        <v>1978</v>
      </c>
      <c r="B990" t="s">
        <v>1979</v>
      </c>
      <c r="C990" t="str">
        <f>HYPERLINK("https://talan.bank.gov.ua/get-user-certificate/Y_-bijtcgJjWOj-6RsMC","Завантажити сертифікат")</f>
        <v>Завантажити сертифікат</v>
      </c>
    </row>
    <row r="991" spans="1:3" x14ac:dyDescent="0.3">
      <c r="A991" t="s">
        <v>1980</v>
      </c>
      <c r="B991" t="s">
        <v>1981</v>
      </c>
      <c r="C991" t="str">
        <f>HYPERLINK("https://talan.bank.gov.ua/get-user-certificate/Y_-biIN5PwmBddwksUeG","Завантажити сертифікат")</f>
        <v>Завантажити сертифікат</v>
      </c>
    </row>
    <row r="992" spans="1:3" x14ac:dyDescent="0.3">
      <c r="A992" t="s">
        <v>1982</v>
      </c>
      <c r="B992" t="s">
        <v>1983</v>
      </c>
      <c r="C992" t="str">
        <f>HYPERLINK("https://talan.bank.gov.ua/get-user-certificate/Y_-bijbpJWNnv065nXll","Завантажити сертифікат")</f>
        <v>Завантажити сертифікат</v>
      </c>
    </row>
    <row r="993" spans="1:3" x14ac:dyDescent="0.3">
      <c r="A993" t="s">
        <v>1984</v>
      </c>
      <c r="B993" t="s">
        <v>1985</v>
      </c>
      <c r="C993" t="str">
        <f>HYPERLINK("https://talan.bank.gov.ua/get-user-certificate/Y_-bijipHU9oM0Tvlw-Q","Завантажити сертифікат")</f>
        <v>Завантажити сертифікат</v>
      </c>
    </row>
    <row r="994" spans="1:3" x14ac:dyDescent="0.3">
      <c r="A994" t="s">
        <v>1986</v>
      </c>
      <c r="B994" t="s">
        <v>1987</v>
      </c>
      <c r="C994" t="str">
        <f>HYPERLINK("https://talan.bank.gov.ua/get-user-certificate/Y_-biXEgmslIlCWTt7JZ","Завантажити сертифікат")</f>
        <v>Завантажити сертифікат</v>
      </c>
    </row>
    <row r="995" spans="1:3" x14ac:dyDescent="0.3">
      <c r="A995" t="s">
        <v>1988</v>
      </c>
      <c r="B995" t="s">
        <v>1989</v>
      </c>
      <c r="C995" t="str">
        <f>HYPERLINK("https://talan.bank.gov.ua/get-user-certificate/Y_-bim0kultCB6N1zBvT","Завантажити сертифікат")</f>
        <v>Завантажити сертифікат</v>
      </c>
    </row>
    <row r="996" spans="1:3" x14ac:dyDescent="0.3">
      <c r="A996" t="s">
        <v>1990</v>
      </c>
      <c r="B996" t="s">
        <v>1991</v>
      </c>
      <c r="C996" t="str">
        <f>HYPERLINK("https://talan.bank.gov.ua/get-user-certificate/Y_-bi-oFHVrRnc09yXdN","Завантажити сертифікат")</f>
        <v>Завантажити сертифікат</v>
      </c>
    </row>
    <row r="997" spans="1:3" x14ac:dyDescent="0.3">
      <c r="A997" t="s">
        <v>1992</v>
      </c>
      <c r="B997" t="s">
        <v>1993</v>
      </c>
      <c r="C997" t="str">
        <f>HYPERLINK("https://talan.bank.gov.ua/get-user-certificate/Y_-biVaHeKw1YHPteP5b","Завантажити сертифікат")</f>
        <v>Завантажити сертифікат</v>
      </c>
    </row>
    <row r="998" spans="1:3" x14ac:dyDescent="0.3">
      <c r="A998" t="s">
        <v>1994</v>
      </c>
      <c r="B998" t="s">
        <v>1995</v>
      </c>
      <c r="C998" t="str">
        <f>HYPERLINK("https://talan.bank.gov.ua/get-user-certificate/Y_-bisdPqYdntipI_7bN","Завантажити сертифікат")</f>
        <v>Завантажити сертифікат</v>
      </c>
    </row>
    <row r="999" spans="1:3" x14ac:dyDescent="0.3">
      <c r="A999" t="s">
        <v>1996</v>
      </c>
      <c r="B999" t="s">
        <v>1997</v>
      </c>
      <c r="C999" t="str">
        <f>HYPERLINK("https://talan.bank.gov.ua/get-user-certificate/Y_-biZs6facCULeCgxlY","Завантажити сертифікат")</f>
        <v>Завантажити сертифікат</v>
      </c>
    </row>
    <row r="1000" spans="1:3" x14ac:dyDescent="0.3">
      <c r="A1000" t="s">
        <v>1998</v>
      </c>
      <c r="B1000" t="s">
        <v>1999</v>
      </c>
      <c r="C1000" t="str">
        <f>HYPERLINK("https://talan.bank.gov.ua/get-user-certificate/Y_-biIYS6miOHZSMrpWw","Завантажити сертифікат")</f>
        <v>Завантажити сертифікат</v>
      </c>
    </row>
    <row r="1001" spans="1:3" x14ac:dyDescent="0.3">
      <c r="A1001" t="s">
        <v>2000</v>
      </c>
      <c r="B1001" t="s">
        <v>2001</v>
      </c>
      <c r="C1001" t="str">
        <f>HYPERLINK("https://talan.bank.gov.ua/get-user-certificate/Y_-biDKBBu7pKGEZYpPN","Завантажити сертифікат")</f>
        <v>Завантажити сертифікат</v>
      </c>
    </row>
    <row r="1002" spans="1:3" x14ac:dyDescent="0.3">
      <c r="A1002" t="s">
        <v>2002</v>
      </c>
      <c r="B1002" t="s">
        <v>2003</v>
      </c>
      <c r="C1002" t="str">
        <f>HYPERLINK("https://talan.bank.gov.ua/get-user-certificate/Y_-bilycbJYhMPHd5KFb","Завантажити сертифікат")</f>
        <v>Завантажити сертифікат</v>
      </c>
    </row>
    <row r="1003" spans="1:3" x14ac:dyDescent="0.3">
      <c r="A1003" t="s">
        <v>2004</v>
      </c>
      <c r="B1003" t="s">
        <v>2005</v>
      </c>
      <c r="C1003" t="str">
        <f>HYPERLINK("https://talan.bank.gov.ua/get-user-certificate/Y_-bi_S2SMN0L2EMM7bu","Завантажити сертифікат")</f>
        <v>Завантажити сертифікат</v>
      </c>
    </row>
    <row r="1004" spans="1:3" x14ac:dyDescent="0.3">
      <c r="A1004" t="s">
        <v>2006</v>
      </c>
      <c r="B1004" t="s">
        <v>2007</v>
      </c>
      <c r="C1004" t="str">
        <f>HYPERLINK("https://talan.bank.gov.ua/get-user-certificate/Y_-bicwVYBjkktfWYNqU","Завантажити сертифікат")</f>
        <v>Завантажити сертифікат</v>
      </c>
    </row>
    <row r="1005" spans="1:3" x14ac:dyDescent="0.3">
      <c r="A1005" t="s">
        <v>2008</v>
      </c>
      <c r="B1005" t="s">
        <v>2009</v>
      </c>
      <c r="C1005" t="str">
        <f>HYPERLINK("https://talan.bank.gov.ua/get-user-certificate/Y_-bistRsSKiO9cbuN6M","Завантажити сертифікат")</f>
        <v>Завантажити сертифікат</v>
      </c>
    </row>
    <row r="1006" spans="1:3" x14ac:dyDescent="0.3">
      <c r="A1006" t="s">
        <v>2010</v>
      </c>
      <c r="B1006" t="s">
        <v>2011</v>
      </c>
      <c r="C1006" t="str">
        <f>HYPERLINK("https://talan.bank.gov.ua/get-user-certificate/Y_-bio-MmOiMCTnfsvA7","Завантажити сертифікат")</f>
        <v>Завантажити сертифікат</v>
      </c>
    </row>
    <row r="1007" spans="1:3" x14ac:dyDescent="0.3">
      <c r="A1007" t="s">
        <v>2012</v>
      </c>
      <c r="B1007" t="s">
        <v>2013</v>
      </c>
      <c r="C1007" t="str">
        <f>HYPERLINK("https://talan.bank.gov.ua/get-user-certificate/Y_-biEmIvS_7ISOwdw1k","Завантажити сертифікат")</f>
        <v>Завантажити сертифікат</v>
      </c>
    </row>
    <row r="1008" spans="1:3" x14ac:dyDescent="0.3">
      <c r="A1008" t="s">
        <v>2014</v>
      </c>
      <c r="B1008" t="s">
        <v>2015</v>
      </c>
      <c r="C1008" t="str">
        <f>HYPERLINK("https://talan.bank.gov.ua/get-user-certificate/Y_-biOCD4QKrxEIMhV6o","Завантажити сертифікат")</f>
        <v>Завантажити сертифікат</v>
      </c>
    </row>
    <row r="1009" spans="1:3" x14ac:dyDescent="0.3">
      <c r="A1009" t="s">
        <v>2016</v>
      </c>
      <c r="B1009" t="s">
        <v>2017</v>
      </c>
      <c r="C1009" t="str">
        <f>HYPERLINK("https://talan.bank.gov.ua/get-user-certificate/Y_-bi6rur7kfoFOq4xRk","Завантажити сертифікат")</f>
        <v>Завантажити сертифікат</v>
      </c>
    </row>
    <row r="1010" spans="1:3" x14ac:dyDescent="0.3">
      <c r="A1010" t="s">
        <v>2018</v>
      </c>
      <c r="B1010" t="s">
        <v>2019</v>
      </c>
      <c r="C1010" t="str">
        <f>HYPERLINK("https://talan.bank.gov.ua/get-user-certificate/Y_-biz9ZAMK6kH-iB0HH","Завантажити сертифікат")</f>
        <v>Завантажити сертифікат</v>
      </c>
    </row>
    <row r="1011" spans="1:3" x14ac:dyDescent="0.3">
      <c r="A1011" t="s">
        <v>2020</v>
      </c>
      <c r="B1011" t="s">
        <v>2021</v>
      </c>
      <c r="C1011" t="str">
        <f>HYPERLINK("https://talan.bank.gov.ua/get-user-certificate/Y_-biOeu4_fhDOo-3L2f","Завантажити сертифікат")</f>
        <v>Завантажити сертифікат</v>
      </c>
    </row>
    <row r="1012" spans="1:3" x14ac:dyDescent="0.3">
      <c r="A1012" t="s">
        <v>2022</v>
      </c>
      <c r="B1012" t="s">
        <v>2023</v>
      </c>
      <c r="C1012" t="str">
        <f>HYPERLINK("https://talan.bank.gov.ua/get-user-certificate/Y_-biIqGbZRoagaGvXTN","Завантажити сертифікат")</f>
        <v>Завантажити сертифікат</v>
      </c>
    </row>
    <row r="1013" spans="1:3" x14ac:dyDescent="0.3">
      <c r="A1013" t="s">
        <v>2024</v>
      </c>
      <c r="B1013" t="s">
        <v>2025</v>
      </c>
      <c r="C1013" t="str">
        <f>HYPERLINK("https://talan.bank.gov.ua/get-user-certificate/Y_-bioXoMbTF3DkQ-M6x","Завантажити сертифікат")</f>
        <v>Завантажити сертифікат</v>
      </c>
    </row>
    <row r="1014" spans="1:3" x14ac:dyDescent="0.3">
      <c r="A1014" t="s">
        <v>2026</v>
      </c>
      <c r="B1014" t="s">
        <v>2027</v>
      </c>
      <c r="C1014" t="str">
        <f>HYPERLINK("https://talan.bank.gov.ua/get-user-certificate/Y_-bio8Tk6XajSSGBhLn","Завантажити сертифікат")</f>
        <v>Завантажити сертифікат</v>
      </c>
    </row>
    <row r="1015" spans="1:3" x14ac:dyDescent="0.3">
      <c r="A1015" t="s">
        <v>2028</v>
      </c>
      <c r="B1015" t="s">
        <v>2029</v>
      </c>
      <c r="C1015" t="str">
        <f>HYPERLINK("https://talan.bank.gov.ua/get-user-certificate/Y_-bicGu5WqUIo_pP-Ap","Завантажити сертифікат")</f>
        <v>Завантажити сертифікат</v>
      </c>
    </row>
    <row r="1016" spans="1:3" x14ac:dyDescent="0.3">
      <c r="A1016" t="s">
        <v>2030</v>
      </c>
      <c r="B1016" t="s">
        <v>2031</v>
      </c>
      <c r="C1016" t="str">
        <f>HYPERLINK("https://talan.bank.gov.ua/get-user-certificate/Y_-biDruAzl2vPlysbG_","Завантажити сертифікат")</f>
        <v>Завантажити сертифікат</v>
      </c>
    </row>
    <row r="1017" spans="1:3" x14ac:dyDescent="0.3">
      <c r="A1017" t="s">
        <v>2032</v>
      </c>
      <c r="B1017" t="s">
        <v>2033</v>
      </c>
      <c r="C1017" t="str">
        <f>HYPERLINK("https://talan.bank.gov.ua/get-user-certificate/Y_-biAQl1ZnK040hOIgd","Завантажити сертифікат")</f>
        <v>Завантажити сертифікат</v>
      </c>
    </row>
    <row r="1018" spans="1:3" x14ac:dyDescent="0.3">
      <c r="A1018" t="s">
        <v>2034</v>
      </c>
      <c r="B1018" t="s">
        <v>2035</v>
      </c>
      <c r="C1018" t="str">
        <f>HYPERLINK("https://talan.bank.gov.ua/get-user-certificate/Y_-biZfR04kutDeVXICf","Завантажити сертифікат")</f>
        <v>Завантажити сертифікат</v>
      </c>
    </row>
    <row r="1019" spans="1:3" x14ac:dyDescent="0.3">
      <c r="A1019" t="s">
        <v>2036</v>
      </c>
      <c r="B1019" t="s">
        <v>2037</v>
      </c>
      <c r="C1019" t="str">
        <f>HYPERLINK("https://talan.bank.gov.ua/get-user-certificate/Y_-biW1ovEWhrPFMZRXi","Завантажити сертифікат")</f>
        <v>Завантажити сертифікат</v>
      </c>
    </row>
    <row r="1020" spans="1:3" x14ac:dyDescent="0.3">
      <c r="A1020" t="s">
        <v>2038</v>
      </c>
      <c r="B1020" t="s">
        <v>2039</v>
      </c>
      <c r="C1020" t="str">
        <f>HYPERLINK("https://talan.bank.gov.ua/get-user-certificate/Y_-bismKZjByAlysKRD4","Завантажити сертифікат")</f>
        <v>Завантажити сертифікат</v>
      </c>
    </row>
    <row r="1021" spans="1:3" x14ac:dyDescent="0.3">
      <c r="A1021" t="s">
        <v>2040</v>
      </c>
      <c r="B1021" t="s">
        <v>2041</v>
      </c>
      <c r="C1021" t="str">
        <f>HYPERLINK("https://talan.bank.gov.ua/get-user-certificate/Y_-biHZX8eMd0D88dc0p","Завантажити сертифікат")</f>
        <v>Завантажити сертифікат</v>
      </c>
    </row>
    <row r="1022" spans="1:3" x14ac:dyDescent="0.3">
      <c r="A1022" t="s">
        <v>2042</v>
      </c>
      <c r="B1022" t="s">
        <v>2043</v>
      </c>
      <c r="C1022" t="str">
        <f>HYPERLINK("https://talan.bank.gov.ua/get-user-certificate/Y_-bii65buLyVzLpQGe_","Завантажити сертифікат")</f>
        <v>Завантажити сертифікат</v>
      </c>
    </row>
    <row r="1023" spans="1:3" x14ac:dyDescent="0.3">
      <c r="A1023" t="s">
        <v>2044</v>
      </c>
      <c r="B1023" t="s">
        <v>2045</v>
      </c>
      <c r="C1023" t="str">
        <f>HYPERLINK("https://talan.bank.gov.ua/get-user-certificate/Y_-biXU7U72nrOguP7s6","Завантажити сертифікат")</f>
        <v>Завантажити сертифікат</v>
      </c>
    </row>
    <row r="1024" spans="1:3" x14ac:dyDescent="0.3">
      <c r="A1024" t="s">
        <v>2046</v>
      </c>
      <c r="B1024" t="s">
        <v>2047</v>
      </c>
      <c r="C1024" t="str">
        <f>HYPERLINK("https://talan.bank.gov.ua/get-user-certificate/Y_-biSs5eWjG6ryIFngH","Завантажити сертифікат")</f>
        <v>Завантажити сертифікат</v>
      </c>
    </row>
    <row r="1025" spans="1:3" x14ac:dyDescent="0.3">
      <c r="A1025" t="s">
        <v>2048</v>
      </c>
      <c r="B1025" t="s">
        <v>2049</v>
      </c>
      <c r="C1025" t="str">
        <f>HYPERLINK("https://talan.bank.gov.ua/get-user-certificate/Y_-bi5S96qiz3_PlMRcF","Завантажити сертифікат")</f>
        <v>Завантажити сертифікат</v>
      </c>
    </row>
    <row r="1026" spans="1:3" x14ac:dyDescent="0.3">
      <c r="A1026" t="s">
        <v>2050</v>
      </c>
      <c r="B1026" t="s">
        <v>2051</v>
      </c>
      <c r="C1026" t="str">
        <f>HYPERLINK("https://talan.bank.gov.ua/get-user-certificate/Y_-biZh_ooeFXRKLrBPw","Завантажити сертифікат")</f>
        <v>Завантажити сертифікат</v>
      </c>
    </row>
    <row r="1027" spans="1:3" x14ac:dyDescent="0.3">
      <c r="A1027" t="s">
        <v>2052</v>
      </c>
      <c r="B1027" t="s">
        <v>2053</v>
      </c>
      <c r="C1027" t="str">
        <f>HYPERLINK("https://talan.bank.gov.ua/get-user-certificate/Y_-bibA8n9PzFue33XTi","Завантажити сертифікат")</f>
        <v>Завантажити сертифікат</v>
      </c>
    </row>
    <row r="1028" spans="1:3" x14ac:dyDescent="0.3">
      <c r="A1028" t="s">
        <v>2054</v>
      </c>
      <c r="B1028" t="s">
        <v>2055</v>
      </c>
      <c r="C1028" t="str">
        <f>HYPERLINK("https://talan.bank.gov.ua/get-user-certificate/Y_-bi3-XJz3nFMC7h4OA","Завантажити сертифікат")</f>
        <v>Завантажити сертифікат</v>
      </c>
    </row>
    <row r="1029" spans="1:3" x14ac:dyDescent="0.3">
      <c r="A1029" t="s">
        <v>2056</v>
      </c>
      <c r="B1029" t="s">
        <v>2057</v>
      </c>
      <c r="C1029" t="str">
        <f>HYPERLINK("https://talan.bank.gov.ua/get-user-certificate/Y_-bizBx6KEQdoLJIy6O","Завантажити сертифікат")</f>
        <v>Завантажити сертифікат</v>
      </c>
    </row>
    <row r="1030" spans="1:3" x14ac:dyDescent="0.3">
      <c r="A1030" t="s">
        <v>2058</v>
      </c>
      <c r="B1030" t="s">
        <v>2059</v>
      </c>
      <c r="C1030" t="str">
        <f>HYPERLINK("https://talan.bank.gov.ua/get-user-certificate/Y_-bi3mRGHeG3sNdimjR","Завантажити сертифікат")</f>
        <v>Завантажити сертифікат</v>
      </c>
    </row>
    <row r="1031" spans="1:3" x14ac:dyDescent="0.3">
      <c r="A1031" t="s">
        <v>2060</v>
      </c>
      <c r="B1031" t="s">
        <v>2061</v>
      </c>
      <c r="C1031" t="str">
        <f>HYPERLINK("https://talan.bank.gov.ua/get-user-certificate/Y_-bivhGbnL9n4ctq66e","Завантажити сертифікат")</f>
        <v>Завантажити сертифікат</v>
      </c>
    </row>
    <row r="1032" spans="1:3" x14ac:dyDescent="0.3">
      <c r="A1032" t="s">
        <v>2062</v>
      </c>
      <c r="B1032" t="s">
        <v>2063</v>
      </c>
      <c r="C1032" t="str">
        <f>HYPERLINK("https://talan.bank.gov.ua/get-user-certificate/Y_-bisI5DwF3xTtavtS4","Завантажити сертифікат")</f>
        <v>Завантажити сертифікат</v>
      </c>
    </row>
    <row r="1033" spans="1:3" x14ac:dyDescent="0.3">
      <c r="A1033" t="s">
        <v>2064</v>
      </c>
      <c r="B1033" t="s">
        <v>2065</v>
      </c>
      <c r="C1033" t="str">
        <f>HYPERLINK("https://talan.bank.gov.ua/get-user-certificate/Y_-bi0tcyWCSND6jpL-A","Завантажити сертифікат")</f>
        <v>Завантажити сертифікат</v>
      </c>
    </row>
    <row r="1034" spans="1:3" x14ac:dyDescent="0.3">
      <c r="A1034" t="s">
        <v>2066</v>
      </c>
      <c r="B1034" t="s">
        <v>2067</v>
      </c>
      <c r="C1034" t="str">
        <f>HYPERLINK("https://talan.bank.gov.ua/get-user-certificate/Y_-bifNLAtbwRElupqBH","Завантажити сертифікат")</f>
        <v>Завантажити сертифікат</v>
      </c>
    </row>
    <row r="1035" spans="1:3" x14ac:dyDescent="0.3">
      <c r="A1035" t="s">
        <v>2068</v>
      </c>
      <c r="B1035" t="s">
        <v>2069</v>
      </c>
      <c r="C1035" t="str">
        <f>HYPERLINK("https://talan.bank.gov.ua/get-user-certificate/Y_-bitLhLjAid_W_bsuR","Завантажити сертифікат")</f>
        <v>Завантажити сертифікат</v>
      </c>
    </row>
    <row r="1036" spans="1:3" x14ac:dyDescent="0.3">
      <c r="A1036" t="s">
        <v>2070</v>
      </c>
      <c r="B1036" t="s">
        <v>2071</v>
      </c>
      <c r="C1036" t="str">
        <f>HYPERLINK("https://talan.bank.gov.ua/get-user-certificate/Y_-bixiPGkpzQud-viNH","Завантажити сертифікат")</f>
        <v>Завантажити сертифікат</v>
      </c>
    </row>
    <row r="1037" spans="1:3" x14ac:dyDescent="0.3">
      <c r="A1037" t="s">
        <v>2072</v>
      </c>
      <c r="B1037" t="s">
        <v>2073</v>
      </c>
      <c r="C1037" t="str">
        <f>HYPERLINK("https://talan.bank.gov.ua/get-user-certificate/Y_-biq9DZZwSFPtZK8WS","Завантажити сертифікат")</f>
        <v>Завантажити сертифікат</v>
      </c>
    </row>
    <row r="1038" spans="1:3" x14ac:dyDescent="0.3">
      <c r="A1038" t="s">
        <v>2074</v>
      </c>
      <c r="B1038" t="s">
        <v>2075</v>
      </c>
      <c r="C1038" t="str">
        <f>HYPERLINK("https://talan.bank.gov.ua/get-user-certificate/Y_-biqV2W4AKMdae7JyQ","Завантажити сертифікат")</f>
        <v>Завантажити сертифікат</v>
      </c>
    </row>
    <row r="1039" spans="1:3" x14ac:dyDescent="0.3">
      <c r="A1039" t="s">
        <v>2076</v>
      </c>
      <c r="B1039" t="s">
        <v>2077</v>
      </c>
      <c r="C1039" t="str">
        <f>HYPERLINK("https://talan.bank.gov.ua/get-user-certificate/Y_-biB04LJZTSYb7TJ83","Завантажити сертифікат")</f>
        <v>Завантажити сертифікат</v>
      </c>
    </row>
    <row r="1040" spans="1:3" x14ac:dyDescent="0.3">
      <c r="A1040" t="s">
        <v>2078</v>
      </c>
      <c r="B1040" t="s">
        <v>2079</v>
      </c>
      <c r="C1040" t="str">
        <f>HYPERLINK("https://talan.bank.gov.ua/get-user-certificate/Y_-biYxgBvkuWI8gwfdv","Завантажити сертифікат")</f>
        <v>Завантажити сертифікат</v>
      </c>
    </row>
    <row r="1041" spans="1:3" x14ac:dyDescent="0.3">
      <c r="A1041" t="s">
        <v>2080</v>
      </c>
      <c r="B1041" t="s">
        <v>2081</v>
      </c>
      <c r="C1041" t="str">
        <f>HYPERLINK("https://talan.bank.gov.ua/get-user-certificate/Y_-bilgb8imn89obSsOF","Завантажити сертифікат")</f>
        <v>Завантажити сертифікат</v>
      </c>
    </row>
    <row r="1042" spans="1:3" x14ac:dyDescent="0.3">
      <c r="A1042" t="s">
        <v>2082</v>
      </c>
      <c r="B1042" t="s">
        <v>2083</v>
      </c>
      <c r="C1042" t="str">
        <f>HYPERLINK("https://talan.bank.gov.ua/get-user-certificate/Y_-biBKm8UIHOUrwsIFQ","Завантажити сертифікат")</f>
        <v>Завантажити сертифікат</v>
      </c>
    </row>
    <row r="1043" spans="1:3" x14ac:dyDescent="0.3">
      <c r="A1043" t="s">
        <v>2084</v>
      </c>
      <c r="B1043" t="s">
        <v>2085</v>
      </c>
      <c r="C1043" t="str">
        <f>HYPERLINK("https://talan.bank.gov.ua/get-user-certificate/Y_-bihnxUyqYpDoDUBKi","Завантажити сертифікат")</f>
        <v>Завантажити сертифікат</v>
      </c>
    </row>
    <row r="1044" spans="1:3" x14ac:dyDescent="0.3">
      <c r="A1044" t="s">
        <v>2086</v>
      </c>
      <c r="B1044" t="s">
        <v>2087</v>
      </c>
      <c r="C1044" t="str">
        <f>HYPERLINK("https://talan.bank.gov.ua/get-user-certificate/Y_-biUCMTdI-U-AdBuMd","Завантажити сертифікат")</f>
        <v>Завантажити сертифікат</v>
      </c>
    </row>
    <row r="1045" spans="1:3" x14ac:dyDescent="0.3">
      <c r="A1045" t="s">
        <v>2088</v>
      </c>
      <c r="B1045" t="s">
        <v>2089</v>
      </c>
      <c r="C1045" t="str">
        <f>HYPERLINK("https://talan.bank.gov.ua/get-user-certificate/Y_-biVQQ-1Xs3m1K7vZy","Завантажити сертифікат")</f>
        <v>Завантажити сертифікат</v>
      </c>
    </row>
    <row r="1046" spans="1:3" x14ac:dyDescent="0.3">
      <c r="A1046" t="s">
        <v>2090</v>
      </c>
      <c r="B1046" t="s">
        <v>2091</v>
      </c>
      <c r="C1046" t="str">
        <f>HYPERLINK("https://talan.bank.gov.ua/get-user-certificate/Y_-biUoNqo0CJh03ypSq","Завантажити сертифікат")</f>
        <v>Завантажити сертифікат</v>
      </c>
    </row>
    <row r="1047" spans="1:3" x14ac:dyDescent="0.3">
      <c r="A1047" t="s">
        <v>2092</v>
      </c>
      <c r="B1047" t="s">
        <v>2093</v>
      </c>
      <c r="C1047" t="str">
        <f>HYPERLINK("https://talan.bank.gov.ua/get-user-certificate/Y_-biFykLcYuYt7YaMKq","Завантажити сертифікат")</f>
        <v>Завантажити сертифікат</v>
      </c>
    </row>
    <row r="1048" spans="1:3" x14ac:dyDescent="0.3">
      <c r="A1048" t="s">
        <v>2094</v>
      </c>
      <c r="B1048" t="s">
        <v>2095</v>
      </c>
      <c r="C1048" t="str">
        <f>HYPERLINK("https://talan.bank.gov.ua/get-user-certificate/Y_-biSmi7Xmj0zfshr-Q","Завантажити сертифікат")</f>
        <v>Завантажити сертифікат</v>
      </c>
    </row>
    <row r="1049" spans="1:3" x14ac:dyDescent="0.3">
      <c r="A1049" t="s">
        <v>2096</v>
      </c>
      <c r="B1049" t="s">
        <v>2097</v>
      </c>
      <c r="C1049" t="str">
        <f>HYPERLINK("https://talan.bank.gov.ua/get-user-certificate/Y_-biBvmBxr0RHaQL2ps","Завантажити сертифікат")</f>
        <v>Завантажити сертифікат</v>
      </c>
    </row>
    <row r="1050" spans="1:3" x14ac:dyDescent="0.3">
      <c r="A1050" t="s">
        <v>2098</v>
      </c>
      <c r="B1050" t="s">
        <v>2099</v>
      </c>
      <c r="C1050" t="str">
        <f>HYPERLINK("https://talan.bank.gov.ua/get-user-certificate/Y_-bi0bunU1UpeXLNYTu","Завантажити сертифікат")</f>
        <v>Завантажити сертифікат</v>
      </c>
    </row>
    <row r="1051" spans="1:3" x14ac:dyDescent="0.3">
      <c r="A1051" t="s">
        <v>2100</v>
      </c>
      <c r="B1051" t="s">
        <v>2101</v>
      </c>
      <c r="C1051" t="str">
        <f>HYPERLINK("https://talan.bank.gov.ua/get-user-certificate/Y_-bi1_o9yt-dkR5bKmw","Завантажити сертифікат")</f>
        <v>Завантажити сертифікат</v>
      </c>
    </row>
    <row r="1052" spans="1:3" x14ac:dyDescent="0.3">
      <c r="A1052" t="s">
        <v>2102</v>
      </c>
      <c r="B1052" t="s">
        <v>2103</v>
      </c>
      <c r="C1052" t="str">
        <f>HYPERLINK("https://talan.bank.gov.ua/get-user-certificate/Y_-bi6Kc1F8UtmopFgio","Завантажити сертифікат")</f>
        <v>Завантажити сертифікат</v>
      </c>
    </row>
    <row r="1053" spans="1:3" x14ac:dyDescent="0.3">
      <c r="A1053" t="s">
        <v>2104</v>
      </c>
      <c r="B1053" t="s">
        <v>2105</v>
      </c>
      <c r="C1053" t="str">
        <f>HYPERLINK("https://talan.bank.gov.ua/get-user-certificate/Y_-biBHsjhzKl1uDghhB","Завантажити сертифікат")</f>
        <v>Завантажити сертифікат</v>
      </c>
    </row>
    <row r="1054" spans="1:3" x14ac:dyDescent="0.3">
      <c r="A1054" t="s">
        <v>2106</v>
      </c>
      <c r="B1054" t="s">
        <v>2107</v>
      </c>
      <c r="C1054" t="str">
        <f>HYPERLINK("https://talan.bank.gov.ua/get-user-certificate/Y_-biCUcJdNwWLB2BNpn","Завантажити сертифікат")</f>
        <v>Завантажити сертифікат</v>
      </c>
    </row>
    <row r="1055" spans="1:3" x14ac:dyDescent="0.3">
      <c r="A1055" t="s">
        <v>2108</v>
      </c>
      <c r="B1055" t="s">
        <v>2109</v>
      </c>
      <c r="C1055" t="str">
        <f>HYPERLINK("https://talan.bank.gov.ua/get-user-certificate/Y_-bikV2ALFrr8iqMdFt","Завантажити сертифікат")</f>
        <v>Завантажити сертифікат</v>
      </c>
    </row>
    <row r="1056" spans="1:3" x14ac:dyDescent="0.3">
      <c r="A1056" t="s">
        <v>2110</v>
      </c>
      <c r="B1056" t="s">
        <v>2111</v>
      </c>
      <c r="C1056" t="str">
        <f>HYPERLINK("https://talan.bank.gov.ua/get-user-certificate/Y_-bibpwnhI81ciX1MYD","Завантажити сертифікат")</f>
        <v>Завантажити сертифікат</v>
      </c>
    </row>
    <row r="1057" spans="1:3" x14ac:dyDescent="0.3">
      <c r="A1057" t="s">
        <v>2112</v>
      </c>
      <c r="B1057" t="s">
        <v>2113</v>
      </c>
      <c r="C1057" t="str">
        <f>HYPERLINK("https://talan.bank.gov.ua/get-user-certificate/Y_-bi4SVFK4KFiN41hZY","Завантажити сертифікат")</f>
        <v>Завантажити сертифікат</v>
      </c>
    </row>
    <row r="1058" spans="1:3" x14ac:dyDescent="0.3">
      <c r="A1058" t="s">
        <v>2114</v>
      </c>
      <c r="B1058" t="s">
        <v>2115</v>
      </c>
      <c r="C1058" t="str">
        <f>HYPERLINK("https://talan.bank.gov.ua/get-user-certificate/Y_-biURQenK51r-mkEi8","Завантажити сертифікат")</f>
        <v>Завантажити сертифікат</v>
      </c>
    </row>
    <row r="1059" spans="1:3" x14ac:dyDescent="0.3">
      <c r="A1059" t="s">
        <v>2116</v>
      </c>
      <c r="B1059" t="s">
        <v>2117</v>
      </c>
      <c r="C1059" t="str">
        <f>HYPERLINK("https://talan.bank.gov.ua/get-user-certificate/Y_-bisYiTqUgC8pEPFEs","Завантажити сертифікат")</f>
        <v>Завантажити сертифікат</v>
      </c>
    </row>
    <row r="1060" spans="1:3" x14ac:dyDescent="0.3">
      <c r="A1060" t="s">
        <v>2118</v>
      </c>
      <c r="B1060" t="s">
        <v>2119</v>
      </c>
      <c r="C1060" t="str">
        <f>HYPERLINK("https://talan.bank.gov.ua/get-user-certificate/Y_-bi2Q2TGEgOtr4vAKK","Завантажити сертифікат")</f>
        <v>Завантажити сертифікат</v>
      </c>
    </row>
    <row r="1061" spans="1:3" x14ac:dyDescent="0.3">
      <c r="A1061" t="s">
        <v>2120</v>
      </c>
      <c r="B1061" t="s">
        <v>2121</v>
      </c>
      <c r="C1061" t="str">
        <f>HYPERLINK("https://talan.bank.gov.ua/get-user-certificate/Y_-bilZIx673yQRoqzNG","Завантажити сертифікат")</f>
        <v>Завантажити сертифікат</v>
      </c>
    </row>
    <row r="1062" spans="1:3" x14ac:dyDescent="0.3">
      <c r="A1062" t="s">
        <v>2122</v>
      </c>
      <c r="B1062" t="s">
        <v>2123</v>
      </c>
      <c r="C1062" t="str">
        <f>HYPERLINK("https://talan.bank.gov.ua/get-user-certificate/Y_-biFXjZjaKZU8SorEr","Завантажити сертифікат")</f>
        <v>Завантажити сертифікат</v>
      </c>
    </row>
    <row r="1063" spans="1:3" x14ac:dyDescent="0.3">
      <c r="A1063" t="s">
        <v>2124</v>
      </c>
      <c r="B1063" t="s">
        <v>2125</v>
      </c>
      <c r="C1063" t="str">
        <f>HYPERLINK("https://talan.bank.gov.ua/get-user-certificate/Y_-biAcyGtQ530mV-Twn","Завантажити сертифікат")</f>
        <v>Завантажити сертифікат</v>
      </c>
    </row>
    <row r="1064" spans="1:3" x14ac:dyDescent="0.3">
      <c r="A1064" t="s">
        <v>2126</v>
      </c>
      <c r="B1064" t="s">
        <v>2127</v>
      </c>
      <c r="C1064" t="str">
        <f>HYPERLINK("https://talan.bank.gov.ua/get-user-certificate/Y_-birWgRxnB67IGPkgG","Завантажити сертифікат")</f>
        <v>Завантажити сертифікат</v>
      </c>
    </row>
    <row r="1065" spans="1:3" x14ac:dyDescent="0.3">
      <c r="A1065" t="s">
        <v>2128</v>
      </c>
      <c r="B1065" t="s">
        <v>2129</v>
      </c>
      <c r="C1065" t="str">
        <f>HYPERLINK("https://talan.bank.gov.ua/get-user-certificate/Y_-biQF6vrAgB4NMP702","Завантажити сертифікат")</f>
        <v>Завантажити сертифікат</v>
      </c>
    </row>
    <row r="1066" spans="1:3" x14ac:dyDescent="0.3">
      <c r="A1066" t="s">
        <v>2130</v>
      </c>
      <c r="B1066" t="s">
        <v>2131</v>
      </c>
      <c r="C1066" t="str">
        <f>HYPERLINK("https://talan.bank.gov.ua/get-user-certificate/Y_-biIhlmezXSPjP7iZz","Завантажити сертифікат")</f>
        <v>Завантажити сертифікат</v>
      </c>
    </row>
    <row r="1067" spans="1:3" x14ac:dyDescent="0.3">
      <c r="A1067" t="s">
        <v>2132</v>
      </c>
      <c r="B1067" t="s">
        <v>2133</v>
      </c>
      <c r="C1067" t="str">
        <f>HYPERLINK("https://talan.bank.gov.ua/get-user-certificate/Y_-bir9iyh4r5SrTSiPN","Завантажити сертифікат")</f>
        <v>Завантажити сертифікат</v>
      </c>
    </row>
    <row r="1068" spans="1:3" x14ac:dyDescent="0.3">
      <c r="A1068" t="s">
        <v>2134</v>
      </c>
      <c r="B1068" t="s">
        <v>2135</v>
      </c>
      <c r="C1068" t="str">
        <f>HYPERLINK("https://talan.bank.gov.ua/get-user-certificate/Y_-bi6YE20CED3fn7DKf","Завантажити сертифікат")</f>
        <v>Завантажити сертифікат</v>
      </c>
    </row>
    <row r="1069" spans="1:3" x14ac:dyDescent="0.3">
      <c r="A1069" t="s">
        <v>2136</v>
      </c>
      <c r="B1069" t="s">
        <v>2137</v>
      </c>
      <c r="C1069" t="str">
        <f>HYPERLINK("https://talan.bank.gov.ua/get-user-certificate/Y_-bicavUDpKM2EzAmQ0","Завантажити сертифікат")</f>
        <v>Завантажити сертифікат</v>
      </c>
    </row>
    <row r="1070" spans="1:3" x14ac:dyDescent="0.3">
      <c r="A1070" t="s">
        <v>2138</v>
      </c>
      <c r="B1070" t="s">
        <v>2139</v>
      </c>
      <c r="C1070" t="str">
        <f>HYPERLINK("https://talan.bank.gov.ua/get-user-certificate/Y_-bitvCnMWf9_2Ap6N2","Завантажити сертифікат")</f>
        <v>Завантажити сертифікат</v>
      </c>
    </row>
    <row r="1071" spans="1:3" x14ac:dyDescent="0.3">
      <c r="A1071" t="s">
        <v>2140</v>
      </c>
      <c r="B1071" t="s">
        <v>2141</v>
      </c>
      <c r="C1071" t="str">
        <f>HYPERLINK("https://talan.bank.gov.ua/get-user-certificate/Y_-bivoUC_CW5bXRPNqm","Завантажити сертифікат")</f>
        <v>Завантажити сертифікат</v>
      </c>
    </row>
    <row r="1072" spans="1:3" x14ac:dyDescent="0.3">
      <c r="A1072" t="s">
        <v>2142</v>
      </c>
      <c r="B1072" t="s">
        <v>2143</v>
      </c>
      <c r="C1072" t="str">
        <f>HYPERLINK("https://talan.bank.gov.ua/get-user-certificate/Y_-bitDHqYdNHkGllCi0","Завантажити сертифікат")</f>
        <v>Завантажити сертифікат</v>
      </c>
    </row>
    <row r="1073" spans="1:3" x14ac:dyDescent="0.3">
      <c r="A1073" t="s">
        <v>2144</v>
      </c>
      <c r="B1073" t="s">
        <v>2145</v>
      </c>
      <c r="C1073" t="str">
        <f>HYPERLINK("https://talan.bank.gov.ua/get-user-certificate/Y_-biCQuSABTJ1GxuGhi","Завантажити сертифікат")</f>
        <v>Завантажити сертифікат</v>
      </c>
    </row>
    <row r="1074" spans="1:3" x14ac:dyDescent="0.3">
      <c r="A1074" t="s">
        <v>2146</v>
      </c>
      <c r="B1074" t="s">
        <v>2147</v>
      </c>
      <c r="C1074" t="str">
        <f>HYPERLINK("https://talan.bank.gov.ua/get-user-certificate/Y_-biaaHe2sHUF18By6n","Завантажити сертифікат")</f>
        <v>Завантажити сертифікат</v>
      </c>
    </row>
    <row r="1075" spans="1:3" x14ac:dyDescent="0.3">
      <c r="A1075" t="s">
        <v>2148</v>
      </c>
      <c r="B1075" t="s">
        <v>2149</v>
      </c>
      <c r="C1075" t="str">
        <f>HYPERLINK("https://talan.bank.gov.ua/get-user-certificate/Y_-biJYNEfTrirnLn2qf","Завантажити сертифікат")</f>
        <v>Завантажити сертифікат</v>
      </c>
    </row>
    <row r="1076" spans="1:3" x14ac:dyDescent="0.3">
      <c r="A1076" t="s">
        <v>2150</v>
      </c>
      <c r="B1076" t="s">
        <v>2151</v>
      </c>
      <c r="C1076" t="str">
        <f>HYPERLINK("https://talan.bank.gov.ua/get-user-certificate/Y_-biLDA3FZ9xL0Ef4Ve","Завантажити сертифікат")</f>
        <v>Завантажити сертифікат</v>
      </c>
    </row>
    <row r="1077" spans="1:3" x14ac:dyDescent="0.3">
      <c r="A1077" t="s">
        <v>2152</v>
      </c>
      <c r="B1077" t="s">
        <v>2153</v>
      </c>
      <c r="C1077" t="str">
        <f>HYPERLINK("https://talan.bank.gov.ua/get-user-certificate/Y_-bioJGS0GTHiQIa_Nw","Завантажити сертифікат")</f>
        <v>Завантажити сертифікат</v>
      </c>
    </row>
    <row r="1078" spans="1:3" x14ac:dyDescent="0.3">
      <c r="A1078" t="s">
        <v>2154</v>
      </c>
      <c r="B1078" t="s">
        <v>2155</v>
      </c>
      <c r="C1078" t="str">
        <f>HYPERLINK("https://talan.bank.gov.ua/get-user-certificate/Y_-biq1G9tBgo0GgHFPu","Завантажити сертифікат")</f>
        <v>Завантажити сертифікат</v>
      </c>
    </row>
    <row r="1079" spans="1:3" x14ac:dyDescent="0.3">
      <c r="A1079" t="s">
        <v>2156</v>
      </c>
      <c r="B1079" t="s">
        <v>2157</v>
      </c>
      <c r="C1079" t="str">
        <f>HYPERLINK("https://talan.bank.gov.ua/get-user-certificate/Y_-biNcJD7oI4hos7UvG","Завантажити сертифікат")</f>
        <v>Завантажити сертифікат</v>
      </c>
    </row>
    <row r="1080" spans="1:3" x14ac:dyDescent="0.3">
      <c r="A1080" t="s">
        <v>2158</v>
      </c>
      <c r="B1080" t="s">
        <v>2159</v>
      </c>
      <c r="C1080" t="str">
        <f>HYPERLINK("https://talan.bank.gov.ua/get-user-certificate/Y_-bitac7hTsSTVPwJOF","Завантажити сертифікат")</f>
        <v>Завантажити сертифікат</v>
      </c>
    </row>
    <row r="1081" spans="1:3" x14ac:dyDescent="0.3">
      <c r="A1081" t="s">
        <v>2160</v>
      </c>
      <c r="B1081" t="s">
        <v>2161</v>
      </c>
      <c r="C1081" t="str">
        <f>HYPERLINK("https://talan.bank.gov.ua/get-user-certificate/Y_-bislJqs8Pul1SG3EF","Завантажити сертифікат")</f>
        <v>Завантажити сертифікат</v>
      </c>
    </row>
    <row r="1082" spans="1:3" x14ac:dyDescent="0.3">
      <c r="A1082" t="s">
        <v>2162</v>
      </c>
      <c r="B1082" t="s">
        <v>2163</v>
      </c>
      <c r="C1082" t="str">
        <f>HYPERLINK("https://talan.bank.gov.ua/get-user-certificate/Y_-bi_kqv4_tZDPqtO6c","Завантажити сертифікат")</f>
        <v>Завантажити сертифікат</v>
      </c>
    </row>
    <row r="1083" spans="1:3" x14ac:dyDescent="0.3">
      <c r="A1083" t="s">
        <v>2164</v>
      </c>
      <c r="B1083" t="s">
        <v>2165</v>
      </c>
      <c r="C1083" t="str">
        <f>HYPERLINK("https://talan.bank.gov.ua/get-user-certificate/Y_-biPdZlb4Enc59KWT5","Завантажити сертифікат")</f>
        <v>Завантажити сертифікат</v>
      </c>
    </row>
    <row r="1084" spans="1:3" x14ac:dyDescent="0.3">
      <c r="A1084" t="s">
        <v>2166</v>
      </c>
      <c r="B1084" t="s">
        <v>2167</v>
      </c>
      <c r="C1084" t="str">
        <f>HYPERLINK("https://talan.bank.gov.ua/get-user-certificate/Y_-biVXolHXgYA133pUG","Завантажити сертифікат")</f>
        <v>Завантажити сертифікат</v>
      </c>
    </row>
    <row r="1085" spans="1:3" x14ac:dyDescent="0.3">
      <c r="A1085" t="s">
        <v>2168</v>
      </c>
      <c r="B1085" t="s">
        <v>2169</v>
      </c>
      <c r="C1085" t="str">
        <f>HYPERLINK("https://talan.bank.gov.ua/get-user-certificate/Y_-bi6Myi6Mi-aglHsPc","Завантажити сертифікат")</f>
        <v>Завантажити сертифікат</v>
      </c>
    </row>
    <row r="1086" spans="1:3" x14ac:dyDescent="0.3">
      <c r="A1086" t="s">
        <v>2170</v>
      </c>
      <c r="B1086" t="s">
        <v>2171</v>
      </c>
      <c r="C1086" t="str">
        <f>HYPERLINK("https://talan.bank.gov.ua/get-user-certificate/Y_-biuHPLet3Uzy7BPKu","Завантажити сертифікат")</f>
        <v>Завантажити сертифікат</v>
      </c>
    </row>
    <row r="1087" spans="1:3" x14ac:dyDescent="0.3">
      <c r="A1087" t="s">
        <v>2172</v>
      </c>
      <c r="B1087" t="s">
        <v>2173</v>
      </c>
      <c r="C1087" t="str">
        <f>HYPERLINK("https://talan.bank.gov.ua/get-user-certificate/Y_-biEA1J0tWmK1_mOiL","Завантажити сертифікат")</f>
        <v>Завантажити сертифікат</v>
      </c>
    </row>
    <row r="1088" spans="1:3" x14ac:dyDescent="0.3">
      <c r="A1088" t="s">
        <v>2174</v>
      </c>
      <c r="B1088" t="s">
        <v>2175</v>
      </c>
      <c r="C1088" t="str">
        <f>HYPERLINK("https://talan.bank.gov.ua/get-user-certificate/Y_-bi5L0GOtAthabpewd","Завантажити сертифікат")</f>
        <v>Завантажити сертифікат</v>
      </c>
    </row>
    <row r="1089" spans="1:3" x14ac:dyDescent="0.3">
      <c r="A1089" t="s">
        <v>2176</v>
      </c>
      <c r="B1089" t="s">
        <v>2177</v>
      </c>
      <c r="C1089" t="str">
        <f>HYPERLINK("https://talan.bank.gov.ua/get-user-certificate/Y_-biyLkIgOPf3_RJ62g","Завантажити сертифікат")</f>
        <v>Завантажити сертифікат</v>
      </c>
    </row>
    <row r="1090" spans="1:3" x14ac:dyDescent="0.3">
      <c r="A1090" t="s">
        <v>2178</v>
      </c>
      <c r="B1090" t="s">
        <v>2179</v>
      </c>
      <c r="C1090" t="str">
        <f>HYPERLINK("https://talan.bank.gov.ua/get-user-certificate/Y_-biy7Gecs1uLrE9Xgj","Завантажити сертифікат")</f>
        <v>Завантажити сертифікат</v>
      </c>
    </row>
    <row r="1091" spans="1:3" x14ac:dyDescent="0.3">
      <c r="A1091" t="s">
        <v>2180</v>
      </c>
      <c r="B1091" t="s">
        <v>2181</v>
      </c>
      <c r="C1091" t="str">
        <f>HYPERLINK("https://talan.bank.gov.ua/get-user-certificate/Y_-bi2Pr1WawKqlB5i5k","Завантажити сертифікат")</f>
        <v>Завантажити сертифікат</v>
      </c>
    </row>
    <row r="1092" spans="1:3" x14ac:dyDescent="0.3">
      <c r="A1092" t="s">
        <v>2182</v>
      </c>
      <c r="B1092" t="s">
        <v>2183</v>
      </c>
      <c r="C1092" t="str">
        <f>HYPERLINK("https://talan.bank.gov.ua/get-user-certificate/Y_-biX0PU0v4TnknmVK_","Завантажити сертифікат")</f>
        <v>Завантажити сертифікат</v>
      </c>
    </row>
    <row r="1093" spans="1:3" x14ac:dyDescent="0.3">
      <c r="A1093" t="s">
        <v>2184</v>
      </c>
      <c r="B1093" t="s">
        <v>2185</v>
      </c>
      <c r="C1093" t="str">
        <f>HYPERLINK("https://talan.bank.gov.ua/get-user-certificate/Y_-biPdlHssRd_ZsDJmu","Завантажити сертифікат")</f>
        <v>Завантажити сертифікат</v>
      </c>
    </row>
    <row r="1094" spans="1:3" x14ac:dyDescent="0.3">
      <c r="A1094" t="s">
        <v>2186</v>
      </c>
      <c r="B1094" t="s">
        <v>2187</v>
      </c>
      <c r="C1094" t="str">
        <f>HYPERLINK("https://talan.bank.gov.ua/get-user-certificate/Y_-biUOji67Ou8OkI2qF","Завантажити сертифікат")</f>
        <v>Завантажити сертифікат</v>
      </c>
    </row>
    <row r="1095" spans="1:3" x14ac:dyDescent="0.3">
      <c r="A1095" t="s">
        <v>2188</v>
      </c>
      <c r="B1095" t="s">
        <v>2189</v>
      </c>
      <c r="C1095" t="str">
        <f>HYPERLINK("https://talan.bank.gov.ua/get-user-certificate/Y_-bi1bWa60ZOQSukVLQ","Завантажити сертифікат")</f>
        <v>Завантажити сертифікат</v>
      </c>
    </row>
    <row r="1096" spans="1:3" x14ac:dyDescent="0.3">
      <c r="A1096" t="s">
        <v>2190</v>
      </c>
      <c r="B1096" t="s">
        <v>2191</v>
      </c>
      <c r="C1096" t="str">
        <f>HYPERLINK("https://talan.bank.gov.ua/get-user-certificate/Y_-bivh6vY8zd9nA34Rp","Завантажити сертифікат")</f>
        <v>Завантажити сертифікат</v>
      </c>
    </row>
    <row r="1097" spans="1:3" x14ac:dyDescent="0.3">
      <c r="A1097" t="s">
        <v>2192</v>
      </c>
      <c r="B1097" t="s">
        <v>2193</v>
      </c>
      <c r="C1097" t="str">
        <f>HYPERLINK("https://talan.bank.gov.ua/get-user-certificate/Y_-bimY3_OcI_XPajsO7","Завантажити сертифікат")</f>
        <v>Завантажити сертифікат</v>
      </c>
    </row>
    <row r="1098" spans="1:3" x14ac:dyDescent="0.3">
      <c r="A1098" t="s">
        <v>2194</v>
      </c>
      <c r="B1098" t="s">
        <v>2195</v>
      </c>
      <c r="C1098" t="str">
        <f>HYPERLINK("https://talan.bank.gov.ua/get-user-certificate/Y_-bimqJJ_p1LuQa3ipi","Завантажити сертифікат")</f>
        <v>Завантажити сертифікат</v>
      </c>
    </row>
    <row r="1099" spans="1:3" x14ac:dyDescent="0.3">
      <c r="A1099" t="s">
        <v>2196</v>
      </c>
      <c r="B1099" t="s">
        <v>2197</v>
      </c>
      <c r="C1099" t="str">
        <f>HYPERLINK("https://talan.bank.gov.ua/get-user-certificate/Y_-biiZAXCNF6iaogPMC","Завантажити сертифікат")</f>
        <v>Завантажити сертифікат</v>
      </c>
    </row>
    <row r="1100" spans="1:3" x14ac:dyDescent="0.3">
      <c r="A1100" t="s">
        <v>2198</v>
      </c>
      <c r="B1100" t="s">
        <v>2199</v>
      </c>
      <c r="C1100" t="str">
        <f>HYPERLINK("https://talan.bank.gov.ua/get-user-certificate/Y_-biKPIe-Mu9y9-pEmj","Завантажити сертифікат")</f>
        <v>Завантажити сертифікат</v>
      </c>
    </row>
    <row r="1101" spans="1:3" x14ac:dyDescent="0.3">
      <c r="A1101" t="s">
        <v>2200</v>
      </c>
      <c r="B1101" t="s">
        <v>2201</v>
      </c>
      <c r="C1101" t="str">
        <f>HYPERLINK("https://talan.bank.gov.ua/get-user-certificate/Y_-biGunvh8k-TgMpZBq","Завантажити сертифікат")</f>
        <v>Завантажити сертифікат</v>
      </c>
    </row>
    <row r="1102" spans="1:3" x14ac:dyDescent="0.3">
      <c r="A1102" t="s">
        <v>2202</v>
      </c>
      <c r="B1102" t="s">
        <v>2203</v>
      </c>
      <c r="C1102" t="str">
        <f>HYPERLINK("https://talan.bank.gov.ua/get-user-certificate/Y_-bia6z0MRNdsKtKDUr","Завантажити сертифікат")</f>
        <v>Завантажити сертифікат</v>
      </c>
    </row>
    <row r="1103" spans="1:3" x14ac:dyDescent="0.3">
      <c r="A1103" t="s">
        <v>2204</v>
      </c>
      <c r="B1103" t="s">
        <v>2205</v>
      </c>
      <c r="C1103" t="str">
        <f>HYPERLINK("https://talan.bank.gov.ua/get-user-certificate/Y_-biFULz873-u5TNSg6","Завантажити сертифікат")</f>
        <v>Завантажити сертифікат</v>
      </c>
    </row>
    <row r="1104" spans="1:3" x14ac:dyDescent="0.3">
      <c r="A1104" t="s">
        <v>2206</v>
      </c>
      <c r="B1104" t="s">
        <v>2207</v>
      </c>
      <c r="C1104" t="str">
        <f>HYPERLINK("https://talan.bank.gov.ua/get-user-certificate/Y_-biOcZ90LLJZ68VpeT","Завантажити сертифікат")</f>
        <v>Завантажити сертифікат</v>
      </c>
    </row>
    <row r="1105" spans="1:3" x14ac:dyDescent="0.3">
      <c r="A1105" t="s">
        <v>2208</v>
      </c>
      <c r="B1105" t="s">
        <v>2209</v>
      </c>
      <c r="C1105" t="str">
        <f>HYPERLINK("https://talan.bank.gov.ua/get-user-certificate/Y_-biaip2PyIjOSHmcWx","Завантажити сертифікат")</f>
        <v>Завантажити сертифікат</v>
      </c>
    </row>
    <row r="1106" spans="1:3" x14ac:dyDescent="0.3">
      <c r="A1106" t="s">
        <v>2210</v>
      </c>
      <c r="B1106" t="s">
        <v>2211</v>
      </c>
      <c r="C1106" t="str">
        <f>HYPERLINK("https://talan.bank.gov.ua/get-user-certificate/Y_-bi5o6YFpQ5lCjCBty","Завантажити сертифікат")</f>
        <v>Завантажити сертифікат</v>
      </c>
    </row>
    <row r="1107" spans="1:3" x14ac:dyDescent="0.3">
      <c r="A1107" t="s">
        <v>2212</v>
      </c>
      <c r="B1107" t="s">
        <v>2213</v>
      </c>
      <c r="C1107" t="str">
        <f>HYPERLINK("https://talan.bank.gov.ua/get-user-certificate/Y_-bilpklcetSdDzjRLg","Завантажити сертифікат")</f>
        <v>Завантажити сертифікат</v>
      </c>
    </row>
    <row r="1108" spans="1:3" x14ac:dyDescent="0.3">
      <c r="A1108" t="s">
        <v>2214</v>
      </c>
      <c r="B1108" t="s">
        <v>2215</v>
      </c>
      <c r="C1108" t="str">
        <f>HYPERLINK("https://talan.bank.gov.ua/get-user-certificate/Y_-biybT9LUOoQG33B6X","Завантажити сертифікат")</f>
        <v>Завантажити сертифікат</v>
      </c>
    </row>
    <row r="1109" spans="1:3" x14ac:dyDescent="0.3">
      <c r="A1109" t="s">
        <v>2216</v>
      </c>
      <c r="B1109" t="s">
        <v>2217</v>
      </c>
      <c r="C1109" t="str">
        <f>HYPERLINK("https://talan.bank.gov.ua/get-user-certificate/Y_-bikix02wFFFpTiCzC","Завантажити сертифікат")</f>
        <v>Завантажити сертифікат</v>
      </c>
    </row>
    <row r="1110" spans="1:3" x14ac:dyDescent="0.3">
      <c r="A1110" t="s">
        <v>2218</v>
      </c>
      <c r="B1110" t="s">
        <v>2219</v>
      </c>
      <c r="C1110" t="str">
        <f>HYPERLINK("https://talan.bank.gov.ua/get-user-certificate/Y_-bi7rV6KfF3IluScpM","Завантажити сертифікат")</f>
        <v>Завантажити сертифікат</v>
      </c>
    </row>
    <row r="1111" spans="1:3" x14ac:dyDescent="0.3">
      <c r="A1111" t="s">
        <v>2220</v>
      </c>
      <c r="B1111" t="s">
        <v>2221</v>
      </c>
      <c r="C1111" t="str">
        <f>HYPERLINK("https://talan.bank.gov.ua/get-user-certificate/Y_-biR780hI6CJhHuaYR","Завантажити сертифікат")</f>
        <v>Завантажити сертифікат</v>
      </c>
    </row>
    <row r="1112" spans="1:3" x14ac:dyDescent="0.3">
      <c r="A1112" t="s">
        <v>2222</v>
      </c>
      <c r="B1112" t="s">
        <v>2223</v>
      </c>
      <c r="C1112" t="str">
        <f>HYPERLINK("https://talan.bank.gov.ua/get-user-certificate/Y_-bijVOfy5cGuyl1brc","Завантажити сертифікат")</f>
        <v>Завантажити сертифікат</v>
      </c>
    </row>
    <row r="1113" spans="1:3" x14ac:dyDescent="0.3">
      <c r="A1113" t="s">
        <v>2224</v>
      </c>
      <c r="B1113" t="s">
        <v>2225</v>
      </c>
      <c r="C1113" t="str">
        <f>HYPERLINK("https://talan.bank.gov.ua/get-user-certificate/Y_-biwCu5PuBX9qZY4VU","Завантажити сертифікат")</f>
        <v>Завантажити сертифікат</v>
      </c>
    </row>
    <row r="1114" spans="1:3" x14ac:dyDescent="0.3">
      <c r="A1114" t="s">
        <v>2226</v>
      </c>
      <c r="B1114" t="s">
        <v>2227</v>
      </c>
      <c r="C1114" t="str">
        <f>HYPERLINK("https://talan.bank.gov.ua/get-user-certificate/Y_-bif5FI_taJn_AqtPQ","Завантажити сертифікат")</f>
        <v>Завантажити сертифікат</v>
      </c>
    </row>
    <row r="1115" spans="1:3" x14ac:dyDescent="0.3">
      <c r="A1115" t="s">
        <v>2228</v>
      </c>
      <c r="B1115" t="s">
        <v>2229</v>
      </c>
      <c r="C1115" t="str">
        <f>HYPERLINK("https://talan.bank.gov.ua/get-user-certificate/Y_-binQPEpm3vWMPjOq0","Завантажити сертифікат")</f>
        <v>Завантажити сертифікат</v>
      </c>
    </row>
    <row r="1116" spans="1:3" x14ac:dyDescent="0.3">
      <c r="A1116" t="s">
        <v>2230</v>
      </c>
      <c r="B1116" t="s">
        <v>2231</v>
      </c>
      <c r="C1116" t="str">
        <f>HYPERLINK("https://talan.bank.gov.ua/get-user-certificate/Y_-bi8ZjsP2bYdORy_vE","Завантажити сертифікат")</f>
        <v>Завантажити сертифікат</v>
      </c>
    </row>
    <row r="1117" spans="1:3" x14ac:dyDescent="0.3">
      <c r="A1117" t="s">
        <v>2232</v>
      </c>
      <c r="B1117" t="s">
        <v>2233</v>
      </c>
      <c r="C1117" t="str">
        <f>HYPERLINK("https://talan.bank.gov.ua/get-user-certificate/Y_-biWUzRb1cWJJeJIUR","Завантажити сертифікат")</f>
        <v>Завантажити сертифікат</v>
      </c>
    </row>
    <row r="1118" spans="1:3" x14ac:dyDescent="0.3">
      <c r="A1118" t="s">
        <v>2234</v>
      </c>
      <c r="B1118" t="s">
        <v>2235</v>
      </c>
      <c r="C1118" t="str">
        <f>HYPERLINK("https://talan.bank.gov.ua/get-user-certificate/Y_-biIndcNsXW4hS5hkJ","Завантажити сертифікат")</f>
        <v>Завантажити сертифікат</v>
      </c>
    </row>
    <row r="1119" spans="1:3" x14ac:dyDescent="0.3">
      <c r="A1119" t="s">
        <v>2236</v>
      </c>
      <c r="B1119" t="s">
        <v>2237</v>
      </c>
      <c r="C1119" t="str">
        <f>HYPERLINK("https://talan.bank.gov.ua/get-user-certificate/Y_-bidr0bC-4LFyjOjr0","Завантажити сертифікат")</f>
        <v>Завантажити сертифікат</v>
      </c>
    </row>
    <row r="1120" spans="1:3" x14ac:dyDescent="0.3">
      <c r="A1120" t="s">
        <v>2238</v>
      </c>
      <c r="B1120" t="s">
        <v>2239</v>
      </c>
      <c r="C1120" t="str">
        <f>HYPERLINK("https://talan.bank.gov.ua/get-user-certificate/Y_-biz9V7Qk4Rpqi7yY6","Завантажити сертифікат")</f>
        <v>Завантажити сертифікат</v>
      </c>
    </row>
    <row r="1121" spans="1:3" x14ac:dyDescent="0.3">
      <c r="A1121" t="s">
        <v>2240</v>
      </c>
      <c r="B1121" t="s">
        <v>2241</v>
      </c>
      <c r="C1121" t="str">
        <f>HYPERLINK("https://talan.bank.gov.ua/get-user-certificate/Y_-biGhE1MCRFaeuGFY2","Завантажити сертифікат")</f>
        <v>Завантажити сертифікат</v>
      </c>
    </row>
    <row r="1122" spans="1:3" x14ac:dyDescent="0.3">
      <c r="A1122" t="s">
        <v>2242</v>
      </c>
      <c r="B1122" t="s">
        <v>2243</v>
      </c>
      <c r="C1122" t="str">
        <f>HYPERLINK("https://talan.bank.gov.ua/get-user-certificate/Y_-bipd0h7gycOQtJsiz","Завантажити сертифікат")</f>
        <v>Завантажити сертифікат</v>
      </c>
    </row>
    <row r="1123" spans="1:3" x14ac:dyDescent="0.3">
      <c r="A1123" t="s">
        <v>2244</v>
      </c>
      <c r="B1123" t="s">
        <v>2245</v>
      </c>
      <c r="C1123" t="str">
        <f>HYPERLINK("https://talan.bank.gov.ua/get-user-certificate/Y_-biB7rfwiDr5M2nAsr","Завантажити сертифікат")</f>
        <v>Завантажити сертифікат</v>
      </c>
    </row>
    <row r="1124" spans="1:3" x14ac:dyDescent="0.3">
      <c r="A1124" t="s">
        <v>2246</v>
      </c>
      <c r="B1124" t="s">
        <v>2247</v>
      </c>
      <c r="C1124" t="str">
        <f>HYPERLINK("https://talan.bank.gov.ua/get-user-certificate/Y_-biTRNms7EcRSIQEGc","Завантажити сертифікат")</f>
        <v>Завантажити сертифікат</v>
      </c>
    </row>
    <row r="1125" spans="1:3" x14ac:dyDescent="0.3">
      <c r="A1125" t="s">
        <v>2248</v>
      </c>
      <c r="B1125" t="s">
        <v>2249</v>
      </c>
      <c r="C1125" t="str">
        <f>HYPERLINK("https://talan.bank.gov.ua/get-user-certificate/Y_-bixbzvf3Jz7995abl","Завантажити сертифікат")</f>
        <v>Завантажити сертифікат</v>
      </c>
    </row>
    <row r="1126" spans="1:3" x14ac:dyDescent="0.3">
      <c r="A1126" t="s">
        <v>2250</v>
      </c>
      <c r="B1126" t="s">
        <v>2251</v>
      </c>
      <c r="C1126" t="str">
        <f>HYPERLINK("https://talan.bank.gov.ua/get-user-certificate/Y_-bi5Qskxce6bbGc3MM","Завантажити сертифікат")</f>
        <v>Завантажити сертифікат</v>
      </c>
    </row>
    <row r="1127" spans="1:3" x14ac:dyDescent="0.3">
      <c r="A1127" t="s">
        <v>2252</v>
      </c>
      <c r="B1127" t="s">
        <v>2253</v>
      </c>
      <c r="C1127" t="str">
        <f>HYPERLINK("https://talan.bank.gov.ua/get-user-certificate/Y_-biUmeK8IsQiRYNz_9","Завантажити сертифікат")</f>
        <v>Завантажити сертифікат</v>
      </c>
    </row>
    <row r="1128" spans="1:3" x14ac:dyDescent="0.3">
      <c r="A1128" t="s">
        <v>2254</v>
      </c>
      <c r="B1128" t="s">
        <v>2255</v>
      </c>
      <c r="C1128" t="str">
        <f>HYPERLINK("https://talan.bank.gov.ua/get-user-certificate/Y_-biNeZzI5-g1Elr-ua","Завантажити сертифікат")</f>
        <v>Завантажити сертифікат</v>
      </c>
    </row>
    <row r="1129" spans="1:3" x14ac:dyDescent="0.3">
      <c r="A1129" t="s">
        <v>2256</v>
      </c>
      <c r="B1129" t="s">
        <v>2257</v>
      </c>
      <c r="C1129" t="str">
        <f>HYPERLINK("https://talan.bank.gov.ua/get-user-certificate/Y_-biE7ac46L50DiRboW","Завантажити сертифікат")</f>
        <v>Завантажити сертифікат</v>
      </c>
    </row>
    <row r="1130" spans="1:3" x14ac:dyDescent="0.3">
      <c r="A1130" t="s">
        <v>2258</v>
      </c>
      <c r="B1130" t="s">
        <v>2259</v>
      </c>
      <c r="C1130" t="str">
        <f>HYPERLINK("https://talan.bank.gov.ua/get-user-certificate/Y_-biBTn0EGhOYCbJlgE","Завантажити сертифікат")</f>
        <v>Завантажити сертифікат</v>
      </c>
    </row>
    <row r="1131" spans="1:3" x14ac:dyDescent="0.3">
      <c r="A1131" t="s">
        <v>2260</v>
      </c>
      <c r="B1131" t="s">
        <v>2261</v>
      </c>
      <c r="C1131" t="str">
        <f>HYPERLINK("https://talan.bank.gov.ua/get-user-certificate/Y_-bi-XytvgtpfoCh7Vo","Завантажити сертифікат")</f>
        <v>Завантажити сертифікат</v>
      </c>
    </row>
    <row r="1132" spans="1:3" x14ac:dyDescent="0.3">
      <c r="A1132" t="s">
        <v>2262</v>
      </c>
      <c r="B1132" t="s">
        <v>2263</v>
      </c>
      <c r="C1132" t="str">
        <f>HYPERLINK("https://talan.bank.gov.ua/get-user-certificate/Y_-biR8nkqHBads7H48c","Завантажити сертифікат")</f>
        <v>Завантажити сертифікат</v>
      </c>
    </row>
    <row r="1133" spans="1:3" x14ac:dyDescent="0.3">
      <c r="A1133" t="s">
        <v>2264</v>
      </c>
      <c r="B1133" t="s">
        <v>2265</v>
      </c>
      <c r="C1133" t="str">
        <f>HYPERLINK("https://talan.bank.gov.ua/get-user-certificate/Y_-bi5uWkO1lrYXv_81S","Завантажити сертифікат")</f>
        <v>Завантажити сертифікат</v>
      </c>
    </row>
    <row r="1134" spans="1:3" x14ac:dyDescent="0.3">
      <c r="A1134" t="s">
        <v>2266</v>
      </c>
      <c r="B1134" t="s">
        <v>2267</v>
      </c>
      <c r="C1134" t="str">
        <f>HYPERLINK("https://talan.bank.gov.ua/get-user-certificate/Y_-bi-cwTUyRORy0cRWT","Завантажити сертифікат")</f>
        <v>Завантажити сертифікат</v>
      </c>
    </row>
    <row r="1135" spans="1:3" x14ac:dyDescent="0.3">
      <c r="A1135" t="s">
        <v>2268</v>
      </c>
      <c r="B1135" t="s">
        <v>2269</v>
      </c>
      <c r="C1135" t="str">
        <f>HYPERLINK("https://talan.bank.gov.ua/get-user-certificate/Y_-bieGruka8unBN1KWM","Завантажити сертифікат")</f>
        <v>Завантажити сертифікат</v>
      </c>
    </row>
    <row r="1136" spans="1:3" x14ac:dyDescent="0.3">
      <c r="A1136" t="s">
        <v>2270</v>
      </c>
      <c r="B1136" t="s">
        <v>2271</v>
      </c>
      <c r="C1136" t="str">
        <f>HYPERLINK("https://talan.bank.gov.ua/get-user-certificate/Y_-biStrPlPVF6NfYG2l","Завантажити сертифікат")</f>
        <v>Завантажити сертифікат</v>
      </c>
    </row>
    <row r="1137" spans="1:3" x14ac:dyDescent="0.3">
      <c r="A1137" t="s">
        <v>2272</v>
      </c>
      <c r="B1137" t="s">
        <v>2273</v>
      </c>
      <c r="C1137" t="str">
        <f>HYPERLINK("https://talan.bank.gov.ua/get-user-certificate/Y_-biMB6IL-80r2RJo6m","Завантажити сертифікат")</f>
        <v>Завантажити сертифікат</v>
      </c>
    </row>
    <row r="1138" spans="1:3" x14ac:dyDescent="0.3">
      <c r="A1138" t="s">
        <v>2274</v>
      </c>
      <c r="B1138" t="s">
        <v>2275</v>
      </c>
      <c r="C1138" t="str">
        <f>HYPERLINK("https://talan.bank.gov.ua/get-user-certificate/Y_-bidaNRalt60UD2JtL","Завантажити сертифікат")</f>
        <v>Завантажити сертифікат</v>
      </c>
    </row>
    <row r="1139" spans="1:3" x14ac:dyDescent="0.3">
      <c r="A1139" t="s">
        <v>2276</v>
      </c>
      <c r="B1139" t="s">
        <v>2277</v>
      </c>
      <c r="C1139" t="str">
        <f>HYPERLINK("https://talan.bank.gov.ua/get-user-certificate/Y_-bimvwG7NDf198GUlc","Завантажити сертифікат")</f>
        <v>Завантажити сертифікат</v>
      </c>
    </row>
    <row r="1140" spans="1:3" x14ac:dyDescent="0.3">
      <c r="A1140" t="s">
        <v>2278</v>
      </c>
      <c r="B1140" t="s">
        <v>2279</v>
      </c>
      <c r="C1140" t="str">
        <f>HYPERLINK("https://talan.bank.gov.ua/get-user-certificate/Y_-biA9EoU86mpBYNSFO","Завантажити сертифікат")</f>
        <v>Завантажити сертифікат</v>
      </c>
    </row>
    <row r="1141" spans="1:3" x14ac:dyDescent="0.3">
      <c r="A1141" t="s">
        <v>2280</v>
      </c>
      <c r="B1141" t="s">
        <v>2281</v>
      </c>
      <c r="C1141" t="str">
        <f>HYPERLINK("https://talan.bank.gov.ua/get-user-certificate/Y_-bipyAZeyS-tkOw40v","Завантажити сертифікат")</f>
        <v>Завантажити сертифікат</v>
      </c>
    </row>
    <row r="1142" spans="1:3" x14ac:dyDescent="0.3">
      <c r="A1142" t="s">
        <v>2282</v>
      </c>
      <c r="B1142" t="s">
        <v>2283</v>
      </c>
      <c r="C1142" t="str">
        <f>HYPERLINK("https://talan.bank.gov.ua/get-user-certificate/Y_-biNqtGabbtpAnZk4_","Завантажити сертифікат")</f>
        <v>Завантажити сертифікат</v>
      </c>
    </row>
    <row r="1143" spans="1:3" x14ac:dyDescent="0.3">
      <c r="A1143" t="s">
        <v>2284</v>
      </c>
      <c r="B1143" t="s">
        <v>2285</v>
      </c>
      <c r="C1143" t="str">
        <f>HYPERLINK("https://talan.bank.gov.ua/get-user-certificate/Y_-biGz2HDFI_OmTJ2FI","Завантажити сертифікат")</f>
        <v>Завантажити сертифікат</v>
      </c>
    </row>
    <row r="1144" spans="1:3" x14ac:dyDescent="0.3">
      <c r="A1144" t="s">
        <v>2286</v>
      </c>
      <c r="B1144" t="s">
        <v>2287</v>
      </c>
      <c r="C1144" t="str">
        <f>HYPERLINK("https://talan.bank.gov.ua/get-user-certificate/Y_-bi6Uyoc-6ktWWgPfS","Завантажити сертифікат")</f>
        <v>Завантажити сертифікат</v>
      </c>
    </row>
    <row r="1145" spans="1:3" x14ac:dyDescent="0.3">
      <c r="A1145" t="s">
        <v>2288</v>
      </c>
      <c r="B1145" t="s">
        <v>2289</v>
      </c>
      <c r="C1145" t="str">
        <f>HYPERLINK("https://talan.bank.gov.ua/get-user-certificate/Y_-bi8JhQUlb1KJ1z4Yt","Завантажити сертифікат")</f>
        <v>Завантажити сертифікат</v>
      </c>
    </row>
    <row r="1146" spans="1:3" x14ac:dyDescent="0.3">
      <c r="A1146" t="s">
        <v>2290</v>
      </c>
      <c r="B1146" t="s">
        <v>2291</v>
      </c>
      <c r="C1146" t="str">
        <f>HYPERLINK("https://talan.bank.gov.ua/get-user-certificate/Y_-biRGoQyJPN3wXpvgo","Завантажити сертифікат")</f>
        <v>Завантажити сертифікат</v>
      </c>
    </row>
    <row r="1147" spans="1:3" x14ac:dyDescent="0.3">
      <c r="A1147" t="s">
        <v>2292</v>
      </c>
      <c r="B1147" t="s">
        <v>2293</v>
      </c>
      <c r="C1147" t="str">
        <f>HYPERLINK("https://talan.bank.gov.ua/get-user-certificate/Y_-bikwuWwtuHvFmdQsI","Завантажити сертифікат")</f>
        <v>Завантажити сертифікат</v>
      </c>
    </row>
    <row r="1148" spans="1:3" x14ac:dyDescent="0.3">
      <c r="A1148" t="s">
        <v>2294</v>
      </c>
      <c r="B1148" t="s">
        <v>2295</v>
      </c>
      <c r="C1148" t="str">
        <f>HYPERLINK("https://talan.bank.gov.ua/get-user-certificate/Y_-biQcPE2v9i2MLgQ3w","Завантажити сертифікат")</f>
        <v>Завантажити сертифікат</v>
      </c>
    </row>
    <row r="1149" spans="1:3" x14ac:dyDescent="0.3">
      <c r="A1149" t="s">
        <v>2296</v>
      </c>
      <c r="B1149" t="s">
        <v>2297</v>
      </c>
      <c r="C1149" t="str">
        <f>HYPERLINK("https://talan.bank.gov.ua/get-user-certificate/Y_-biD-NtIodFl-vgQWR","Завантажити сертифікат")</f>
        <v>Завантажити сертифікат</v>
      </c>
    </row>
    <row r="1150" spans="1:3" x14ac:dyDescent="0.3">
      <c r="A1150" t="s">
        <v>2298</v>
      </c>
      <c r="B1150" t="s">
        <v>2299</v>
      </c>
      <c r="C1150" t="str">
        <f>HYPERLINK("https://talan.bank.gov.ua/get-user-certificate/Y_-bidp_ZgROpu2vJqlv","Завантажити сертифікат")</f>
        <v>Завантажити сертифікат</v>
      </c>
    </row>
    <row r="1151" spans="1:3" x14ac:dyDescent="0.3">
      <c r="A1151" t="s">
        <v>2300</v>
      </c>
      <c r="B1151" t="s">
        <v>2301</v>
      </c>
      <c r="C1151" t="str">
        <f>HYPERLINK("https://talan.bank.gov.ua/get-user-certificate/Y_-bi_Is0hK63VisJ0HD","Завантажити сертифікат")</f>
        <v>Завантажити сертифікат</v>
      </c>
    </row>
    <row r="1152" spans="1:3" x14ac:dyDescent="0.3">
      <c r="A1152" t="s">
        <v>2302</v>
      </c>
      <c r="B1152" t="s">
        <v>2303</v>
      </c>
      <c r="C1152" t="str">
        <f>HYPERLINK("https://talan.bank.gov.ua/get-user-certificate/Y_-biVr4jC9Xs7OSz51m","Завантажити сертифікат")</f>
        <v>Завантажити сертифікат</v>
      </c>
    </row>
    <row r="1153" spans="1:3" x14ac:dyDescent="0.3">
      <c r="A1153" t="s">
        <v>2304</v>
      </c>
      <c r="B1153" t="s">
        <v>2305</v>
      </c>
      <c r="C1153" t="str">
        <f>HYPERLINK("https://talan.bank.gov.ua/get-user-certificate/Y_-biS3E0kiGNsjfGbRR","Завантажити сертифікат")</f>
        <v>Завантажити сертифікат</v>
      </c>
    </row>
    <row r="1154" spans="1:3" x14ac:dyDescent="0.3">
      <c r="A1154" t="s">
        <v>2306</v>
      </c>
      <c r="B1154" t="s">
        <v>2307</v>
      </c>
      <c r="C1154" t="str">
        <f>HYPERLINK("https://talan.bank.gov.ua/get-user-certificate/Y_-biVz64oY7th4fexfl","Завантажити сертифікат")</f>
        <v>Завантажити сертифікат</v>
      </c>
    </row>
    <row r="1155" spans="1:3" x14ac:dyDescent="0.3">
      <c r="A1155" t="s">
        <v>2308</v>
      </c>
      <c r="B1155" t="s">
        <v>2309</v>
      </c>
      <c r="C1155" t="str">
        <f>HYPERLINK("https://talan.bank.gov.ua/get-user-certificate/Y_-biOzcoektzpke9Xad","Завантажити сертифікат")</f>
        <v>Завантажити сертифікат</v>
      </c>
    </row>
    <row r="1156" spans="1:3" x14ac:dyDescent="0.3">
      <c r="A1156" t="s">
        <v>2310</v>
      </c>
      <c r="B1156" t="s">
        <v>2311</v>
      </c>
      <c r="C1156" t="str">
        <f>HYPERLINK("https://talan.bank.gov.ua/get-user-certificate/Y_-biWG0huBM9vbIX2m4","Завантажити сертифікат")</f>
        <v>Завантажити сертифікат</v>
      </c>
    </row>
    <row r="1157" spans="1:3" x14ac:dyDescent="0.3">
      <c r="A1157" t="s">
        <v>2312</v>
      </c>
      <c r="B1157" t="s">
        <v>2313</v>
      </c>
      <c r="C1157" t="str">
        <f>HYPERLINK("https://talan.bank.gov.ua/get-user-certificate/Y_-bi0TfYSmH8Kbb4zr1","Завантажити сертифікат")</f>
        <v>Завантажити сертифікат</v>
      </c>
    </row>
    <row r="1158" spans="1:3" x14ac:dyDescent="0.3">
      <c r="A1158" t="s">
        <v>2314</v>
      </c>
      <c r="B1158" t="s">
        <v>2315</v>
      </c>
      <c r="C1158" t="str">
        <f>HYPERLINK("https://talan.bank.gov.ua/get-user-certificate/Y_-bigAP0GzHKPtIE7VK","Завантажити сертифікат")</f>
        <v>Завантажити сертифікат</v>
      </c>
    </row>
    <row r="1159" spans="1:3" x14ac:dyDescent="0.3">
      <c r="A1159" t="s">
        <v>2316</v>
      </c>
      <c r="B1159" t="s">
        <v>2317</v>
      </c>
      <c r="C1159" t="str">
        <f>HYPERLINK("https://talan.bank.gov.ua/get-user-certificate/Y_-bic3G7cgyAIiZCIPU","Завантажити сертифікат")</f>
        <v>Завантажити сертифікат</v>
      </c>
    </row>
    <row r="1160" spans="1:3" x14ac:dyDescent="0.3">
      <c r="A1160" t="s">
        <v>2318</v>
      </c>
      <c r="B1160" t="s">
        <v>2319</v>
      </c>
      <c r="C1160" t="str">
        <f>HYPERLINK("https://talan.bank.gov.ua/get-user-certificate/Y_-biLSFwosqlaWk2QIR","Завантажити сертифікат")</f>
        <v>Завантажити сертифікат</v>
      </c>
    </row>
    <row r="1161" spans="1:3" x14ac:dyDescent="0.3">
      <c r="A1161" t="s">
        <v>2320</v>
      </c>
      <c r="B1161" t="s">
        <v>2321</v>
      </c>
      <c r="C1161" t="str">
        <f>HYPERLINK("https://talan.bank.gov.ua/get-user-certificate/Y_-bi9WH04lDt7ErDDSl","Завантажити сертифікат")</f>
        <v>Завантажити сертифікат</v>
      </c>
    </row>
    <row r="1162" spans="1:3" x14ac:dyDescent="0.3">
      <c r="A1162" t="s">
        <v>2322</v>
      </c>
      <c r="B1162" t="s">
        <v>2323</v>
      </c>
      <c r="C1162" t="str">
        <f>HYPERLINK("https://talan.bank.gov.ua/get-user-certificate/Y_-biig7V4v870eslN3J","Завантажити сертифікат")</f>
        <v>Завантажити сертифікат</v>
      </c>
    </row>
    <row r="1163" spans="1:3" x14ac:dyDescent="0.3">
      <c r="A1163" t="s">
        <v>2324</v>
      </c>
      <c r="B1163" t="s">
        <v>2325</v>
      </c>
      <c r="C1163" t="str">
        <f>HYPERLINK("https://talan.bank.gov.ua/get-user-certificate/Y_-bi9DaK3oP6Ew-N4GR","Завантажити сертифікат")</f>
        <v>Завантажити сертифікат</v>
      </c>
    </row>
    <row r="1164" spans="1:3" x14ac:dyDescent="0.3">
      <c r="A1164" t="s">
        <v>2326</v>
      </c>
      <c r="B1164" t="s">
        <v>2327</v>
      </c>
      <c r="C1164" t="str">
        <f>HYPERLINK("https://talan.bank.gov.ua/get-user-certificate/Y_-bil_GYwKnkig83xZ5","Завантажити сертифікат")</f>
        <v>Завантажити сертифікат</v>
      </c>
    </row>
    <row r="1165" spans="1:3" x14ac:dyDescent="0.3">
      <c r="A1165" t="s">
        <v>2328</v>
      </c>
      <c r="B1165" t="s">
        <v>2329</v>
      </c>
      <c r="C1165" t="str">
        <f>HYPERLINK("https://talan.bank.gov.ua/get-user-certificate/Y_-bit_tOk55c_PDI_7-","Завантажити сертифікат")</f>
        <v>Завантажити сертифікат</v>
      </c>
    </row>
    <row r="1166" spans="1:3" x14ac:dyDescent="0.3">
      <c r="A1166" t="s">
        <v>2330</v>
      </c>
      <c r="B1166" t="s">
        <v>2331</v>
      </c>
      <c r="C1166" t="str">
        <f>HYPERLINK("https://talan.bank.gov.ua/get-user-certificate/Y_-bi3MlBb9Y2sKGehKe","Завантажити сертифікат")</f>
        <v>Завантажити сертифікат</v>
      </c>
    </row>
    <row r="1167" spans="1:3" x14ac:dyDescent="0.3">
      <c r="A1167" t="s">
        <v>2332</v>
      </c>
      <c r="B1167" t="s">
        <v>2333</v>
      </c>
      <c r="C1167" t="str">
        <f>HYPERLINK("https://talan.bank.gov.ua/get-user-certificate/Y_-bisLVbQcW9C9UDkUa","Завантажити сертифікат")</f>
        <v>Завантажити сертифікат</v>
      </c>
    </row>
    <row r="1168" spans="1:3" x14ac:dyDescent="0.3">
      <c r="A1168" t="s">
        <v>2334</v>
      </c>
      <c r="B1168" t="s">
        <v>2335</v>
      </c>
      <c r="C1168" t="str">
        <f>HYPERLINK("https://talan.bank.gov.ua/get-user-certificate/Y_-biHrR9mees4yitNRp","Завантажити сертифікат")</f>
        <v>Завантажити сертифікат</v>
      </c>
    </row>
    <row r="1169" spans="1:3" x14ac:dyDescent="0.3">
      <c r="A1169" t="s">
        <v>2336</v>
      </c>
      <c r="B1169" t="s">
        <v>2337</v>
      </c>
      <c r="C1169" t="str">
        <f>HYPERLINK("https://talan.bank.gov.ua/get-user-certificate/Y_-biOwVuo9dMmOdY_T7","Завантажити сертифікат")</f>
        <v>Завантажити сертифікат</v>
      </c>
    </row>
    <row r="1170" spans="1:3" x14ac:dyDescent="0.3">
      <c r="A1170" t="s">
        <v>2338</v>
      </c>
      <c r="B1170" t="s">
        <v>2339</v>
      </c>
      <c r="C1170" t="str">
        <f>HYPERLINK("https://talan.bank.gov.ua/get-user-certificate/Y_-bijjPoH0_CvdxRzOq","Завантажити сертифікат")</f>
        <v>Завантажити сертифікат</v>
      </c>
    </row>
    <row r="1171" spans="1:3" x14ac:dyDescent="0.3">
      <c r="A1171" t="s">
        <v>2340</v>
      </c>
      <c r="B1171" t="s">
        <v>2341</v>
      </c>
      <c r="C1171" t="str">
        <f>HYPERLINK("https://talan.bank.gov.ua/get-user-certificate/Y_-bivx40Rw5wuO5CC-L","Завантажити сертифікат")</f>
        <v>Завантажити сертифікат</v>
      </c>
    </row>
    <row r="1172" spans="1:3" x14ac:dyDescent="0.3">
      <c r="A1172" t="s">
        <v>2342</v>
      </c>
      <c r="B1172" t="s">
        <v>2343</v>
      </c>
      <c r="C1172" t="str">
        <f>HYPERLINK("https://talan.bank.gov.ua/get-user-certificate/Y_-biNjMS2YcZi1WtNt2","Завантажити сертифікат")</f>
        <v>Завантажити сертифікат</v>
      </c>
    </row>
    <row r="1173" spans="1:3" x14ac:dyDescent="0.3">
      <c r="A1173" t="s">
        <v>2344</v>
      </c>
      <c r="B1173" t="s">
        <v>2345</v>
      </c>
      <c r="C1173" t="str">
        <f>HYPERLINK("https://talan.bank.gov.ua/get-user-certificate/Y_-bi1WBcZihRFuSZOu4","Завантажити сертифікат")</f>
        <v>Завантажити сертифікат</v>
      </c>
    </row>
    <row r="1174" spans="1:3" x14ac:dyDescent="0.3">
      <c r="A1174" t="s">
        <v>2346</v>
      </c>
      <c r="B1174" t="s">
        <v>2347</v>
      </c>
      <c r="C1174" t="str">
        <f>HYPERLINK("https://talan.bank.gov.ua/get-user-certificate/Y_-bifOgc_RlWC878Cay","Завантажити сертифікат")</f>
        <v>Завантажити сертифікат</v>
      </c>
    </row>
    <row r="1175" spans="1:3" x14ac:dyDescent="0.3">
      <c r="A1175" t="s">
        <v>2348</v>
      </c>
      <c r="B1175" t="s">
        <v>2349</v>
      </c>
      <c r="C1175" t="str">
        <f>HYPERLINK("https://talan.bank.gov.ua/get-user-certificate/Y_-bizNUgx7rfxGIn14B","Завантажити сертифікат")</f>
        <v>Завантажити сертифікат</v>
      </c>
    </row>
    <row r="1176" spans="1:3" x14ac:dyDescent="0.3">
      <c r="A1176" t="s">
        <v>2350</v>
      </c>
      <c r="B1176" t="s">
        <v>2351</v>
      </c>
      <c r="C1176" t="str">
        <f>HYPERLINK("https://talan.bank.gov.ua/get-user-certificate/Y_-biJfhZMimom3dhavp","Завантажити сертифікат")</f>
        <v>Завантажити сертифікат</v>
      </c>
    </row>
    <row r="1177" spans="1:3" x14ac:dyDescent="0.3">
      <c r="A1177" t="s">
        <v>2352</v>
      </c>
      <c r="B1177" t="s">
        <v>2353</v>
      </c>
      <c r="C1177" t="str">
        <f>HYPERLINK("https://talan.bank.gov.ua/get-user-certificate/Y_-bi3Oa1cEkqjWRUOZf","Завантажити сертифікат")</f>
        <v>Завантажити сертифікат</v>
      </c>
    </row>
    <row r="1178" spans="1:3" x14ac:dyDescent="0.3">
      <c r="A1178" t="s">
        <v>2354</v>
      </c>
      <c r="B1178" t="s">
        <v>2355</v>
      </c>
      <c r="C1178" t="str">
        <f>HYPERLINK("https://talan.bank.gov.ua/get-user-certificate/Y_-biFTaGAwr-tk2U8Os","Завантажити сертифікат")</f>
        <v>Завантажити сертифікат</v>
      </c>
    </row>
    <row r="1179" spans="1:3" x14ac:dyDescent="0.3">
      <c r="A1179" t="s">
        <v>2356</v>
      </c>
      <c r="B1179" t="s">
        <v>2357</v>
      </c>
      <c r="C1179" t="str">
        <f>HYPERLINK("https://talan.bank.gov.ua/get-user-certificate/Y_-biWUXNXJLlKURBbYk","Завантажити сертифікат")</f>
        <v>Завантажити сертифікат</v>
      </c>
    </row>
    <row r="1180" spans="1:3" x14ac:dyDescent="0.3">
      <c r="A1180" t="s">
        <v>2358</v>
      </c>
      <c r="B1180" t="s">
        <v>2359</v>
      </c>
      <c r="C1180" t="str">
        <f>HYPERLINK("https://talan.bank.gov.ua/get-user-certificate/Y_-biuTSukRyfsJJHjl7","Завантажити сертифікат")</f>
        <v>Завантажити сертифікат</v>
      </c>
    </row>
    <row r="1181" spans="1:3" x14ac:dyDescent="0.3">
      <c r="A1181" t="s">
        <v>2360</v>
      </c>
      <c r="B1181" t="s">
        <v>2361</v>
      </c>
      <c r="C1181" t="str">
        <f>HYPERLINK("https://talan.bank.gov.ua/get-user-certificate/Y_-biD2s5Fycd0zb_K8L","Завантажити сертифікат")</f>
        <v>Завантажити сертифікат</v>
      </c>
    </row>
    <row r="1182" spans="1:3" x14ac:dyDescent="0.3">
      <c r="A1182" t="s">
        <v>2362</v>
      </c>
      <c r="B1182" t="s">
        <v>2363</v>
      </c>
      <c r="C1182" t="str">
        <f>HYPERLINK("https://talan.bank.gov.ua/get-user-certificate/Y_-bi9OdqrEkDbB5oK1-","Завантажити сертифікат")</f>
        <v>Завантажити сертифікат</v>
      </c>
    </row>
    <row r="1183" spans="1:3" x14ac:dyDescent="0.3">
      <c r="A1183" t="s">
        <v>2364</v>
      </c>
      <c r="B1183" t="s">
        <v>2365</v>
      </c>
      <c r="C1183" t="str">
        <f>HYPERLINK("https://talan.bank.gov.ua/get-user-certificate/Y_-biC534w2SLgY1ZU0x","Завантажити сертифікат")</f>
        <v>Завантажити сертифікат</v>
      </c>
    </row>
    <row r="1184" spans="1:3" x14ac:dyDescent="0.3">
      <c r="A1184" t="s">
        <v>2366</v>
      </c>
      <c r="B1184" t="s">
        <v>2367</v>
      </c>
      <c r="C1184" t="str">
        <f>HYPERLINK("https://talan.bank.gov.ua/get-user-certificate/Y_-biaxpUHAFMvRDqhLY","Завантажити сертифікат")</f>
        <v>Завантажити сертифікат</v>
      </c>
    </row>
    <row r="1185" spans="1:3" x14ac:dyDescent="0.3">
      <c r="A1185" t="s">
        <v>2368</v>
      </c>
      <c r="B1185" t="s">
        <v>2369</v>
      </c>
      <c r="C1185" t="str">
        <f>HYPERLINK("https://talan.bank.gov.ua/get-user-certificate/Y_-bi4-xHD4qUsle6HZR","Завантажити сертифікат")</f>
        <v>Завантажити сертифікат</v>
      </c>
    </row>
    <row r="1186" spans="1:3" x14ac:dyDescent="0.3">
      <c r="A1186" t="s">
        <v>2370</v>
      </c>
      <c r="B1186" t="s">
        <v>2371</v>
      </c>
      <c r="C1186" t="str">
        <f>HYPERLINK("https://talan.bank.gov.ua/get-user-certificate/Y_-bimKLScOf7kHGDzP5","Завантажити сертифікат")</f>
        <v>Завантажити сертифікат</v>
      </c>
    </row>
    <row r="1187" spans="1:3" x14ac:dyDescent="0.3">
      <c r="A1187" t="s">
        <v>2372</v>
      </c>
      <c r="B1187" t="s">
        <v>2373</v>
      </c>
      <c r="C1187" t="str">
        <f>HYPERLINK("https://talan.bank.gov.ua/get-user-certificate/Y_-bifZ26pkWaQFvFj1A","Завантажити сертифікат")</f>
        <v>Завантажити сертифікат</v>
      </c>
    </row>
    <row r="1188" spans="1:3" x14ac:dyDescent="0.3">
      <c r="A1188" t="s">
        <v>2374</v>
      </c>
      <c r="B1188" t="s">
        <v>2375</v>
      </c>
      <c r="C1188" t="str">
        <f>HYPERLINK("https://talan.bank.gov.ua/get-user-certificate/Y_-bizcxCU6NaMwhJV1I","Завантажити сертифікат")</f>
        <v>Завантажити сертифікат</v>
      </c>
    </row>
    <row r="1189" spans="1:3" x14ac:dyDescent="0.3">
      <c r="A1189" t="s">
        <v>2376</v>
      </c>
      <c r="B1189" t="s">
        <v>2377</v>
      </c>
      <c r="C1189" t="str">
        <f>HYPERLINK("https://talan.bank.gov.ua/get-user-certificate/Y_-biWD-kpZnQYerkSiR","Завантажити сертифікат")</f>
        <v>Завантажити сертифікат</v>
      </c>
    </row>
    <row r="1190" spans="1:3" x14ac:dyDescent="0.3">
      <c r="A1190" t="s">
        <v>2378</v>
      </c>
      <c r="B1190" t="s">
        <v>2379</v>
      </c>
      <c r="C1190" t="str">
        <f>HYPERLINK("https://talan.bank.gov.ua/get-user-certificate/Y_-bikvOkQ-y3P0P_i61","Завантажити сертифікат")</f>
        <v>Завантажити сертифікат</v>
      </c>
    </row>
    <row r="1191" spans="1:3" x14ac:dyDescent="0.3">
      <c r="A1191" t="s">
        <v>2380</v>
      </c>
      <c r="B1191" t="s">
        <v>2381</v>
      </c>
      <c r="C1191" t="str">
        <f>HYPERLINK("https://talan.bank.gov.ua/get-user-certificate/Y_-bi1NiYzV9X1adexWc","Завантажити сертифікат")</f>
        <v>Завантажити сертифікат</v>
      </c>
    </row>
    <row r="1192" spans="1:3" x14ac:dyDescent="0.3">
      <c r="A1192" t="s">
        <v>2382</v>
      </c>
      <c r="B1192" t="s">
        <v>2383</v>
      </c>
      <c r="C1192" t="str">
        <f>HYPERLINK("https://talan.bank.gov.ua/get-user-certificate/Y_-bijLntJJMhYV_diR-","Завантажити сертифікат")</f>
        <v>Завантажити сертифікат</v>
      </c>
    </row>
    <row r="1193" spans="1:3" x14ac:dyDescent="0.3">
      <c r="A1193" t="s">
        <v>2384</v>
      </c>
      <c r="B1193" t="s">
        <v>2385</v>
      </c>
      <c r="C1193" t="str">
        <f>HYPERLINK("https://talan.bank.gov.ua/get-user-certificate/Y_-biraRU9auV4Fo7jyz","Завантажити сертифікат")</f>
        <v>Завантажити сертифікат</v>
      </c>
    </row>
    <row r="1194" spans="1:3" x14ac:dyDescent="0.3">
      <c r="A1194" t="s">
        <v>2386</v>
      </c>
      <c r="B1194" t="s">
        <v>2387</v>
      </c>
      <c r="C1194" t="str">
        <f>HYPERLINK("https://talan.bank.gov.ua/get-user-certificate/Y_-bijpEe5D3QpxkwA0V","Завантажити сертифікат")</f>
        <v>Завантажити сертифікат</v>
      </c>
    </row>
    <row r="1195" spans="1:3" x14ac:dyDescent="0.3">
      <c r="A1195" t="s">
        <v>2388</v>
      </c>
      <c r="B1195" t="s">
        <v>2389</v>
      </c>
      <c r="C1195" t="str">
        <f>HYPERLINK("https://talan.bank.gov.ua/get-user-certificate/Y_-biLYMtSvNFg2EKZ9R","Завантажити сертифікат")</f>
        <v>Завантажити сертифікат</v>
      </c>
    </row>
    <row r="1196" spans="1:3" x14ac:dyDescent="0.3">
      <c r="A1196" t="s">
        <v>2390</v>
      </c>
      <c r="B1196" t="s">
        <v>2391</v>
      </c>
      <c r="C1196" t="str">
        <f>HYPERLINK("https://talan.bank.gov.ua/get-user-certificate/Y_-bijPoxnflyJJKuWk-","Завантажити сертифікат")</f>
        <v>Завантажити сертифікат</v>
      </c>
    </row>
    <row r="1197" spans="1:3" x14ac:dyDescent="0.3">
      <c r="A1197" t="s">
        <v>2392</v>
      </c>
      <c r="B1197" t="s">
        <v>2393</v>
      </c>
      <c r="C1197" t="str">
        <f>HYPERLINK("https://talan.bank.gov.ua/get-user-certificate/Y_-biSHoSZ9sLu43rYQ0","Завантажити сертифікат")</f>
        <v>Завантажити сертифікат</v>
      </c>
    </row>
    <row r="1198" spans="1:3" x14ac:dyDescent="0.3">
      <c r="A1198" t="s">
        <v>2394</v>
      </c>
      <c r="B1198" t="s">
        <v>2395</v>
      </c>
      <c r="C1198" t="str">
        <f>HYPERLINK("https://talan.bank.gov.ua/get-user-certificate/Y_-bizZK23Gx4AMiLFou","Завантажити сертифікат")</f>
        <v>Завантажити сертифікат</v>
      </c>
    </row>
    <row r="1199" spans="1:3" x14ac:dyDescent="0.3">
      <c r="A1199" t="s">
        <v>2396</v>
      </c>
      <c r="B1199" t="s">
        <v>2397</v>
      </c>
      <c r="C1199" t="str">
        <f>HYPERLINK("https://talan.bank.gov.ua/get-user-certificate/Y_-biYXfUT50GFeRNB-B","Завантажити сертифікат")</f>
        <v>Завантажити сертифікат</v>
      </c>
    </row>
    <row r="1200" spans="1:3" x14ac:dyDescent="0.3">
      <c r="A1200" t="s">
        <v>2398</v>
      </c>
      <c r="B1200" t="s">
        <v>2399</v>
      </c>
      <c r="C1200" t="str">
        <f>HYPERLINK("https://talan.bank.gov.ua/get-user-certificate/Y_-bi27KlP-ju8wM-4tq","Завантажити сертифікат")</f>
        <v>Завантажити сертифікат</v>
      </c>
    </row>
    <row r="1201" spans="1:3" x14ac:dyDescent="0.3">
      <c r="A1201" t="s">
        <v>2400</v>
      </c>
      <c r="B1201" t="s">
        <v>2401</v>
      </c>
      <c r="C1201" t="str">
        <f>HYPERLINK("https://talan.bank.gov.ua/get-user-certificate/Y_-biAIROiCQwlMmokzp","Завантажити сертифікат")</f>
        <v>Завантажити сертифікат</v>
      </c>
    </row>
    <row r="1202" spans="1:3" x14ac:dyDescent="0.3">
      <c r="A1202" t="s">
        <v>2402</v>
      </c>
      <c r="B1202" t="s">
        <v>2403</v>
      </c>
      <c r="C1202" t="str">
        <f>HYPERLINK("https://talan.bank.gov.ua/get-user-certificate/Y_-bimXEPIGe24hkvNaC","Завантажити сертифікат")</f>
        <v>Завантажити сертифікат</v>
      </c>
    </row>
    <row r="1203" spans="1:3" x14ac:dyDescent="0.3">
      <c r="A1203" t="s">
        <v>2404</v>
      </c>
      <c r="B1203" t="s">
        <v>2405</v>
      </c>
      <c r="C1203" t="str">
        <f>HYPERLINK("https://talan.bank.gov.ua/get-user-certificate/Y_-bihp2-22cpiPTZsfL","Завантажити сертифікат")</f>
        <v>Завантажити сертифікат</v>
      </c>
    </row>
    <row r="1204" spans="1:3" x14ac:dyDescent="0.3">
      <c r="A1204" t="s">
        <v>2406</v>
      </c>
      <c r="B1204" t="s">
        <v>2407</v>
      </c>
      <c r="C1204" t="str">
        <f>HYPERLINK("https://talan.bank.gov.ua/get-user-certificate/Y_-bi3mw-epoDBc3BwLc","Завантажити сертифікат")</f>
        <v>Завантажити сертифікат</v>
      </c>
    </row>
    <row r="1205" spans="1:3" x14ac:dyDescent="0.3">
      <c r="A1205" t="s">
        <v>2408</v>
      </c>
      <c r="B1205" t="s">
        <v>2409</v>
      </c>
      <c r="C1205" t="str">
        <f>HYPERLINK("https://talan.bank.gov.ua/get-user-certificate/Y_-biMecBUWaezCICTcZ","Завантажити сертифікат")</f>
        <v>Завантажити сертифікат</v>
      </c>
    </row>
    <row r="1206" spans="1:3" x14ac:dyDescent="0.3">
      <c r="A1206" t="s">
        <v>2410</v>
      </c>
      <c r="B1206" t="s">
        <v>2411</v>
      </c>
      <c r="C1206" t="str">
        <f>HYPERLINK("https://talan.bank.gov.ua/get-user-certificate/Y_-biIsH-16C-gpIyzf_","Завантажити сертифікат")</f>
        <v>Завантажити сертифікат</v>
      </c>
    </row>
    <row r="1207" spans="1:3" x14ac:dyDescent="0.3">
      <c r="A1207" t="s">
        <v>2412</v>
      </c>
      <c r="B1207" t="s">
        <v>2413</v>
      </c>
      <c r="C1207" t="str">
        <f>HYPERLINK("https://talan.bank.gov.ua/get-user-certificate/Y_-birclZCTmT26Q8XIY","Завантажити сертифікат")</f>
        <v>Завантажити сертифікат</v>
      </c>
    </row>
    <row r="1208" spans="1:3" x14ac:dyDescent="0.3">
      <c r="A1208" t="s">
        <v>2414</v>
      </c>
      <c r="B1208" t="s">
        <v>2415</v>
      </c>
      <c r="C1208" t="str">
        <f>HYPERLINK("https://talan.bank.gov.ua/get-user-certificate/Y_-biaIlrsnxHLrwSQPf","Завантажити сертифікат")</f>
        <v>Завантажити сертифікат</v>
      </c>
    </row>
    <row r="1209" spans="1:3" x14ac:dyDescent="0.3">
      <c r="A1209" t="s">
        <v>2416</v>
      </c>
      <c r="B1209" t="s">
        <v>2417</v>
      </c>
      <c r="C1209" t="str">
        <f>HYPERLINK("https://talan.bank.gov.ua/get-user-certificate/Y_-bihADURRQJq9CEBOW","Завантажити сертифікат")</f>
        <v>Завантажити сертифікат</v>
      </c>
    </row>
    <row r="1210" spans="1:3" x14ac:dyDescent="0.3">
      <c r="A1210" t="s">
        <v>2418</v>
      </c>
      <c r="B1210" t="s">
        <v>2419</v>
      </c>
      <c r="C1210" t="str">
        <f>HYPERLINK("https://talan.bank.gov.ua/get-user-certificate/Y_-bieWRgU6cFQGcmyBM","Завантажити сертифікат")</f>
        <v>Завантажити сертифікат</v>
      </c>
    </row>
    <row r="1211" spans="1:3" x14ac:dyDescent="0.3">
      <c r="A1211" t="s">
        <v>2420</v>
      </c>
      <c r="B1211" t="s">
        <v>2421</v>
      </c>
      <c r="C1211" t="str">
        <f>HYPERLINK("https://talan.bank.gov.ua/get-user-certificate/Y_-bi4i9E_T0NOvL7r7w","Завантажити сертифікат")</f>
        <v>Завантажити сертифікат</v>
      </c>
    </row>
    <row r="1212" spans="1:3" x14ac:dyDescent="0.3">
      <c r="A1212" t="s">
        <v>2422</v>
      </c>
      <c r="B1212" t="s">
        <v>2423</v>
      </c>
      <c r="C1212" t="str">
        <f>HYPERLINK("https://talan.bank.gov.ua/get-user-certificate/Y_-biDpAvDzVCuG2puaz","Завантажити сертифікат")</f>
        <v>Завантажити сертифікат</v>
      </c>
    </row>
    <row r="1213" spans="1:3" x14ac:dyDescent="0.3">
      <c r="A1213" t="s">
        <v>2424</v>
      </c>
      <c r="B1213" t="s">
        <v>2425</v>
      </c>
      <c r="C1213" t="str">
        <f>HYPERLINK("https://talan.bank.gov.ua/get-user-certificate/Y_-biRcwMnVw8HZZ-8ro","Завантажити сертифікат")</f>
        <v>Завантажити сертифікат</v>
      </c>
    </row>
    <row r="1214" spans="1:3" x14ac:dyDescent="0.3">
      <c r="A1214" t="s">
        <v>2426</v>
      </c>
      <c r="B1214" t="s">
        <v>2427</v>
      </c>
      <c r="C1214" t="str">
        <f>HYPERLINK("https://talan.bank.gov.ua/get-user-certificate/Y_-bif9lTzNwxSjAgzgw","Завантажити сертифікат")</f>
        <v>Завантажити сертифікат</v>
      </c>
    </row>
    <row r="1215" spans="1:3" x14ac:dyDescent="0.3">
      <c r="A1215" t="s">
        <v>2428</v>
      </c>
      <c r="B1215" t="s">
        <v>2429</v>
      </c>
      <c r="C1215" t="str">
        <f>HYPERLINK("https://talan.bank.gov.ua/get-user-certificate/Y_-bixHxfARKSNnX4Ib_","Завантажити сертифікат")</f>
        <v>Завантажити сертифікат</v>
      </c>
    </row>
    <row r="1216" spans="1:3" x14ac:dyDescent="0.3">
      <c r="A1216" t="s">
        <v>2430</v>
      </c>
      <c r="B1216" t="s">
        <v>2431</v>
      </c>
      <c r="C1216" t="str">
        <f>HYPERLINK("https://talan.bank.gov.ua/get-user-certificate/Y_-biKzc7QVlBECb0Gay","Завантажити сертифікат")</f>
        <v>Завантажити сертифікат</v>
      </c>
    </row>
    <row r="1217" spans="1:3" x14ac:dyDescent="0.3">
      <c r="A1217" t="s">
        <v>2432</v>
      </c>
      <c r="B1217" t="s">
        <v>2433</v>
      </c>
      <c r="C1217" t="str">
        <f>HYPERLINK("https://talan.bank.gov.ua/get-user-certificate/Y_-biC_S9GSxkvH0bBwP","Завантажити сертифікат")</f>
        <v>Завантажити сертифікат</v>
      </c>
    </row>
    <row r="1218" spans="1:3" x14ac:dyDescent="0.3">
      <c r="A1218" t="s">
        <v>2434</v>
      </c>
      <c r="B1218" t="s">
        <v>2435</v>
      </c>
      <c r="C1218" t="str">
        <f>HYPERLINK("https://talan.bank.gov.ua/get-user-certificate/Y_-bi9GqIP1KO8QB8f7S","Завантажити сертифікат")</f>
        <v>Завантажити сертифікат</v>
      </c>
    </row>
    <row r="1219" spans="1:3" x14ac:dyDescent="0.3">
      <c r="A1219" t="s">
        <v>2436</v>
      </c>
      <c r="B1219" t="s">
        <v>2437</v>
      </c>
      <c r="C1219" t="str">
        <f>HYPERLINK("https://talan.bank.gov.ua/get-user-certificate/Y_-bi0kmvWanNuJK5mQJ","Завантажити сертифікат")</f>
        <v>Завантажити сертифікат</v>
      </c>
    </row>
    <row r="1220" spans="1:3" x14ac:dyDescent="0.3">
      <c r="A1220" t="s">
        <v>2438</v>
      </c>
      <c r="B1220" t="s">
        <v>2439</v>
      </c>
      <c r="C1220" t="str">
        <f>HYPERLINK("https://talan.bank.gov.ua/get-user-certificate/Y_-biNPfWx8yu_0A7Ns5","Завантажити сертифікат")</f>
        <v>Завантажити сертифікат</v>
      </c>
    </row>
    <row r="1221" spans="1:3" x14ac:dyDescent="0.3">
      <c r="A1221" t="s">
        <v>2440</v>
      </c>
      <c r="B1221" t="s">
        <v>2441</v>
      </c>
      <c r="C1221" t="str">
        <f>HYPERLINK("https://talan.bank.gov.ua/get-user-certificate/Y_-bib4A8p2xKl05Ap9S","Завантажити сертифікат")</f>
        <v>Завантажити сертифікат</v>
      </c>
    </row>
    <row r="1222" spans="1:3" x14ac:dyDescent="0.3">
      <c r="A1222" t="s">
        <v>2442</v>
      </c>
      <c r="B1222" t="s">
        <v>2443</v>
      </c>
      <c r="C1222" t="str">
        <f>HYPERLINK("https://talan.bank.gov.ua/get-user-certificate/Y_-bi6sFvE-RmV9CtOLW","Завантажити сертифікат")</f>
        <v>Завантажити сертифікат</v>
      </c>
    </row>
    <row r="1223" spans="1:3" x14ac:dyDescent="0.3">
      <c r="A1223" t="s">
        <v>2444</v>
      </c>
      <c r="B1223" t="s">
        <v>2445</v>
      </c>
      <c r="C1223" t="str">
        <f>HYPERLINK("https://talan.bank.gov.ua/get-user-certificate/Y_-bizmu1XWYNdmH57WN","Завантажити сертифікат")</f>
        <v>Завантажити сертифікат</v>
      </c>
    </row>
    <row r="1224" spans="1:3" x14ac:dyDescent="0.3">
      <c r="A1224" t="s">
        <v>2446</v>
      </c>
      <c r="B1224" t="s">
        <v>2447</v>
      </c>
      <c r="C1224" t="str">
        <f>HYPERLINK("https://talan.bank.gov.ua/get-user-certificate/Y_-birnhSTO9YBYqGqhZ","Завантажити сертифікат")</f>
        <v>Завантажити сертифікат</v>
      </c>
    </row>
    <row r="1225" spans="1:3" x14ac:dyDescent="0.3">
      <c r="A1225" t="s">
        <v>2448</v>
      </c>
      <c r="B1225" t="s">
        <v>2449</v>
      </c>
      <c r="C1225" t="str">
        <f>HYPERLINK("https://talan.bank.gov.ua/get-user-certificate/Y_-biY4CD9IUJ36XuuPr","Завантажити сертифікат")</f>
        <v>Завантажити сертифікат</v>
      </c>
    </row>
    <row r="1226" spans="1:3" x14ac:dyDescent="0.3">
      <c r="A1226" t="s">
        <v>2450</v>
      </c>
      <c r="B1226" t="s">
        <v>2451</v>
      </c>
      <c r="C1226" t="str">
        <f>HYPERLINK("https://talan.bank.gov.ua/get-user-certificate/Y_-bi6MHWZe5upo1qnNe","Завантажити сертифікат")</f>
        <v>Завантажити сертифікат</v>
      </c>
    </row>
    <row r="1227" spans="1:3" x14ac:dyDescent="0.3">
      <c r="A1227" t="s">
        <v>2452</v>
      </c>
      <c r="B1227" t="s">
        <v>2453</v>
      </c>
      <c r="C1227" t="str">
        <f>HYPERLINK("https://talan.bank.gov.ua/get-user-certificate/Y_-biI0Z0y-LMJyKlMlj","Завантажити сертифікат")</f>
        <v>Завантажити сертифікат</v>
      </c>
    </row>
    <row r="1228" spans="1:3" x14ac:dyDescent="0.3">
      <c r="A1228" t="s">
        <v>2454</v>
      </c>
      <c r="B1228" t="s">
        <v>2455</v>
      </c>
      <c r="C1228" t="str">
        <f>HYPERLINK("https://talan.bank.gov.ua/get-user-certificate/Y_-bi6k9m6ugWbiwCLFi","Завантажити сертифікат")</f>
        <v>Завантажити сертифікат</v>
      </c>
    </row>
    <row r="1229" spans="1:3" x14ac:dyDescent="0.3">
      <c r="A1229" t="s">
        <v>2456</v>
      </c>
      <c r="B1229" t="s">
        <v>2457</v>
      </c>
      <c r="C1229" t="str">
        <f>HYPERLINK("https://talan.bank.gov.ua/get-user-certificate/Y_-bi6mGrjkKivLRHapi","Завантажити сертифікат")</f>
        <v>Завантажити сертифікат</v>
      </c>
    </row>
    <row r="1230" spans="1:3" x14ac:dyDescent="0.3">
      <c r="A1230" t="s">
        <v>2458</v>
      </c>
      <c r="B1230" t="s">
        <v>2459</v>
      </c>
      <c r="C1230" t="str">
        <f>HYPERLINK("https://talan.bank.gov.ua/get-user-certificate/Y_-biuGnP0AyuSS5aGAO","Завантажити сертифікат")</f>
        <v>Завантажити сертифікат</v>
      </c>
    </row>
    <row r="1231" spans="1:3" x14ac:dyDescent="0.3">
      <c r="A1231" t="s">
        <v>2460</v>
      </c>
      <c r="B1231" t="s">
        <v>2461</v>
      </c>
      <c r="C1231" t="str">
        <f>HYPERLINK("https://talan.bank.gov.ua/get-user-certificate/Y_-bi1wSoqUz1LCm15R3","Завантажити сертифікат")</f>
        <v>Завантажити сертифікат</v>
      </c>
    </row>
    <row r="1232" spans="1:3" x14ac:dyDescent="0.3">
      <c r="A1232" t="s">
        <v>2462</v>
      </c>
      <c r="B1232" t="s">
        <v>2463</v>
      </c>
      <c r="C1232" t="str">
        <f>HYPERLINK("https://talan.bank.gov.ua/get-user-certificate/Y_-biO6rI81_F9Sgp0hL","Завантажити сертифікат")</f>
        <v>Завантажити сертифікат</v>
      </c>
    </row>
    <row r="1233" spans="1:3" x14ac:dyDescent="0.3">
      <c r="A1233" t="s">
        <v>2464</v>
      </c>
      <c r="B1233" t="s">
        <v>2465</v>
      </c>
      <c r="C1233" t="str">
        <f>HYPERLINK("https://talan.bank.gov.ua/get-user-certificate/Y_-bibS8wTw4dUttmzt9","Завантажити сертифікат")</f>
        <v>Завантажити сертифікат</v>
      </c>
    </row>
    <row r="1234" spans="1:3" x14ac:dyDescent="0.3">
      <c r="A1234" t="s">
        <v>2466</v>
      </c>
      <c r="B1234" t="s">
        <v>2467</v>
      </c>
      <c r="C1234" t="str">
        <f>HYPERLINK("https://talan.bank.gov.ua/get-user-certificate/Y_-biciZm0rur1GHFAXS","Завантажити сертифікат")</f>
        <v>Завантажити сертифікат</v>
      </c>
    </row>
    <row r="1235" spans="1:3" x14ac:dyDescent="0.3">
      <c r="A1235" t="s">
        <v>2468</v>
      </c>
      <c r="B1235" t="s">
        <v>2469</v>
      </c>
      <c r="C1235" t="str">
        <f>HYPERLINK("https://talan.bank.gov.ua/get-user-certificate/Y_-biL6q89d3MAlvJI6s","Завантажити сертифікат")</f>
        <v>Завантажити сертифікат</v>
      </c>
    </row>
    <row r="1236" spans="1:3" x14ac:dyDescent="0.3">
      <c r="A1236" t="s">
        <v>2470</v>
      </c>
      <c r="B1236" t="s">
        <v>2471</v>
      </c>
      <c r="C1236" t="str">
        <f>HYPERLINK("https://talan.bank.gov.ua/get-user-certificate/Y_-bio60oHQN5-Tpz3Pr","Завантажити сертифікат")</f>
        <v>Завантажити сертифікат</v>
      </c>
    </row>
    <row r="1237" spans="1:3" x14ac:dyDescent="0.3">
      <c r="A1237" t="s">
        <v>2472</v>
      </c>
      <c r="B1237" t="s">
        <v>2473</v>
      </c>
      <c r="C1237" t="str">
        <f>HYPERLINK("https://talan.bank.gov.ua/get-user-certificate/Y_-biSxKagYfEEsDrDAH","Завантажити сертифікат")</f>
        <v>Завантажити сертифікат</v>
      </c>
    </row>
    <row r="1238" spans="1:3" x14ac:dyDescent="0.3">
      <c r="A1238" t="s">
        <v>2474</v>
      </c>
      <c r="B1238" t="s">
        <v>2475</v>
      </c>
      <c r="C1238" t="str">
        <f>HYPERLINK("https://talan.bank.gov.ua/get-user-certificate/Y_-biz5_F7IuXgJ-4tOM","Завантажити сертифікат")</f>
        <v>Завантажити сертифікат</v>
      </c>
    </row>
    <row r="1239" spans="1:3" x14ac:dyDescent="0.3">
      <c r="A1239" t="s">
        <v>2476</v>
      </c>
      <c r="B1239" t="s">
        <v>2477</v>
      </c>
      <c r="C1239" t="str">
        <f>HYPERLINK("https://talan.bank.gov.ua/get-user-certificate/Y_-bih5itdoVhSL6ag1A","Завантажити сертифікат")</f>
        <v>Завантажити сертифікат</v>
      </c>
    </row>
    <row r="1240" spans="1:3" x14ac:dyDescent="0.3">
      <c r="A1240" t="s">
        <v>2478</v>
      </c>
      <c r="B1240" t="s">
        <v>2479</v>
      </c>
      <c r="C1240" t="str">
        <f>HYPERLINK("https://talan.bank.gov.ua/get-user-certificate/Y_-bipTMQ0qRYfftYbs4","Завантажити сертифікат")</f>
        <v>Завантажити сертифікат</v>
      </c>
    </row>
    <row r="1241" spans="1:3" x14ac:dyDescent="0.3">
      <c r="A1241" t="s">
        <v>2480</v>
      </c>
      <c r="B1241" t="s">
        <v>2481</v>
      </c>
      <c r="C1241" t="str">
        <f>HYPERLINK("https://talan.bank.gov.ua/get-user-certificate/Y_-bixDpEoPW35iz6AGB","Завантажити сертифікат")</f>
        <v>Завантажити сертифікат</v>
      </c>
    </row>
    <row r="1242" spans="1:3" x14ac:dyDescent="0.3">
      <c r="A1242" t="s">
        <v>2482</v>
      </c>
      <c r="B1242" t="s">
        <v>2483</v>
      </c>
      <c r="C1242" t="str">
        <f>HYPERLINK("https://talan.bank.gov.ua/get-user-certificate/Y_-bihtbz1wWBY363FWa","Завантажити сертифікат")</f>
        <v>Завантажити сертифікат</v>
      </c>
    </row>
    <row r="1243" spans="1:3" x14ac:dyDescent="0.3">
      <c r="A1243" t="s">
        <v>2484</v>
      </c>
      <c r="B1243" t="s">
        <v>2485</v>
      </c>
      <c r="C1243" t="str">
        <f>HYPERLINK("https://talan.bank.gov.ua/get-user-certificate/Y_-bizoMQrIG2d836nSu","Завантажити сертифікат")</f>
        <v>Завантажити сертифікат</v>
      </c>
    </row>
    <row r="1244" spans="1:3" x14ac:dyDescent="0.3">
      <c r="A1244" t="s">
        <v>2486</v>
      </c>
      <c r="B1244" t="s">
        <v>2487</v>
      </c>
      <c r="C1244" t="str">
        <f>HYPERLINK("https://talan.bank.gov.ua/get-user-certificate/Y_-bijEz6YkcujWTEUY3","Завантажити сертифікат")</f>
        <v>Завантажити сертифікат</v>
      </c>
    </row>
    <row r="1245" spans="1:3" x14ac:dyDescent="0.3">
      <c r="A1245" t="s">
        <v>2488</v>
      </c>
      <c r="B1245" t="s">
        <v>2489</v>
      </c>
      <c r="C1245" t="str">
        <f>HYPERLINK("https://talan.bank.gov.ua/get-user-certificate/Y_-biQn5I3IA7khvsY9J","Завантажити сертифікат")</f>
        <v>Завантажити сертифікат</v>
      </c>
    </row>
    <row r="1246" spans="1:3" x14ac:dyDescent="0.3">
      <c r="A1246" t="s">
        <v>2490</v>
      </c>
      <c r="B1246" t="s">
        <v>2491</v>
      </c>
      <c r="C1246" t="str">
        <f>HYPERLINK("https://talan.bank.gov.ua/get-user-certificate/Y_-bi5dw40tHF4XT-GDZ","Завантажити сертифікат")</f>
        <v>Завантажити сертифікат</v>
      </c>
    </row>
    <row r="1247" spans="1:3" x14ac:dyDescent="0.3">
      <c r="A1247" t="s">
        <v>2492</v>
      </c>
      <c r="B1247" t="s">
        <v>2493</v>
      </c>
      <c r="C1247" t="str">
        <f>HYPERLINK("https://talan.bank.gov.ua/get-user-certificate/Y_-biXLytOVp_lNYocS5","Завантажити сертифікат")</f>
        <v>Завантажити сертифікат</v>
      </c>
    </row>
    <row r="1248" spans="1:3" x14ac:dyDescent="0.3">
      <c r="A1248" t="s">
        <v>2494</v>
      </c>
      <c r="B1248" t="s">
        <v>2495</v>
      </c>
      <c r="C1248" t="str">
        <f>HYPERLINK("https://talan.bank.gov.ua/get-user-certificate/Y_-bijRPQETbY_jQ4Cay","Завантажити сертифікат")</f>
        <v>Завантажити сертифікат</v>
      </c>
    </row>
    <row r="1249" spans="1:3" x14ac:dyDescent="0.3">
      <c r="A1249" t="s">
        <v>2496</v>
      </c>
      <c r="B1249" t="s">
        <v>2497</v>
      </c>
      <c r="C1249" t="str">
        <f>HYPERLINK("https://talan.bank.gov.ua/get-user-certificate/Y_-birn9-1scTU7xueVQ","Завантажити сертифікат")</f>
        <v>Завантажити сертифікат</v>
      </c>
    </row>
    <row r="1250" spans="1:3" x14ac:dyDescent="0.3">
      <c r="A1250" t="s">
        <v>2498</v>
      </c>
      <c r="B1250" t="s">
        <v>2499</v>
      </c>
      <c r="C1250" t="str">
        <f>HYPERLINK("https://talan.bank.gov.ua/get-user-certificate/Y_-bi82M19HQUv1jbqQv","Завантажити сертифікат")</f>
        <v>Завантажити сертифікат</v>
      </c>
    </row>
    <row r="1251" spans="1:3" x14ac:dyDescent="0.3">
      <c r="A1251" t="s">
        <v>2500</v>
      </c>
      <c r="B1251" t="s">
        <v>2501</v>
      </c>
      <c r="C1251" t="str">
        <f>HYPERLINK("https://talan.bank.gov.ua/get-user-certificate/Y_-bii6g4Zf7HtHUmLej","Завантажити сертифікат")</f>
        <v>Завантажити сертифікат</v>
      </c>
    </row>
    <row r="1252" spans="1:3" x14ac:dyDescent="0.3">
      <c r="A1252" t="s">
        <v>2502</v>
      </c>
      <c r="B1252" t="s">
        <v>2503</v>
      </c>
      <c r="C1252" t="str">
        <f>HYPERLINK("https://talan.bank.gov.ua/get-user-certificate/Y_-biD-Bn1hNZWIqWOWT","Завантажити сертифікат")</f>
        <v>Завантажити сертифікат</v>
      </c>
    </row>
    <row r="1253" spans="1:3" x14ac:dyDescent="0.3">
      <c r="A1253" t="s">
        <v>2504</v>
      </c>
      <c r="B1253" t="s">
        <v>2505</v>
      </c>
      <c r="C1253" t="str">
        <f>HYPERLINK("https://talan.bank.gov.ua/get-user-certificate/Y_-bia9E9mAnsHhEGKVD","Завантажити сертифікат")</f>
        <v>Завантажити сертифікат</v>
      </c>
    </row>
    <row r="1254" spans="1:3" x14ac:dyDescent="0.3">
      <c r="A1254" t="s">
        <v>2506</v>
      </c>
      <c r="B1254" t="s">
        <v>2507</v>
      </c>
      <c r="C1254" t="str">
        <f>HYPERLINK("https://talan.bank.gov.ua/get-user-certificate/Y_-bia8mgN-KpgNbT1dU","Завантажити сертифікат")</f>
        <v>Завантажити сертифікат</v>
      </c>
    </row>
    <row r="1255" spans="1:3" x14ac:dyDescent="0.3">
      <c r="A1255" t="s">
        <v>2508</v>
      </c>
      <c r="B1255" t="s">
        <v>2509</v>
      </c>
      <c r="C1255" t="str">
        <f>HYPERLINK("https://talan.bank.gov.ua/get-user-certificate/Y_-bi09OGOFeGN1HxA79","Завантажити сертифікат")</f>
        <v>Завантажити сертифікат</v>
      </c>
    </row>
    <row r="1256" spans="1:3" x14ac:dyDescent="0.3">
      <c r="A1256" t="s">
        <v>2510</v>
      </c>
      <c r="B1256" t="s">
        <v>2511</v>
      </c>
      <c r="C1256" t="str">
        <f>HYPERLINK("https://talan.bank.gov.ua/get-user-certificate/Y_-biVoiT-WCtuOibQVT","Завантажити сертифікат")</f>
        <v>Завантажити сертифікат</v>
      </c>
    </row>
    <row r="1257" spans="1:3" x14ac:dyDescent="0.3">
      <c r="A1257" t="s">
        <v>2512</v>
      </c>
      <c r="B1257" t="s">
        <v>2513</v>
      </c>
      <c r="C1257" t="str">
        <f>HYPERLINK("https://talan.bank.gov.ua/get-user-certificate/Y_-biRdBdYC21LX29QBb","Завантажити сертифікат")</f>
        <v>Завантажити сертифікат</v>
      </c>
    </row>
    <row r="1258" spans="1:3" x14ac:dyDescent="0.3">
      <c r="A1258" t="s">
        <v>2514</v>
      </c>
      <c r="B1258" t="s">
        <v>2515</v>
      </c>
      <c r="C1258" t="str">
        <f>HYPERLINK("https://talan.bank.gov.ua/get-user-certificate/Y_-biCHG-L_YmGdm6yka","Завантажити сертифікат")</f>
        <v>Завантажити сертифікат</v>
      </c>
    </row>
    <row r="1259" spans="1:3" x14ac:dyDescent="0.3">
      <c r="A1259" t="s">
        <v>2516</v>
      </c>
      <c r="B1259" t="s">
        <v>2517</v>
      </c>
      <c r="C1259" t="str">
        <f>HYPERLINK("https://talan.bank.gov.ua/get-user-certificate/Y_-bi2fGMex-lfSLGZCQ","Завантажити сертифікат")</f>
        <v>Завантажити сертифікат</v>
      </c>
    </row>
    <row r="1260" spans="1:3" x14ac:dyDescent="0.3">
      <c r="A1260" t="s">
        <v>2518</v>
      </c>
      <c r="B1260" t="s">
        <v>2519</v>
      </c>
      <c r="C1260" t="str">
        <f>HYPERLINK("https://talan.bank.gov.ua/get-user-certificate/Y_-biy_z6oLtAXTJnIhZ","Завантажити сертифікат")</f>
        <v>Завантажити сертифікат</v>
      </c>
    </row>
    <row r="1261" spans="1:3" x14ac:dyDescent="0.3">
      <c r="A1261" t="s">
        <v>2520</v>
      </c>
      <c r="B1261" t="s">
        <v>2521</v>
      </c>
      <c r="C1261" t="str">
        <f>HYPERLINK("https://talan.bank.gov.ua/get-user-certificate/Y_-bi6qiSyu_QZ8v41qX","Завантажити сертифікат")</f>
        <v>Завантажити сертифікат</v>
      </c>
    </row>
    <row r="1262" spans="1:3" x14ac:dyDescent="0.3">
      <c r="A1262" t="s">
        <v>2522</v>
      </c>
      <c r="B1262" t="s">
        <v>2523</v>
      </c>
      <c r="C1262" t="str">
        <f>HYPERLINK("https://talan.bank.gov.ua/get-user-certificate/Y_-bitexMlkDuBl8TFCq","Завантажити сертифікат")</f>
        <v>Завантажити сертифікат</v>
      </c>
    </row>
    <row r="1263" spans="1:3" x14ac:dyDescent="0.3">
      <c r="A1263" t="s">
        <v>2524</v>
      </c>
      <c r="B1263" t="s">
        <v>2525</v>
      </c>
      <c r="C1263" t="str">
        <f>HYPERLINK("https://talan.bank.gov.ua/get-user-certificate/Y_-biBGeubavx2xhfodK","Завантажити сертифікат")</f>
        <v>Завантажити сертифікат</v>
      </c>
    </row>
    <row r="1264" spans="1:3" x14ac:dyDescent="0.3">
      <c r="A1264" t="s">
        <v>2526</v>
      </c>
      <c r="B1264" t="s">
        <v>2527</v>
      </c>
      <c r="C1264" t="str">
        <f>HYPERLINK("https://talan.bank.gov.ua/get-user-certificate/Y_-bi6hG8IbuhT7bkUgs","Завантажити сертифікат")</f>
        <v>Завантажити сертифікат</v>
      </c>
    </row>
    <row r="1265" spans="1:3" x14ac:dyDescent="0.3">
      <c r="A1265" t="s">
        <v>2528</v>
      </c>
      <c r="B1265" t="s">
        <v>2529</v>
      </c>
      <c r="C1265" t="str">
        <f>HYPERLINK("https://talan.bank.gov.ua/get-user-certificate/Y_-biapb5fDcMGmmt-Nu","Завантажити сертифікат")</f>
        <v>Завантажити сертифікат</v>
      </c>
    </row>
    <row r="1266" spans="1:3" x14ac:dyDescent="0.3">
      <c r="A1266" t="s">
        <v>2530</v>
      </c>
      <c r="B1266" t="s">
        <v>2531</v>
      </c>
      <c r="C1266" t="str">
        <f>HYPERLINK("https://talan.bank.gov.ua/get-user-certificate/Y_-biki7ASvC7_kWowHo","Завантажити сертифікат")</f>
        <v>Завантажити сертифікат</v>
      </c>
    </row>
    <row r="1267" spans="1:3" x14ac:dyDescent="0.3">
      <c r="A1267" t="s">
        <v>2532</v>
      </c>
      <c r="B1267" t="s">
        <v>2533</v>
      </c>
      <c r="C1267" t="str">
        <f>HYPERLINK("https://talan.bank.gov.ua/get-user-certificate/Y_-biPSktqGnLGoxKTvi","Завантажити сертифікат")</f>
        <v>Завантажити сертифікат</v>
      </c>
    </row>
    <row r="1268" spans="1:3" x14ac:dyDescent="0.3">
      <c r="A1268" t="s">
        <v>2534</v>
      </c>
      <c r="B1268" t="s">
        <v>2535</v>
      </c>
      <c r="C1268" t="str">
        <f>HYPERLINK("https://talan.bank.gov.ua/get-user-certificate/Y_-bigfIvOKVn_N_tmOU","Завантажити сертифікат")</f>
        <v>Завантажити сертифікат</v>
      </c>
    </row>
    <row r="1269" spans="1:3" x14ac:dyDescent="0.3">
      <c r="A1269" t="s">
        <v>2536</v>
      </c>
      <c r="B1269" t="s">
        <v>2537</v>
      </c>
      <c r="C1269" t="str">
        <f>HYPERLINK("https://talan.bank.gov.ua/get-user-certificate/Y_-biXftoK-pRB_WccAq","Завантажити сертифікат")</f>
        <v>Завантажити сертифікат</v>
      </c>
    </row>
    <row r="1270" spans="1:3" x14ac:dyDescent="0.3">
      <c r="A1270" t="s">
        <v>2538</v>
      </c>
      <c r="B1270" t="s">
        <v>2539</v>
      </c>
      <c r="C1270" t="str">
        <f>HYPERLINK("https://talan.bank.gov.ua/get-user-certificate/Y_-bi1XYUnuz2IEeIun8","Завантажити сертифікат")</f>
        <v>Завантажити сертифікат</v>
      </c>
    </row>
    <row r="1271" spans="1:3" x14ac:dyDescent="0.3">
      <c r="A1271" t="s">
        <v>2540</v>
      </c>
      <c r="B1271" t="s">
        <v>2541</v>
      </c>
      <c r="C1271" t="str">
        <f>HYPERLINK("https://talan.bank.gov.ua/get-user-certificate/Y_-bijRiEhSIcji9W5gf","Завантажити сертифікат")</f>
        <v>Завантажити сертифікат</v>
      </c>
    </row>
    <row r="1272" spans="1:3" x14ac:dyDescent="0.3">
      <c r="A1272" t="s">
        <v>2542</v>
      </c>
      <c r="B1272" t="s">
        <v>2543</v>
      </c>
      <c r="C1272" t="str">
        <f>HYPERLINK("https://talan.bank.gov.ua/get-user-certificate/Y_-biGWopl5txdHs8Own","Завантажити сертифікат")</f>
        <v>Завантажити сертифікат</v>
      </c>
    </row>
    <row r="1273" spans="1:3" x14ac:dyDescent="0.3">
      <c r="A1273" t="s">
        <v>2544</v>
      </c>
      <c r="B1273" t="s">
        <v>2545</v>
      </c>
      <c r="C1273" t="str">
        <f>HYPERLINK("https://talan.bank.gov.ua/get-user-certificate/Y_-biECXFbrKzm_rUeTP","Завантажити сертифікат")</f>
        <v>Завантажити сертифікат</v>
      </c>
    </row>
    <row r="1274" spans="1:3" x14ac:dyDescent="0.3">
      <c r="A1274" t="s">
        <v>2546</v>
      </c>
      <c r="B1274" t="s">
        <v>2547</v>
      </c>
      <c r="C1274" t="str">
        <f>HYPERLINK("https://talan.bank.gov.ua/get-user-certificate/Y_-biCI0xp5VB6dJjQKT","Завантажити сертифікат")</f>
        <v>Завантажити сертифікат</v>
      </c>
    </row>
    <row r="1275" spans="1:3" x14ac:dyDescent="0.3">
      <c r="A1275" t="s">
        <v>2548</v>
      </c>
      <c r="B1275" t="s">
        <v>2549</v>
      </c>
      <c r="C1275" t="str">
        <f>HYPERLINK("https://talan.bank.gov.ua/get-user-certificate/Y_-biUPKe6x6m_03d8kn","Завантажити сертифікат")</f>
        <v>Завантажити сертифікат</v>
      </c>
    </row>
    <row r="1276" spans="1:3" x14ac:dyDescent="0.3">
      <c r="A1276" t="s">
        <v>2550</v>
      </c>
      <c r="B1276" t="s">
        <v>2551</v>
      </c>
      <c r="C1276" t="str">
        <f>HYPERLINK("https://talan.bank.gov.ua/get-user-certificate/Y_-biznWhNBOpegm1HBg","Завантажити сертифікат")</f>
        <v>Завантажити сертифікат</v>
      </c>
    </row>
    <row r="1277" spans="1:3" x14ac:dyDescent="0.3">
      <c r="A1277" t="s">
        <v>2552</v>
      </c>
      <c r="B1277" t="s">
        <v>2553</v>
      </c>
      <c r="C1277" t="str">
        <f>HYPERLINK("https://talan.bank.gov.ua/get-user-certificate/Y_-biWov5ZviUuifPAA6","Завантажити сертифікат")</f>
        <v>Завантажити сертифікат</v>
      </c>
    </row>
    <row r="1278" spans="1:3" x14ac:dyDescent="0.3">
      <c r="A1278" t="s">
        <v>2554</v>
      </c>
      <c r="B1278" t="s">
        <v>2555</v>
      </c>
      <c r="C1278" t="str">
        <f>HYPERLINK("https://talan.bank.gov.ua/get-user-certificate/Y_-biC2gtsoixuVOxSTe","Завантажити сертифікат")</f>
        <v>Завантажити сертифікат</v>
      </c>
    </row>
    <row r="1279" spans="1:3" x14ac:dyDescent="0.3">
      <c r="A1279" t="s">
        <v>2556</v>
      </c>
      <c r="B1279" t="s">
        <v>2557</v>
      </c>
      <c r="C1279" t="str">
        <f>HYPERLINK("https://talan.bank.gov.ua/get-user-certificate/Y_-biRMZ74DYJbM7CTWA","Завантажити сертифікат")</f>
        <v>Завантажити сертифікат</v>
      </c>
    </row>
    <row r="1280" spans="1:3" x14ac:dyDescent="0.3">
      <c r="A1280" t="s">
        <v>2558</v>
      </c>
      <c r="B1280" t="s">
        <v>2559</v>
      </c>
      <c r="C1280" t="str">
        <f>HYPERLINK("https://talan.bank.gov.ua/get-user-certificate/Y_-biHe0NQHOcakyoYpi","Завантажити сертифікат")</f>
        <v>Завантажити сертифікат</v>
      </c>
    </row>
    <row r="1281" spans="1:3" x14ac:dyDescent="0.3">
      <c r="A1281" t="s">
        <v>2560</v>
      </c>
      <c r="B1281" t="s">
        <v>2561</v>
      </c>
      <c r="C1281" t="str">
        <f>HYPERLINK("https://talan.bank.gov.ua/get-user-certificate/Y_-bi-lEPffq9VaXjOBZ","Завантажити сертифікат")</f>
        <v>Завантажити сертифікат</v>
      </c>
    </row>
    <row r="1282" spans="1:3" x14ac:dyDescent="0.3">
      <c r="A1282" t="s">
        <v>2562</v>
      </c>
      <c r="B1282" t="s">
        <v>2563</v>
      </c>
      <c r="C1282" t="str">
        <f>HYPERLINK("https://talan.bank.gov.ua/get-user-certificate/Y_-biAI5aGSM8fNrinyl","Завантажити сертифікат")</f>
        <v>Завантажити сертифікат</v>
      </c>
    </row>
    <row r="1283" spans="1:3" x14ac:dyDescent="0.3">
      <c r="A1283" t="s">
        <v>2564</v>
      </c>
      <c r="B1283" t="s">
        <v>2565</v>
      </c>
      <c r="C1283" t="str">
        <f>HYPERLINK("https://talan.bank.gov.ua/get-user-certificate/Y_-bitw72ICKJQUD5JPL","Завантажити сертифікат")</f>
        <v>Завантажити сертифікат</v>
      </c>
    </row>
    <row r="1284" spans="1:3" x14ac:dyDescent="0.3">
      <c r="A1284" t="s">
        <v>2566</v>
      </c>
      <c r="B1284" t="s">
        <v>2567</v>
      </c>
      <c r="C1284" t="str">
        <f>HYPERLINK("https://talan.bank.gov.ua/get-user-certificate/Y_-bi7XyYajEMxp-52T7","Завантажити сертифікат")</f>
        <v>Завантажити сертифікат</v>
      </c>
    </row>
    <row r="1285" spans="1:3" x14ac:dyDescent="0.3">
      <c r="A1285" t="s">
        <v>2568</v>
      </c>
      <c r="B1285" t="s">
        <v>2569</v>
      </c>
      <c r="C1285" t="str">
        <f>HYPERLINK("https://talan.bank.gov.ua/get-user-certificate/Y_-bi3stRohv4AyuYnOU","Завантажити сертифікат")</f>
        <v>Завантажити сертифікат</v>
      </c>
    </row>
    <row r="1286" spans="1:3" x14ac:dyDescent="0.3">
      <c r="A1286" t="s">
        <v>2570</v>
      </c>
      <c r="B1286" t="s">
        <v>2571</v>
      </c>
      <c r="C1286" t="str">
        <f>HYPERLINK("https://talan.bank.gov.ua/get-user-certificate/Y_-birYJZlO-GFa_QS1C","Завантажити сертифікат")</f>
        <v>Завантажити сертифікат</v>
      </c>
    </row>
    <row r="1287" spans="1:3" x14ac:dyDescent="0.3">
      <c r="A1287" t="s">
        <v>2572</v>
      </c>
      <c r="B1287" t="s">
        <v>2573</v>
      </c>
      <c r="C1287" t="str">
        <f>HYPERLINK("https://talan.bank.gov.ua/get-user-certificate/Y_-biLysYsfkLfY8LmzM","Завантажити сертифікат")</f>
        <v>Завантажити сертифікат</v>
      </c>
    </row>
    <row r="1288" spans="1:3" x14ac:dyDescent="0.3">
      <c r="A1288" t="s">
        <v>2574</v>
      </c>
      <c r="B1288" t="s">
        <v>2575</v>
      </c>
      <c r="C1288" t="str">
        <f>HYPERLINK("https://talan.bank.gov.ua/get-user-certificate/Y_-bihvbM3uL9p1_nOrv","Завантажити сертифікат")</f>
        <v>Завантажити сертифікат</v>
      </c>
    </row>
    <row r="1289" spans="1:3" x14ac:dyDescent="0.3">
      <c r="A1289" t="s">
        <v>2576</v>
      </c>
      <c r="B1289" t="s">
        <v>2577</v>
      </c>
      <c r="C1289" t="str">
        <f>HYPERLINK("https://talan.bank.gov.ua/get-user-certificate/Y_-bi4wx15Tmb2G4V1gY","Завантажити сертифікат")</f>
        <v>Завантажити сертифікат</v>
      </c>
    </row>
    <row r="1290" spans="1:3" x14ac:dyDescent="0.3">
      <c r="A1290" t="s">
        <v>2578</v>
      </c>
      <c r="B1290" t="s">
        <v>2579</v>
      </c>
      <c r="C1290" t="str">
        <f>HYPERLINK("https://talan.bank.gov.ua/get-user-certificate/Y_-biTMr3YC7hdbhHXpQ","Завантажити сертифікат")</f>
        <v>Завантажити сертифікат</v>
      </c>
    </row>
    <row r="1291" spans="1:3" x14ac:dyDescent="0.3">
      <c r="A1291" t="s">
        <v>2580</v>
      </c>
      <c r="B1291" t="s">
        <v>2581</v>
      </c>
      <c r="C1291" t="str">
        <f>HYPERLINK("https://talan.bank.gov.ua/get-user-certificate/Y_-bidG0lbnRbRQY2rWS","Завантажити сертифікат")</f>
        <v>Завантажити сертифікат</v>
      </c>
    </row>
    <row r="1292" spans="1:3" x14ac:dyDescent="0.3">
      <c r="A1292" t="s">
        <v>2582</v>
      </c>
      <c r="B1292" t="s">
        <v>2583</v>
      </c>
      <c r="C1292" t="str">
        <f>HYPERLINK("https://talan.bank.gov.ua/get-user-certificate/Y_-bi-GmC0aNXtqvkLsM","Завантажити сертифікат")</f>
        <v>Завантажити сертифікат</v>
      </c>
    </row>
    <row r="1293" spans="1:3" x14ac:dyDescent="0.3">
      <c r="A1293" t="s">
        <v>2584</v>
      </c>
      <c r="B1293" t="s">
        <v>2585</v>
      </c>
      <c r="C1293" t="str">
        <f>HYPERLINK("https://talan.bank.gov.ua/get-user-certificate/Y_-birEmB1c-12yNJji3","Завантажити сертифікат")</f>
        <v>Завантажити сертифікат</v>
      </c>
    </row>
    <row r="1294" spans="1:3" x14ac:dyDescent="0.3">
      <c r="A1294" t="s">
        <v>2586</v>
      </c>
      <c r="B1294" t="s">
        <v>2587</v>
      </c>
      <c r="C1294" t="str">
        <f>HYPERLINK("https://talan.bank.gov.ua/get-user-certificate/Y_-bin2o7unE3GkKkQua","Завантажити сертифікат")</f>
        <v>Завантажити сертифікат</v>
      </c>
    </row>
    <row r="1295" spans="1:3" x14ac:dyDescent="0.3">
      <c r="A1295" t="s">
        <v>2588</v>
      </c>
      <c r="B1295" t="s">
        <v>2589</v>
      </c>
      <c r="C1295" t="str">
        <f>HYPERLINK("https://talan.bank.gov.ua/get-user-certificate/Y_-biXEqHWqKqQV_0UXg","Завантажити сертифікат")</f>
        <v>Завантажити сертифікат</v>
      </c>
    </row>
    <row r="1296" spans="1:3" x14ac:dyDescent="0.3">
      <c r="A1296" t="s">
        <v>2590</v>
      </c>
      <c r="B1296" t="s">
        <v>2591</v>
      </c>
      <c r="C1296" t="str">
        <f>HYPERLINK("https://talan.bank.gov.ua/get-user-certificate/Y_-biJjVHSApzVvwtjuk","Завантажити сертифікат")</f>
        <v>Завантажити сертифікат</v>
      </c>
    </row>
    <row r="1297" spans="1:3" x14ac:dyDescent="0.3">
      <c r="A1297" t="s">
        <v>2592</v>
      </c>
      <c r="B1297" t="s">
        <v>2593</v>
      </c>
      <c r="C1297" t="str">
        <f>HYPERLINK("https://talan.bank.gov.ua/get-user-certificate/Y_-bi1XqyovVLa7bq-Zo","Завантажити сертифікат")</f>
        <v>Завантажити сертифікат</v>
      </c>
    </row>
    <row r="1298" spans="1:3" x14ac:dyDescent="0.3">
      <c r="A1298" t="s">
        <v>2594</v>
      </c>
      <c r="B1298" t="s">
        <v>2595</v>
      </c>
      <c r="C1298" t="str">
        <f>HYPERLINK("https://talan.bank.gov.ua/get-user-certificate/Y_-bi-CQyNul-OHlw3GM","Завантажити сертифікат")</f>
        <v>Завантажити сертифікат</v>
      </c>
    </row>
    <row r="1299" spans="1:3" x14ac:dyDescent="0.3">
      <c r="A1299" t="s">
        <v>2596</v>
      </c>
      <c r="B1299" t="s">
        <v>2597</v>
      </c>
      <c r="C1299" t="str">
        <f>HYPERLINK("https://talan.bank.gov.ua/get-user-certificate/Y_-bis7LBbWGZEFE81_e","Завантажити сертифікат")</f>
        <v>Завантажити сертифікат</v>
      </c>
    </row>
    <row r="1300" spans="1:3" x14ac:dyDescent="0.3">
      <c r="A1300" t="s">
        <v>2598</v>
      </c>
      <c r="B1300" t="s">
        <v>2599</v>
      </c>
      <c r="C1300" t="str">
        <f>HYPERLINK("https://talan.bank.gov.ua/get-user-certificate/Y_-biyxvFaPuqtHzvhv4","Завантажити сертифікат")</f>
        <v>Завантажити сертифікат</v>
      </c>
    </row>
    <row r="1301" spans="1:3" x14ac:dyDescent="0.3">
      <c r="A1301" t="s">
        <v>2600</v>
      </c>
      <c r="B1301" t="s">
        <v>2601</v>
      </c>
      <c r="C1301" t="str">
        <f>HYPERLINK("https://talan.bank.gov.ua/get-user-certificate/Y_-bipPAXMSHz-vj02XZ","Завантажити сертифікат")</f>
        <v>Завантажити сертифікат</v>
      </c>
    </row>
    <row r="1302" spans="1:3" x14ac:dyDescent="0.3">
      <c r="A1302" t="s">
        <v>2602</v>
      </c>
      <c r="B1302" t="s">
        <v>2603</v>
      </c>
      <c r="C1302" t="str">
        <f>HYPERLINK("https://talan.bank.gov.ua/get-user-certificate/Y_-bimNDvM3vJb-X1ywr","Завантажити сертифікат")</f>
        <v>Завантажити сертифікат</v>
      </c>
    </row>
    <row r="1303" spans="1:3" x14ac:dyDescent="0.3">
      <c r="A1303" t="s">
        <v>2604</v>
      </c>
      <c r="B1303" t="s">
        <v>2605</v>
      </c>
      <c r="C1303" t="str">
        <f>HYPERLINK("https://talan.bank.gov.ua/get-user-certificate/Y_-biqdNlZnrMaKUisxI","Завантажити сертифікат")</f>
        <v>Завантажити сертифікат</v>
      </c>
    </row>
    <row r="1304" spans="1:3" x14ac:dyDescent="0.3">
      <c r="A1304" t="s">
        <v>2606</v>
      </c>
      <c r="B1304" t="s">
        <v>2607</v>
      </c>
      <c r="C1304" t="str">
        <f>HYPERLINK("https://talan.bank.gov.ua/get-user-certificate/Y_-biN8g3FTrLtU_zMp_","Завантажити сертифікат")</f>
        <v>Завантажити сертифікат</v>
      </c>
    </row>
    <row r="1305" spans="1:3" x14ac:dyDescent="0.3">
      <c r="A1305" t="s">
        <v>2608</v>
      </c>
      <c r="B1305" t="s">
        <v>2609</v>
      </c>
      <c r="C1305" t="str">
        <f>HYPERLINK("https://talan.bank.gov.ua/get-user-certificate/Y_-biTW6-SEWb54fkvWY","Завантажити сертифікат")</f>
        <v>Завантажити сертифікат</v>
      </c>
    </row>
    <row r="1306" spans="1:3" x14ac:dyDescent="0.3">
      <c r="A1306" t="s">
        <v>2610</v>
      </c>
      <c r="B1306" t="s">
        <v>2611</v>
      </c>
      <c r="C1306" t="str">
        <f>HYPERLINK("https://talan.bank.gov.ua/get-user-certificate/Y_-bi3cC6GoKFTW9ZcNm","Завантажити сертифікат")</f>
        <v>Завантажити сертифікат</v>
      </c>
    </row>
    <row r="1307" spans="1:3" x14ac:dyDescent="0.3">
      <c r="A1307" t="s">
        <v>2612</v>
      </c>
      <c r="B1307" t="s">
        <v>2613</v>
      </c>
      <c r="C1307" t="str">
        <f>HYPERLINK("https://talan.bank.gov.ua/get-user-certificate/Y_-biCVvNRKkZcB1kWws","Завантажити сертифікат")</f>
        <v>Завантажити сертифікат</v>
      </c>
    </row>
    <row r="1308" spans="1:3" x14ac:dyDescent="0.3">
      <c r="A1308" t="s">
        <v>2614</v>
      </c>
      <c r="B1308" t="s">
        <v>2615</v>
      </c>
      <c r="C1308" t="str">
        <f>HYPERLINK("https://talan.bank.gov.ua/get-user-certificate/Y_-biyVhsXKTuyB1vWgf","Завантажити сертифікат")</f>
        <v>Завантажити сертифікат</v>
      </c>
    </row>
    <row r="1309" spans="1:3" x14ac:dyDescent="0.3">
      <c r="A1309" t="s">
        <v>2616</v>
      </c>
      <c r="B1309" t="s">
        <v>2617</v>
      </c>
      <c r="C1309" t="str">
        <f>HYPERLINK("https://talan.bank.gov.ua/get-user-certificate/Y_-bi6g-JdcY-fSDLi_z","Завантажити сертифікат")</f>
        <v>Завантажити сертифікат</v>
      </c>
    </row>
    <row r="1310" spans="1:3" x14ac:dyDescent="0.3">
      <c r="A1310" t="s">
        <v>2618</v>
      </c>
      <c r="B1310" t="s">
        <v>2619</v>
      </c>
      <c r="C1310" t="str">
        <f>HYPERLINK("https://talan.bank.gov.ua/get-user-certificate/Y_-bimLPTL4CQStK82Dd","Завантажити сертифікат")</f>
        <v>Завантажити сертифікат</v>
      </c>
    </row>
    <row r="1311" spans="1:3" x14ac:dyDescent="0.3">
      <c r="A1311" t="s">
        <v>2620</v>
      </c>
      <c r="B1311" t="s">
        <v>2621</v>
      </c>
      <c r="C1311" t="str">
        <f>HYPERLINK("https://talan.bank.gov.ua/get-user-certificate/Y_-biR1mDEtw_Pcp2vHq","Завантажити сертифікат")</f>
        <v>Завантажити сертифікат</v>
      </c>
    </row>
    <row r="1312" spans="1:3" x14ac:dyDescent="0.3">
      <c r="A1312" t="s">
        <v>2622</v>
      </c>
      <c r="B1312" t="s">
        <v>2623</v>
      </c>
      <c r="C1312" t="str">
        <f>HYPERLINK("https://talan.bank.gov.ua/get-user-certificate/Y_-biYW9ZDjdM_KsLNBk","Завантажити сертифікат")</f>
        <v>Завантажити сертифікат</v>
      </c>
    </row>
    <row r="1313" spans="1:3" x14ac:dyDescent="0.3">
      <c r="A1313" t="s">
        <v>2624</v>
      </c>
      <c r="B1313" t="s">
        <v>2625</v>
      </c>
      <c r="C1313" t="str">
        <f>HYPERLINK("https://talan.bank.gov.ua/get-user-certificate/Y_-biuceZ1QD7d9USUtd","Завантажити сертифікат")</f>
        <v>Завантажити сертифікат</v>
      </c>
    </row>
    <row r="1314" spans="1:3" x14ac:dyDescent="0.3">
      <c r="A1314" t="s">
        <v>2626</v>
      </c>
      <c r="B1314" t="s">
        <v>2627</v>
      </c>
      <c r="C1314" t="str">
        <f>HYPERLINK("https://talan.bank.gov.ua/get-user-certificate/Y_-bihBeQFRBKZJWuGVu","Завантажити сертифікат")</f>
        <v>Завантажити сертифікат</v>
      </c>
    </row>
    <row r="1315" spans="1:3" x14ac:dyDescent="0.3">
      <c r="A1315" t="s">
        <v>2628</v>
      </c>
      <c r="B1315" t="s">
        <v>2629</v>
      </c>
      <c r="C1315" t="str">
        <f>HYPERLINK("https://talan.bank.gov.ua/get-user-certificate/Y_-bihUrTLcleeAqWH6e","Завантажити сертифікат")</f>
        <v>Завантажити сертифікат</v>
      </c>
    </row>
    <row r="1316" spans="1:3" x14ac:dyDescent="0.3">
      <c r="A1316" t="s">
        <v>2630</v>
      </c>
      <c r="B1316" t="s">
        <v>2631</v>
      </c>
      <c r="C1316" t="str">
        <f>HYPERLINK("https://talan.bank.gov.ua/get-user-certificate/Y_-bi1jmhMD98hdCKzf3","Завантажити сертифікат")</f>
        <v>Завантажити сертифікат</v>
      </c>
    </row>
    <row r="1317" spans="1:3" x14ac:dyDescent="0.3">
      <c r="A1317" t="s">
        <v>2632</v>
      </c>
      <c r="B1317" t="s">
        <v>2633</v>
      </c>
      <c r="C1317" t="str">
        <f>HYPERLINK("https://talan.bank.gov.ua/get-user-certificate/Y_-bifl5364lnKDPgSHJ","Завантажити сертифікат")</f>
        <v>Завантажити сертифікат</v>
      </c>
    </row>
    <row r="1318" spans="1:3" x14ac:dyDescent="0.3">
      <c r="A1318" t="s">
        <v>2634</v>
      </c>
      <c r="B1318" t="s">
        <v>2635</v>
      </c>
      <c r="C1318" t="str">
        <f>HYPERLINK("https://talan.bank.gov.ua/get-user-certificate/Y_-bidpJYrcndRNR8sHz","Завантажити сертифікат")</f>
        <v>Завантажити сертифікат</v>
      </c>
    </row>
    <row r="1319" spans="1:3" x14ac:dyDescent="0.3">
      <c r="A1319" t="s">
        <v>2636</v>
      </c>
      <c r="B1319" t="s">
        <v>2637</v>
      </c>
      <c r="C1319" t="str">
        <f>HYPERLINK("https://talan.bank.gov.ua/get-user-certificate/Y_-biPqWpUgS3D2wtf9p","Завантажити сертифікат")</f>
        <v>Завантажити сертифікат</v>
      </c>
    </row>
    <row r="1320" spans="1:3" x14ac:dyDescent="0.3">
      <c r="A1320" t="s">
        <v>2638</v>
      </c>
      <c r="B1320" t="s">
        <v>2639</v>
      </c>
      <c r="C1320" t="str">
        <f>HYPERLINK("https://talan.bank.gov.ua/get-user-certificate/Y_-bi3z9Ep8poXFwR2Pf","Завантажити сертифікат")</f>
        <v>Завантажити сертифікат</v>
      </c>
    </row>
    <row r="1321" spans="1:3" x14ac:dyDescent="0.3">
      <c r="A1321" t="s">
        <v>2640</v>
      </c>
      <c r="B1321" t="s">
        <v>2641</v>
      </c>
      <c r="C1321" t="str">
        <f>HYPERLINK("https://talan.bank.gov.ua/get-user-certificate/Y_-biDZvPPao9CWMnssw","Завантажити сертифікат")</f>
        <v>Завантажити сертифікат</v>
      </c>
    </row>
    <row r="1322" spans="1:3" x14ac:dyDescent="0.3">
      <c r="A1322" t="s">
        <v>2642</v>
      </c>
      <c r="B1322" t="s">
        <v>2643</v>
      </c>
      <c r="C1322" t="str">
        <f>HYPERLINK("https://talan.bank.gov.ua/get-user-certificate/Y_-bi6j8ojAApfHRiovr","Завантажити сертифікат")</f>
        <v>Завантажити сертифікат</v>
      </c>
    </row>
    <row r="1323" spans="1:3" x14ac:dyDescent="0.3">
      <c r="A1323" t="s">
        <v>2644</v>
      </c>
      <c r="B1323" t="s">
        <v>2645</v>
      </c>
      <c r="C1323" t="str">
        <f>HYPERLINK("https://talan.bank.gov.ua/get-user-certificate/Y_-biy0MAZkWdZ8YCF5T","Завантажити сертифікат")</f>
        <v>Завантажити сертифікат</v>
      </c>
    </row>
    <row r="1324" spans="1:3" x14ac:dyDescent="0.3">
      <c r="A1324" t="s">
        <v>2646</v>
      </c>
      <c r="B1324" t="s">
        <v>2647</v>
      </c>
      <c r="C1324" t="str">
        <f>HYPERLINK("https://talan.bank.gov.ua/get-user-certificate/Y_-biHCJlBO6F4X4-LkC","Завантажити сертифікат")</f>
        <v>Завантажити сертифікат</v>
      </c>
    </row>
    <row r="1325" spans="1:3" x14ac:dyDescent="0.3">
      <c r="A1325" t="s">
        <v>2648</v>
      </c>
      <c r="B1325" t="s">
        <v>2649</v>
      </c>
      <c r="C1325" t="str">
        <f>HYPERLINK("https://talan.bank.gov.ua/get-user-certificate/Y_-biTl-D5YwquWvuEEb","Завантажити сертифікат")</f>
        <v>Завантажити сертифікат</v>
      </c>
    </row>
    <row r="1326" spans="1:3" x14ac:dyDescent="0.3">
      <c r="A1326" t="s">
        <v>2650</v>
      </c>
      <c r="B1326" t="s">
        <v>2651</v>
      </c>
      <c r="C1326" t="str">
        <f>HYPERLINK("https://talan.bank.gov.ua/get-user-certificate/Y_-biIYIwg9TU1q-G99g","Завантажити сертифікат")</f>
        <v>Завантажити сертифікат</v>
      </c>
    </row>
    <row r="1327" spans="1:3" x14ac:dyDescent="0.3">
      <c r="A1327" t="s">
        <v>2652</v>
      </c>
      <c r="B1327" t="s">
        <v>2653</v>
      </c>
      <c r="C1327" t="str">
        <f>HYPERLINK("https://talan.bank.gov.ua/get-user-certificate/Y_-bivxa8tV7GlUmB1ln","Завантажити сертифікат")</f>
        <v>Завантажити сертифікат</v>
      </c>
    </row>
    <row r="1328" spans="1:3" x14ac:dyDescent="0.3">
      <c r="A1328" t="s">
        <v>2654</v>
      </c>
      <c r="B1328" t="s">
        <v>2655</v>
      </c>
      <c r="C1328" t="str">
        <f>HYPERLINK("https://talan.bank.gov.ua/get-user-certificate/Y_-biif43FR4G_89LrnY","Завантажити сертифікат")</f>
        <v>Завантажити сертифікат</v>
      </c>
    </row>
    <row r="1329" spans="1:3" x14ac:dyDescent="0.3">
      <c r="A1329" t="s">
        <v>2656</v>
      </c>
      <c r="B1329" t="s">
        <v>2657</v>
      </c>
      <c r="C1329" t="str">
        <f>HYPERLINK("https://talan.bank.gov.ua/get-user-certificate/Y_-bi2kr0n_NDgvfUaR9","Завантажити сертифікат")</f>
        <v>Завантажити сертифікат</v>
      </c>
    </row>
    <row r="1330" spans="1:3" x14ac:dyDescent="0.3">
      <c r="A1330" t="s">
        <v>2658</v>
      </c>
      <c r="B1330" t="s">
        <v>2659</v>
      </c>
      <c r="C1330" t="str">
        <f>HYPERLINK("https://talan.bank.gov.ua/get-user-certificate/Y_-bit7m5uLdZ-zttRZ3","Завантажити сертифікат")</f>
        <v>Завантажити сертифікат</v>
      </c>
    </row>
    <row r="1331" spans="1:3" x14ac:dyDescent="0.3">
      <c r="A1331" t="s">
        <v>2660</v>
      </c>
      <c r="B1331" t="s">
        <v>2661</v>
      </c>
      <c r="C1331" t="str">
        <f>HYPERLINK("https://talan.bank.gov.ua/get-user-certificate/Y_-binWv-g8mwTv4MMwd","Завантажити сертифікат")</f>
        <v>Завантажити сертифікат</v>
      </c>
    </row>
    <row r="1332" spans="1:3" x14ac:dyDescent="0.3">
      <c r="A1332" t="s">
        <v>2662</v>
      </c>
      <c r="B1332" t="s">
        <v>2663</v>
      </c>
      <c r="C1332" t="str">
        <f>HYPERLINK("https://talan.bank.gov.ua/get-user-certificate/Y_-bikRd7ThjGLm2aF8W","Завантажити сертифікат")</f>
        <v>Завантажити сертифікат</v>
      </c>
    </row>
    <row r="1333" spans="1:3" x14ac:dyDescent="0.3">
      <c r="A1333" t="s">
        <v>2664</v>
      </c>
      <c r="B1333" t="s">
        <v>2665</v>
      </c>
      <c r="C1333" t="str">
        <f>HYPERLINK("https://talan.bank.gov.ua/get-user-certificate/Y_-bibltgI_8XZpL2zxM","Завантажити сертифікат")</f>
        <v>Завантажити сертифікат</v>
      </c>
    </row>
    <row r="1334" spans="1:3" x14ac:dyDescent="0.3">
      <c r="A1334" t="s">
        <v>2666</v>
      </c>
      <c r="B1334" t="s">
        <v>2667</v>
      </c>
      <c r="C1334" t="str">
        <f>HYPERLINK("https://talan.bank.gov.ua/get-user-certificate/Y_-bi3Kjsfmcpmm5gpK8","Завантажити сертифікат")</f>
        <v>Завантажити сертифікат</v>
      </c>
    </row>
    <row r="1335" spans="1:3" x14ac:dyDescent="0.3">
      <c r="A1335" t="s">
        <v>2668</v>
      </c>
      <c r="B1335" t="s">
        <v>2669</v>
      </c>
      <c r="C1335" t="str">
        <f>HYPERLINK("https://talan.bank.gov.ua/get-user-certificate/Y_-bigviPNM_SWiYZNaN","Завантажити сертифікат")</f>
        <v>Завантажити сертифікат</v>
      </c>
    </row>
    <row r="1336" spans="1:3" x14ac:dyDescent="0.3">
      <c r="A1336" t="s">
        <v>2670</v>
      </c>
      <c r="B1336" t="s">
        <v>2671</v>
      </c>
      <c r="C1336" t="str">
        <f>HYPERLINK("https://talan.bank.gov.ua/get-user-certificate/Y_-biXLS9YyNYmx_4dRN","Завантажити сертифікат")</f>
        <v>Завантажити сертифікат</v>
      </c>
    </row>
    <row r="1337" spans="1:3" x14ac:dyDescent="0.3">
      <c r="A1337" t="s">
        <v>2672</v>
      </c>
      <c r="B1337" t="s">
        <v>2673</v>
      </c>
      <c r="C1337" t="str">
        <f>HYPERLINK("https://talan.bank.gov.ua/get-user-certificate/Y_-biH4B7luoMEgatM7X","Завантажити сертифікат")</f>
        <v>Завантажити сертифікат</v>
      </c>
    </row>
    <row r="1338" spans="1:3" x14ac:dyDescent="0.3">
      <c r="A1338" t="s">
        <v>2674</v>
      </c>
      <c r="B1338" t="s">
        <v>2675</v>
      </c>
      <c r="C1338" t="str">
        <f>HYPERLINK("https://talan.bank.gov.ua/get-user-certificate/Y_-bi8N90X7isHX5LiPN","Завантажити сертифікат")</f>
        <v>Завантажити сертифікат</v>
      </c>
    </row>
    <row r="1339" spans="1:3" x14ac:dyDescent="0.3">
      <c r="A1339" t="s">
        <v>2676</v>
      </c>
      <c r="B1339" t="s">
        <v>2677</v>
      </c>
      <c r="C1339" t="str">
        <f>HYPERLINK("https://talan.bank.gov.ua/get-user-certificate/Y_-bi0-Nujxrv9rNSOlK","Завантажити сертифікат")</f>
        <v>Завантажити сертифікат</v>
      </c>
    </row>
    <row r="1340" spans="1:3" x14ac:dyDescent="0.3">
      <c r="A1340" t="s">
        <v>2678</v>
      </c>
      <c r="B1340" t="s">
        <v>2679</v>
      </c>
      <c r="C1340" t="str">
        <f>HYPERLINK("https://talan.bank.gov.ua/get-user-certificate/Y_-bimZhOcXrsZSbyQA6","Завантажити сертифікат")</f>
        <v>Завантажити сертифікат</v>
      </c>
    </row>
    <row r="1341" spans="1:3" x14ac:dyDescent="0.3">
      <c r="A1341" t="s">
        <v>2680</v>
      </c>
      <c r="B1341" t="s">
        <v>2681</v>
      </c>
      <c r="C1341" t="str">
        <f>HYPERLINK("https://talan.bank.gov.ua/get-user-certificate/Y_-bi5_TJ-_vHq98cmcB","Завантажити сертифікат")</f>
        <v>Завантажити сертифікат</v>
      </c>
    </row>
    <row r="1342" spans="1:3" x14ac:dyDescent="0.3">
      <c r="A1342" t="s">
        <v>2682</v>
      </c>
      <c r="B1342" t="s">
        <v>2683</v>
      </c>
      <c r="C1342" t="str">
        <f>HYPERLINK("https://talan.bank.gov.ua/get-user-certificate/Y_-biECYVKKVMybfuJ6p","Завантажити сертифікат")</f>
        <v>Завантажити сертифікат</v>
      </c>
    </row>
    <row r="1343" spans="1:3" x14ac:dyDescent="0.3">
      <c r="A1343" t="s">
        <v>2684</v>
      </c>
      <c r="B1343" t="s">
        <v>2685</v>
      </c>
      <c r="C1343" t="str">
        <f>HYPERLINK("https://talan.bank.gov.ua/get-user-certificate/Y_-biGKkA1rnbhQogP7U","Завантажити сертифікат")</f>
        <v>Завантажити сертифікат</v>
      </c>
    </row>
    <row r="1344" spans="1:3" x14ac:dyDescent="0.3">
      <c r="A1344" t="s">
        <v>2686</v>
      </c>
      <c r="B1344" t="s">
        <v>2687</v>
      </c>
      <c r="C1344" t="str">
        <f>HYPERLINK("https://talan.bank.gov.ua/get-user-certificate/Y_-biEtSVopZr2EK1RHH","Завантажити сертифікат")</f>
        <v>Завантажити сертифікат</v>
      </c>
    </row>
    <row r="1345" spans="1:3" x14ac:dyDescent="0.3">
      <c r="A1345" t="s">
        <v>2688</v>
      </c>
      <c r="B1345" t="s">
        <v>2689</v>
      </c>
      <c r="C1345" t="str">
        <f>HYPERLINK("https://talan.bank.gov.ua/get-user-certificate/Y_-biiURY1pDnYRk6J3B","Завантажити сертифікат")</f>
        <v>Завантажити сертифікат</v>
      </c>
    </row>
    <row r="1346" spans="1:3" x14ac:dyDescent="0.3">
      <c r="A1346" t="s">
        <v>2690</v>
      </c>
      <c r="B1346" t="s">
        <v>2691</v>
      </c>
      <c r="C1346" t="str">
        <f>HYPERLINK("https://talan.bank.gov.ua/get-user-certificate/Y_-bi-f0woPLfDEVU-2O","Завантажити сертифікат")</f>
        <v>Завантажити сертифікат</v>
      </c>
    </row>
    <row r="1347" spans="1:3" x14ac:dyDescent="0.3">
      <c r="A1347" t="s">
        <v>2692</v>
      </c>
      <c r="B1347" t="s">
        <v>2693</v>
      </c>
      <c r="C1347" t="str">
        <f>HYPERLINK("https://talan.bank.gov.ua/get-user-certificate/Y_-biG-cZwK_t7fE6TIp","Завантажити сертифікат")</f>
        <v>Завантажити сертифікат</v>
      </c>
    </row>
    <row r="1348" spans="1:3" x14ac:dyDescent="0.3">
      <c r="A1348" t="s">
        <v>2694</v>
      </c>
      <c r="B1348" t="s">
        <v>2695</v>
      </c>
      <c r="C1348" t="str">
        <f>HYPERLINK("https://talan.bank.gov.ua/get-user-certificate/Y_-bi4BD7U2gsg3LeExq","Завантажити сертифікат")</f>
        <v>Завантажити сертифікат</v>
      </c>
    </row>
    <row r="1349" spans="1:3" x14ac:dyDescent="0.3">
      <c r="A1349" t="s">
        <v>2696</v>
      </c>
      <c r="B1349" t="s">
        <v>2697</v>
      </c>
      <c r="C1349" t="str">
        <f>HYPERLINK("https://talan.bank.gov.ua/get-user-certificate/Y_-biPza8tKTGj7S7kHW","Завантажити сертифікат")</f>
        <v>Завантажити сертифікат</v>
      </c>
    </row>
    <row r="1350" spans="1:3" x14ac:dyDescent="0.3">
      <c r="A1350" t="s">
        <v>2698</v>
      </c>
      <c r="B1350" t="s">
        <v>2699</v>
      </c>
      <c r="C1350" t="str">
        <f>HYPERLINK("https://talan.bank.gov.ua/get-user-certificate/Y_-biMUuOHsdZZ08Gq6u","Завантажити сертифікат")</f>
        <v>Завантажити сертифікат</v>
      </c>
    </row>
    <row r="1351" spans="1:3" x14ac:dyDescent="0.3">
      <c r="A1351" t="s">
        <v>2700</v>
      </c>
      <c r="B1351" t="s">
        <v>2701</v>
      </c>
      <c r="C1351" t="str">
        <f>HYPERLINK("https://talan.bank.gov.ua/get-user-certificate/Y_-bijiBKBbXGxDswOQB","Завантажити сертифікат")</f>
        <v>Завантажити сертифікат</v>
      </c>
    </row>
    <row r="1352" spans="1:3" x14ac:dyDescent="0.3">
      <c r="A1352" t="s">
        <v>2702</v>
      </c>
      <c r="B1352" t="s">
        <v>2703</v>
      </c>
      <c r="C1352" t="str">
        <f>HYPERLINK("https://talan.bank.gov.ua/get-user-certificate/Y_-bix1zaiwbenkNLV_B","Завантажити сертифікат")</f>
        <v>Завантажити сертифікат</v>
      </c>
    </row>
    <row r="1353" spans="1:3" x14ac:dyDescent="0.3">
      <c r="A1353" t="s">
        <v>2704</v>
      </c>
      <c r="B1353" t="s">
        <v>2705</v>
      </c>
      <c r="C1353" t="str">
        <f>HYPERLINK("https://talan.bank.gov.ua/get-user-certificate/Y_-biqLCLb2v4bf6iLlN","Завантажити сертифікат")</f>
        <v>Завантажити сертифікат</v>
      </c>
    </row>
    <row r="1354" spans="1:3" x14ac:dyDescent="0.3">
      <c r="A1354" t="s">
        <v>2706</v>
      </c>
      <c r="B1354" t="s">
        <v>2707</v>
      </c>
      <c r="C1354" t="str">
        <f>HYPERLINK("https://talan.bank.gov.ua/get-user-certificate/Y_-bi6IeWN260gjdGXFL","Завантажити сертифікат")</f>
        <v>Завантажити сертифікат</v>
      </c>
    </row>
    <row r="1355" spans="1:3" x14ac:dyDescent="0.3">
      <c r="A1355" t="s">
        <v>2708</v>
      </c>
      <c r="B1355" t="s">
        <v>2709</v>
      </c>
      <c r="C1355" t="str">
        <f>HYPERLINK("https://talan.bank.gov.ua/get-user-certificate/Y_-bi3QRL1RMnwYobbuw","Завантажити сертифікат")</f>
        <v>Завантажити сертифікат</v>
      </c>
    </row>
    <row r="1356" spans="1:3" x14ac:dyDescent="0.3">
      <c r="A1356" t="s">
        <v>2710</v>
      </c>
      <c r="B1356" t="s">
        <v>2711</v>
      </c>
      <c r="C1356" t="str">
        <f>HYPERLINK("https://talan.bank.gov.ua/get-user-certificate/Y_-biZa3tBAn9IoctXHp","Завантажити сертифікат")</f>
        <v>Завантажити сертифікат</v>
      </c>
    </row>
    <row r="1357" spans="1:3" x14ac:dyDescent="0.3">
      <c r="A1357" t="s">
        <v>2712</v>
      </c>
      <c r="B1357" t="s">
        <v>2713</v>
      </c>
      <c r="C1357" t="str">
        <f>HYPERLINK("https://talan.bank.gov.ua/get-user-certificate/Y_-biXJ3LqdRjtf_FO0B","Завантажити сертифікат")</f>
        <v>Завантажити сертифікат</v>
      </c>
    </row>
    <row r="1358" spans="1:3" x14ac:dyDescent="0.3">
      <c r="A1358" t="s">
        <v>2714</v>
      </c>
      <c r="B1358" t="s">
        <v>2715</v>
      </c>
      <c r="C1358" t="str">
        <f>HYPERLINK("https://talan.bank.gov.ua/get-user-certificate/Y_-biqG2C4Nvrm4pH7jc","Завантажити сертифікат")</f>
        <v>Завантажити сертифікат</v>
      </c>
    </row>
    <row r="1359" spans="1:3" x14ac:dyDescent="0.3">
      <c r="A1359" t="s">
        <v>2716</v>
      </c>
      <c r="B1359" t="s">
        <v>2717</v>
      </c>
      <c r="C1359" t="str">
        <f>HYPERLINK("https://talan.bank.gov.ua/get-user-certificate/Y_-biF3uwR9a-afdIgeG","Завантажити сертифікат")</f>
        <v>Завантажити сертифікат</v>
      </c>
    </row>
    <row r="1360" spans="1:3" x14ac:dyDescent="0.3">
      <c r="A1360" t="s">
        <v>2718</v>
      </c>
      <c r="B1360" t="s">
        <v>2719</v>
      </c>
      <c r="C1360" t="str">
        <f>HYPERLINK("https://talan.bank.gov.ua/get-user-certificate/Y_-biFYsDHQKc5D1_HJj","Завантажити сертифікат")</f>
        <v>Завантажити сертифікат</v>
      </c>
    </row>
    <row r="1361" spans="1:3" x14ac:dyDescent="0.3">
      <c r="A1361" t="s">
        <v>2720</v>
      </c>
      <c r="B1361" t="s">
        <v>2721</v>
      </c>
      <c r="C1361" t="str">
        <f>HYPERLINK("https://talan.bank.gov.ua/get-user-certificate/Y_-biY_g_ny-e8fqWqK5","Завантажити сертифікат")</f>
        <v>Завантажити сертифікат</v>
      </c>
    </row>
    <row r="1362" spans="1:3" x14ac:dyDescent="0.3">
      <c r="A1362" t="s">
        <v>2722</v>
      </c>
      <c r="B1362" t="s">
        <v>2723</v>
      </c>
      <c r="C1362" t="str">
        <f>HYPERLINK("https://talan.bank.gov.ua/get-user-certificate/Y_-biGluphaFsDb1lXT6","Завантажити сертифікат")</f>
        <v>Завантажити сертифікат</v>
      </c>
    </row>
    <row r="1363" spans="1:3" x14ac:dyDescent="0.3">
      <c r="A1363" t="s">
        <v>2724</v>
      </c>
      <c r="B1363" t="s">
        <v>2725</v>
      </c>
      <c r="C1363" t="str">
        <f>HYPERLINK("https://talan.bank.gov.ua/get-user-certificate/Y_-binhoDciG3ZTnLXwo","Завантажити сертифікат")</f>
        <v>Завантажити сертифікат</v>
      </c>
    </row>
    <row r="1364" spans="1:3" x14ac:dyDescent="0.3">
      <c r="A1364" t="s">
        <v>2726</v>
      </c>
      <c r="B1364" t="s">
        <v>2727</v>
      </c>
      <c r="C1364" t="str">
        <f>HYPERLINK("https://talan.bank.gov.ua/get-user-certificate/Y_-bipnB5jcVSWhcrolc","Завантажити сертифікат")</f>
        <v>Завантажити сертифікат</v>
      </c>
    </row>
    <row r="1365" spans="1:3" x14ac:dyDescent="0.3">
      <c r="A1365" t="s">
        <v>2728</v>
      </c>
      <c r="B1365" t="s">
        <v>2729</v>
      </c>
      <c r="C1365" t="str">
        <f>HYPERLINK("https://talan.bank.gov.ua/get-user-certificate/Y_-birb3PXlYgVRzPnMJ","Завантажити сертифікат")</f>
        <v>Завантажити сертифікат</v>
      </c>
    </row>
    <row r="1366" spans="1:3" x14ac:dyDescent="0.3">
      <c r="A1366" t="s">
        <v>2730</v>
      </c>
      <c r="B1366" t="s">
        <v>2731</v>
      </c>
      <c r="C1366" t="str">
        <f>HYPERLINK("https://talan.bank.gov.ua/get-user-certificate/Y_-bi04VN9RIuvIxO0Mj","Завантажити сертифікат")</f>
        <v>Завантажити сертифікат</v>
      </c>
    </row>
    <row r="1367" spans="1:3" x14ac:dyDescent="0.3">
      <c r="A1367" t="s">
        <v>2732</v>
      </c>
      <c r="B1367" t="s">
        <v>2733</v>
      </c>
      <c r="C1367" t="str">
        <f>HYPERLINK("https://talan.bank.gov.ua/get-user-certificate/Y_-bifzSAMCzCeVpbUrN","Завантажити сертифікат")</f>
        <v>Завантажити сертифікат</v>
      </c>
    </row>
    <row r="1368" spans="1:3" x14ac:dyDescent="0.3">
      <c r="A1368" t="s">
        <v>2734</v>
      </c>
      <c r="B1368" t="s">
        <v>2735</v>
      </c>
      <c r="C1368" t="str">
        <f>HYPERLINK("https://talan.bank.gov.ua/get-user-certificate/Y_-biD0r-0d9cE-B8sgO","Завантажити сертифікат")</f>
        <v>Завантажити сертифікат</v>
      </c>
    </row>
    <row r="1369" spans="1:3" x14ac:dyDescent="0.3">
      <c r="A1369" t="s">
        <v>2736</v>
      </c>
      <c r="B1369" t="s">
        <v>2737</v>
      </c>
      <c r="C1369" t="str">
        <f>HYPERLINK("https://talan.bank.gov.ua/get-user-certificate/Y_-biD7MpPo6yXx4AuPd","Завантажити сертифікат")</f>
        <v>Завантажити сертифікат</v>
      </c>
    </row>
    <row r="1370" spans="1:3" x14ac:dyDescent="0.3">
      <c r="A1370" t="s">
        <v>2738</v>
      </c>
      <c r="B1370" t="s">
        <v>2739</v>
      </c>
      <c r="C1370" t="str">
        <f>HYPERLINK("https://talan.bank.gov.ua/get-user-certificate/Y_-biKsiIqSJSCXZj56L","Завантажити сертифікат")</f>
        <v>Завантажити сертифікат</v>
      </c>
    </row>
    <row r="1371" spans="1:3" x14ac:dyDescent="0.3">
      <c r="A1371" t="s">
        <v>2740</v>
      </c>
      <c r="B1371" t="s">
        <v>2741</v>
      </c>
      <c r="C1371" t="str">
        <f>HYPERLINK("https://talan.bank.gov.ua/get-user-certificate/Y_-bijWPYBR7tyZUIKxl","Завантажити сертифікат")</f>
        <v>Завантажити сертифікат</v>
      </c>
    </row>
    <row r="1372" spans="1:3" x14ac:dyDescent="0.3">
      <c r="A1372" t="s">
        <v>2742</v>
      </c>
      <c r="B1372" t="s">
        <v>2743</v>
      </c>
      <c r="C1372" t="str">
        <f>HYPERLINK("https://talan.bank.gov.ua/get-user-certificate/Y_-biok8NtP9biOWsHpW","Завантажити сертифікат")</f>
        <v>Завантажити сертифікат</v>
      </c>
    </row>
    <row r="1373" spans="1:3" x14ac:dyDescent="0.3">
      <c r="A1373" t="s">
        <v>2744</v>
      </c>
      <c r="B1373" t="s">
        <v>2745</v>
      </c>
      <c r="C1373" t="str">
        <f>HYPERLINK("https://talan.bank.gov.ua/get-user-certificate/Y_-bigd-IDua8pQ4QwoZ","Завантажити сертифікат")</f>
        <v>Завантажити сертифікат</v>
      </c>
    </row>
    <row r="1374" spans="1:3" x14ac:dyDescent="0.3">
      <c r="A1374" t="s">
        <v>2746</v>
      </c>
      <c r="B1374" t="s">
        <v>2747</v>
      </c>
      <c r="C1374" t="str">
        <f>HYPERLINK("https://talan.bank.gov.ua/get-user-certificate/Y_-bi2IuGrwaZMy1Q2k9","Завантажити сертифікат")</f>
        <v>Завантажити сертифікат</v>
      </c>
    </row>
    <row r="1375" spans="1:3" x14ac:dyDescent="0.3">
      <c r="A1375" t="s">
        <v>2748</v>
      </c>
      <c r="B1375" t="s">
        <v>2749</v>
      </c>
      <c r="C1375" t="str">
        <f>HYPERLINK("https://talan.bank.gov.ua/get-user-certificate/Y_-bibt4sn2o6FzgOLMJ","Завантажити сертифікат")</f>
        <v>Завантажити сертифікат</v>
      </c>
    </row>
    <row r="1376" spans="1:3" x14ac:dyDescent="0.3">
      <c r="A1376" t="s">
        <v>2750</v>
      </c>
      <c r="B1376" t="s">
        <v>2751</v>
      </c>
      <c r="C1376" t="str">
        <f>HYPERLINK("https://talan.bank.gov.ua/get-user-certificate/Y_-biTtKjD_YQhE2OmRs","Завантажити сертифікат")</f>
        <v>Завантажити сертифікат</v>
      </c>
    </row>
    <row r="1377" spans="1:3" x14ac:dyDescent="0.3">
      <c r="A1377" t="s">
        <v>2752</v>
      </c>
      <c r="B1377" t="s">
        <v>2753</v>
      </c>
      <c r="C1377" t="str">
        <f>HYPERLINK("https://talan.bank.gov.ua/get-user-certificate/Y_-biFNLgR0HyIPB1X77","Завантажити сертифікат")</f>
        <v>Завантажити сертифікат</v>
      </c>
    </row>
    <row r="1378" spans="1:3" x14ac:dyDescent="0.3">
      <c r="A1378" t="s">
        <v>2754</v>
      </c>
      <c r="B1378" t="s">
        <v>2755</v>
      </c>
      <c r="C1378" t="str">
        <f>HYPERLINK("https://talan.bank.gov.ua/get-user-certificate/Y_-bidbhrJIO-M2Ekvqn","Завантажити сертифікат")</f>
        <v>Завантажити сертифікат</v>
      </c>
    </row>
    <row r="1379" spans="1:3" x14ac:dyDescent="0.3">
      <c r="A1379" t="s">
        <v>2756</v>
      </c>
      <c r="B1379" t="s">
        <v>2757</v>
      </c>
      <c r="C1379" t="str">
        <f>HYPERLINK("https://talan.bank.gov.ua/get-user-certificate/Y_-biNKrjv31D_K76OOY","Завантажити сертифікат")</f>
        <v>Завантажити сертифікат</v>
      </c>
    </row>
    <row r="1380" spans="1:3" x14ac:dyDescent="0.3">
      <c r="A1380" t="s">
        <v>2758</v>
      </c>
      <c r="B1380" t="s">
        <v>2759</v>
      </c>
      <c r="C1380" t="str">
        <f>HYPERLINK("https://talan.bank.gov.ua/get-user-certificate/Y_-biJ2kKRH6LdKUoZjb","Завантажити сертифікат")</f>
        <v>Завантажити сертифікат</v>
      </c>
    </row>
    <row r="1381" spans="1:3" x14ac:dyDescent="0.3">
      <c r="A1381" t="s">
        <v>2760</v>
      </c>
      <c r="B1381" t="s">
        <v>2761</v>
      </c>
      <c r="C1381" t="str">
        <f>HYPERLINK("https://talan.bank.gov.ua/get-user-certificate/Y_-biL7jyU-FbUr0yeel","Завантажити сертифікат")</f>
        <v>Завантажити сертифікат</v>
      </c>
    </row>
    <row r="1382" spans="1:3" x14ac:dyDescent="0.3">
      <c r="A1382" t="s">
        <v>2762</v>
      </c>
      <c r="B1382" t="s">
        <v>2763</v>
      </c>
      <c r="C1382" t="str">
        <f>HYPERLINK("https://talan.bank.gov.ua/get-user-certificate/Y_-bi-P-DUF9BVFUqShA","Завантажити сертифікат")</f>
        <v>Завантажити сертифікат</v>
      </c>
    </row>
    <row r="1383" spans="1:3" x14ac:dyDescent="0.3">
      <c r="A1383" t="s">
        <v>2764</v>
      </c>
      <c r="B1383" t="s">
        <v>2765</v>
      </c>
      <c r="C1383" t="str">
        <f>HYPERLINK("https://talan.bank.gov.ua/get-user-certificate/Y_-biXdHBs-dXgQHm6mG","Завантажити сертифікат")</f>
        <v>Завантажити сертифікат</v>
      </c>
    </row>
    <row r="1384" spans="1:3" x14ac:dyDescent="0.3">
      <c r="A1384" t="s">
        <v>2766</v>
      </c>
      <c r="B1384" t="s">
        <v>2767</v>
      </c>
      <c r="C1384" t="str">
        <f>HYPERLINK("https://talan.bank.gov.ua/get-user-certificate/Y_-bijAY0kaJeMth0k42","Завантажити сертифікат")</f>
        <v>Завантажити сертифікат</v>
      </c>
    </row>
    <row r="1385" spans="1:3" x14ac:dyDescent="0.3">
      <c r="A1385" t="s">
        <v>2768</v>
      </c>
      <c r="B1385" t="s">
        <v>2769</v>
      </c>
      <c r="C1385" t="str">
        <f>HYPERLINK("https://talan.bank.gov.ua/get-user-certificate/Y_-bibUDK_a3d26RCLu5","Завантажити сертифікат")</f>
        <v>Завантажити сертифікат</v>
      </c>
    </row>
    <row r="1386" spans="1:3" x14ac:dyDescent="0.3">
      <c r="A1386" t="s">
        <v>2770</v>
      </c>
      <c r="B1386" t="s">
        <v>2771</v>
      </c>
      <c r="C1386" t="str">
        <f>HYPERLINK("https://talan.bank.gov.ua/get-user-certificate/Y_-biXBZYCKEDFioRvuP","Завантажити сертифікат")</f>
        <v>Завантажити сертифікат</v>
      </c>
    </row>
    <row r="1387" spans="1:3" x14ac:dyDescent="0.3">
      <c r="A1387" t="s">
        <v>2772</v>
      </c>
      <c r="B1387" t="s">
        <v>2773</v>
      </c>
      <c r="C1387" t="str">
        <f>HYPERLINK("https://talan.bank.gov.ua/get-user-certificate/Y_-bil-pRVwZgNyWIIEv","Завантажити сертифікат")</f>
        <v>Завантажити сертифікат</v>
      </c>
    </row>
    <row r="1388" spans="1:3" x14ac:dyDescent="0.3">
      <c r="A1388" t="s">
        <v>2774</v>
      </c>
      <c r="B1388" t="s">
        <v>2775</v>
      </c>
      <c r="C1388" t="str">
        <f>HYPERLINK("https://talan.bank.gov.ua/get-user-certificate/Y_-biEJOjiARSwMf8SDA","Завантажити сертифікат")</f>
        <v>Завантажити сертифікат</v>
      </c>
    </row>
    <row r="1389" spans="1:3" x14ac:dyDescent="0.3">
      <c r="A1389" t="s">
        <v>2776</v>
      </c>
      <c r="B1389" t="s">
        <v>2777</v>
      </c>
      <c r="C1389" t="str">
        <f>HYPERLINK("https://talan.bank.gov.ua/get-user-certificate/Y_-bipS28aAkDhIGPsK2","Завантажити сертифікат")</f>
        <v>Завантажити сертифікат</v>
      </c>
    </row>
    <row r="1390" spans="1:3" x14ac:dyDescent="0.3">
      <c r="A1390" t="s">
        <v>2778</v>
      </c>
      <c r="B1390" t="s">
        <v>2779</v>
      </c>
      <c r="C1390" t="str">
        <f>HYPERLINK("https://talan.bank.gov.ua/get-user-certificate/Y_-bi9cmyZ2nREFwwqxL","Завантажити сертифікат")</f>
        <v>Завантажити сертифікат</v>
      </c>
    </row>
    <row r="1391" spans="1:3" x14ac:dyDescent="0.3">
      <c r="A1391" t="s">
        <v>2780</v>
      </c>
      <c r="B1391" t="s">
        <v>2781</v>
      </c>
      <c r="C1391" t="str">
        <f>HYPERLINK("https://talan.bank.gov.ua/get-user-certificate/Y_-bi7RKbkoSJTzYLrfI","Завантажити сертифікат")</f>
        <v>Завантажити сертифікат</v>
      </c>
    </row>
    <row r="1392" spans="1:3" x14ac:dyDescent="0.3">
      <c r="A1392" t="s">
        <v>2782</v>
      </c>
      <c r="B1392" t="s">
        <v>2783</v>
      </c>
      <c r="C1392" t="str">
        <f>HYPERLINK("https://talan.bank.gov.ua/get-user-certificate/Y_-biEufyAeazrQYSnZn","Завантажити сертифікат")</f>
        <v>Завантажити сертифікат</v>
      </c>
    </row>
    <row r="1393" spans="1:3" x14ac:dyDescent="0.3">
      <c r="A1393" t="s">
        <v>2784</v>
      </c>
      <c r="B1393" t="s">
        <v>2785</v>
      </c>
      <c r="C1393" t="str">
        <f>HYPERLINK("https://talan.bank.gov.ua/get-user-certificate/Y_-bi0jLlSiSz0TxlNQA","Завантажити сертифікат")</f>
        <v>Завантажити сертифікат</v>
      </c>
    </row>
    <row r="1394" spans="1:3" x14ac:dyDescent="0.3">
      <c r="A1394" t="s">
        <v>2786</v>
      </c>
      <c r="B1394" t="s">
        <v>2787</v>
      </c>
      <c r="C1394" t="str">
        <f>HYPERLINK("https://talan.bank.gov.ua/get-user-certificate/Y_-bifqlga4PrQv53RIi","Завантажити сертифікат")</f>
        <v>Завантажити сертифікат</v>
      </c>
    </row>
    <row r="1395" spans="1:3" x14ac:dyDescent="0.3">
      <c r="A1395" t="s">
        <v>2788</v>
      </c>
      <c r="B1395" t="s">
        <v>2789</v>
      </c>
      <c r="C1395" t="str">
        <f>HYPERLINK("https://talan.bank.gov.ua/get-user-certificate/Y_-bigqSmgjVLFD29v8e","Завантажити сертифікат")</f>
        <v>Завантажити сертифікат</v>
      </c>
    </row>
    <row r="1396" spans="1:3" x14ac:dyDescent="0.3">
      <c r="A1396" t="s">
        <v>2790</v>
      </c>
      <c r="B1396" t="s">
        <v>2791</v>
      </c>
      <c r="C1396" t="str">
        <f>HYPERLINK("https://talan.bank.gov.ua/get-user-certificate/Y_-bi4D7lVb3zt--6UI2","Завантажити сертифікат")</f>
        <v>Завантажити сертифікат</v>
      </c>
    </row>
    <row r="1397" spans="1:3" x14ac:dyDescent="0.3">
      <c r="A1397" t="s">
        <v>2792</v>
      </c>
      <c r="B1397" t="s">
        <v>2793</v>
      </c>
      <c r="C1397" t="str">
        <f>HYPERLINK("https://talan.bank.gov.ua/get-user-certificate/Y_-biHruvzsYC69KhM7D","Завантажити сертифікат")</f>
        <v>Завантажити сертифікат</v>
      </c>
    </row>
    <row r="1398" spans="1:3" x14ac:dyDescent="0.3">
      <c r="A1398" t="s">
        <v>2794</v>
      </c>
      <c r="B1398" t="s">
        <v>2795</v>
      </c>
      <c r="C1398" t="str">
        <f>HYPERLINK("https://talan.bank.gov.ua/get-user-certificate/Y_-biRdygw_2dOe18DoE","Завантажити сертифікат")</f>
        <v>Завантажити сертифікат</v>
      </c>
    </row>
    <row r="1399" spans="1:3" x14ac:dyDescent="0.3">
      <c r="A1399" t="s">
        <v>2796</v>
      </c>
      <c r="B1399" t="s">
        <v>2797</v>
      </c>
      <c r="C1399" t="str">
        <f>HYPERLINK("https://talan.bank.gov.ua/get-user-certificate/Y_-biKhGxyGlfDDzjss9","Завантажити сертифікат")</f>
        <v>Завантажити сертифікат</v>
      </c>
    </row>
    <row r="1400" spans="1:3" x14ac:dyDescent="0.3">
      <c r="A1400" t="s">
        <v>2798</v>
      </c>
      <c r="B1400" t="s">
        <v>2799</v>
      </c>
      <c r="C1400" t="str">
        <f>HYPERLINK("https://talan.bank.gov.ua/get-user-certificate/Y_-biNQOOZZKjrVQzGav","Завантажити сертифікат")</f>
        <v>Завантажити сертифікат</v>
      </c>
    </row>
    <row r="1401" spans="1:3" x14ac:dyDescent="0.3">
      <c r="A1401" t="s">
        <v>2800</v>
      </c>
      <c r="B1401" t="s">
        <v>2801</v>
      </c>
      <c r="C1401" t="str">
        <f>HYPERLINK("https://talan.bank.gov.ua/get-user-certificate/Y_-biwUv6-AEzDhaT6mn","Завантажити сертифікат")</f>
        <v>Завантажити сертифікат</v>
      </c>
    </row>
    <row r="1402" spans="1:3" x14ac:dyDescent="0.3">
      <c r="A1402" t="s">
        <v>2802</v>
      </c>
      <c r="B1402" t="s">
        <v>2803</v>
      </c>
      <c r="C1402" t="str">
        <f>HYPERLINK("https://talan.bank.gov.ua/get-user-certificate/Y_-bifOZ3xPbao121Dzd","Завантажити сертифікат")</f>
        <v>Завантажити сертифікат</v>
      </c>
    </row>
    <row r="1403" spans="1:3" x14ac:dyDescent="0.3">
      <c r="A1403" t="s">
        <v>2804</v>
      </c>
      <c r="B1403" t="s">
        <v>2805</v>
      </c>
      <c r="C1403" t="str">
        <f>HYPERLINK("https://talan.bank.gov.ua/get-user-certificate/Y_-bigOSuAXjt4zku7o3","Завантажити сертифікат")</f>
        <v>Завантажити сертифікат</v>
      </c>
    </row>
    <row r="1404" spans="1:3" x14ac:dyDescent="0.3">
      <c r="A1404" t="s">
        <v>2806</v>
      </c>
      <c r="B1404" t="s">
        <v>2807</v>
      </c>
      <c r="C1404" t="str">
        <f>HYPERLINK("https://talan.bank.gov.ua/get-user-certificate/Y_-biSMnqv1vpahceuSe","Завантажити сертифікат")</f>
        <v>Завантажити сертифікат</v>
      </c>
    </row>
    <row r="1405" spans="1:3" x14ac:dyDescent="0.3">
      <c r="A1405" t="s">
        <v>2808</v>
      </c>
      <c r="B1405" t="s">
        <v>2809</v>
      </c>
      <c r="C1405" t="str">
        <f>HYPERLINK("https://talan.bank.gov.ua/get-user-certificate/Y_-bilGzbLP0sAwPqqY_","Завантажити сертифікат")</f>
        <v>Завантажити сертифікат</v>
      </c>
    </row>
    <row r="1406" spans="1:3" x14ac:dyDescent="0.3">
      <c r="A1406" t="s">
        <v>2810</v>
      </c>
      <c r="B1406" t="s">
        <v>2811</v>
      </c>
      <c r="C1406" t="str">
        <f>HYPERLINK("https://talan.bank.gov.ua/get-user-certificate/Y_-biR14iZvavvAwd6ns","Завантажити сертифікат")</f>
        <v>Завантажити сертифікат</v>
      </c>
    </row>
    <row r="1407" spans="1:3" x14ac:dyDescent="0.3">
      <c r="A1407" t="s">
        <v>2812</v>
      </c>
      <c r="B1407" t="s">
        <v>2813</v>
      </c>
      <c r="C1407" t="str">
        <f>HYPERLINK("https://talan.bank.gov.ua/get-user-certificate/Y_-biry325U4wgh_5E5A","Завантажити сертифікат")</f>
        <v>Завантажити сертифікат</v>
      </c>
    </row>
    <row r="1408" spans="1:3" x14ac:dyDescent="0.3">
      <c r="A1408" t="s">
        <v>2814</v>
      </c>
      <c r="B1408" t="s">
        <v>2815</v>
      </c>
      <c r="C1408" t="str">
        <f>HYPERLINK("https://talan.bank.gov.ua/get-user-certificate/Y_-bi4IMVe4lar7lVGVf","Завантажити сертифікат")</f>
        <v>Завантажити сертифікат</v>
      </c>
    </row>
    <row r="1409" spans="1:3" x14ac:dyDescent="0.3">
      <c r="A1409" t="s">
        <v>2816</v>
      </c>
      <c r="B1409" t="s">
        <v>2817</v>
      </c>
      <c r="C1409" t="str">
        <f>HYPERLINK("https://talan.bank.gov.ua/get-user-certificate/Y_-bijQsvxJvyIv09LUt","Завантажити сертифікат")</f>
        <v>Завантажити сертифікат</v>
      </c>
    </row>
    <row r="1410" spans="1:3" x14ac:dyDescent="0.3">
      <c r="A1410" t="s">
        <v>2818</v>
      </c>
      <c r="B1410" t="s">
        <v>2819</v>
      </c>
      <c r="C1410" t="str">
        <f>HYPERLINK("https://talan.bank.gov.ua/get-user-certificate/Y_-bi6OPjelkzdVEPXml","Завантажити сертифікат")</f>
        <v>Завантажити сертифікат</v>
      </c>
    </row>
    <row r="1411" spans="1:3" x14ac:dyDescent="0.3">
      <c r="A1411" t="s">
        <v>2820</v>
      </c>
      <c r="B1411" t="s">
        <v>2821</v>
      </c>
      <c r="C1411" t="str">
        <f>HYPERLINK("https://talan.bank.gov.ua/get-user-certificate/Y_-biXatAN3hYIFjOvQN","Завантажити сертифікат")</f>
        <v>Завантажити сертифікат</v>
      </c>
    </row>
    <row r="1412" spans="1:3" x14ac:dyDescent="0.3">
      <c r="A1412" t="s">
        <v>2822</v>
      </c>
      <c r="B1412" t="s">
        <v>2823</v>
      </c>
      <c r="C1412" t="str">
        <f>HYPERLINK("https://talan.bank.gov.ua/get-user-certificate/Y_-bif8aLSiErLapYrsQ","Завантажити сертифікат")</f>
        <v>Завантажити сертифікат</v>
      </c>
    </row>
    <row r="1413" spans="1:3" x14ac:dyDescent="0.3">
      <c r="A1413" t="s">
        <v>2824</v>
      </c>
      <c r="B1413" t="s">
        <v>2825</v>
      </c>
      <c r="C1413" t="str">
        <f>HYPERLINK("https://talan.bank.gov.ua/get-user-certificate/Y_-bihKQf6uzZGNV7per","Завантажити сертифікат")</f>
        <v>Завантажити сертифікат</v>
      </c>
    </row>
    <row r="1414" spans="1:3" x14ac:dyDescent="0.3">
      <c r="A1414" t="s">
        <v>2826</v>
      </c>
      <c r="B1414" t="s">
        <v>2827</v>
      </c>
      <c r="C1414" t="str">
        <f>HYPERLINK("https://talan.bank.gov.ua/get-user-certificate/Y_-biqqqS-T_WKrgHewo","Завантажити сертифікат")</f>
        <v>Завантажити сертифікат</v>
      </c>
    </row>
    <row r="1415" spans="1:3" x14ac:dyDescent="0.3">
      <c r="A1415" t="s">
        <v>2828</v>
      </c>
      <c r="B1415" t="s">
        <v>2829</v>
      </c>
      <c r="C1415" t="str">
        <f>HYPERLINK("https://talan.bank.gov.ua/get-user-certificate/Y_-biCgiOZ7fimUygCZr","Завантажити сертифікат")</f>
        <v>Завантажити сертифікат</v>
      </c>
    </row>
    <row r="1416" spans="1:3" x14ac:dyDescent="0.3">
      <c r="A1416" t="s">
        <v>2830</v>
      </c>
      <c r="B1416" t="s">
        <v>2831</v>
      </c>
      <c r="C1416" t="str">
        <f>HYPERLINK("https://talan.bank.gov.ua/get-user-certificate/Y_-bizj1-Q-53Q10RArO","Завантажити сертифікат")</f>
        <v>Завантажити сертифікат</v>
      </c>
    </row>
    <row r="1417" spans="1:3" x14ac:dyDescent="0.3">
      <c r="A1417" t="s">
        <v>2832</v>
      </c>
      <c r="B1417" t="s">
        <v>2833</v>
      </c>
      <c r="C1417" t="str">
        <f>HYPERLINK("https://talan.bank.gov.ua/get-user-certificate/Y_-birikYcplJ6sugLpI","Завантажити сертифікат")</f>
        <v>Завантажити сертифікат</v>
      </c>
    </row>
    <row r="1418" spans="1:3" x14ac:dyDescent="0.3">
      <c r="A1418" t="s">
        <v>2834</v>
      </c>
      <c r="B1418" t="s">
        <v>2835</v>
      </c>
      <c r="C1418" t="str">
        <f>HYPERLINK("https://talan.bank.gov.ua/get-user-certificate/Y_-bi0J6fJURyWqYX2GL","Завантажити сертифікат")</f>
        <v>Завантажити сертифікат</v>
      </c>
    </row>
    <row r="1419" spans="1:3" x14ac:dyDescent="0.3">
      <c r="A1419" t="s">
        <v>2836</v>
      </c>
      <c r="B1419" t="s">
        <v>2837</v>
      </c>
      <c r="C1419" t="str">
        <f>HYPERLINK("https://talan.bank.gov.ua/get-user-certificate/Y_-bi8vDa4tbrr8WmTe4","Завантажити сертифікат")</f>
        <v>Завантажити сертифікат</v>
      </c>
    </row>
    <row r="1420" spans="1:3" x14ac:dyDescent="0.3">
      <c r="A1420" t="s">
        <v>2838</v>
      </c>
      <c r="B1420" t="s">
        <v>2839</v>
      </c>
      <c r="C1420" t="str">
        <f>HYPERLINK("https://talan.bank.gov.ua/get-user-certificate/Y_-bi_Pxb9H-fxI2hKUr","Завантажити сертифікат")</f>
        <v>Завантажити сертифікат</v>
      </c>
    </row>
    <row r="1421" spans="1:3" x14ac:dyDescent="0.3">
      <c r="A1421" t="s">
        <v>2840</v>
      </c>
      <c r="B1421" t="s">
        <v>2841</v>
      </c>
      <c r="C1421" t="str">
        <f>HYPERLINK("https://talan.bank.gov.ua/get-user-certificate/Y_-biYF69K6N7UKstsA4","Завантажити сертифікат")</f>
        <v>Завантажити сертифікат</v>
      </c>
    </row>
    <row r="1422" spans="1:3" x14ac:dyDescent="0.3">
      <c r="A1422" t="s">
        <v>2842</v>
      </c>
      <c r="B1422" t="s">
        <v>2843</v>
      </c>
      <c r="C1422" t="str">
        <f>HYPERLINK("https://talan.bank.gov.ua/get-user-certificate/Y_-bi76TbeohWFMfgNKN","Завантажити сертифікат")</f>
        <v>Завантажити сертифікат</v>
      </c>
    </row>
    <row r="1423" spans="1:3" x14ac:dyDescent="0.3">
      <c r="A1423" t="s">
        <v>2844</v>
      </c>
      <c r="B1423" t="s">
        <v>2845</v>
      </c>
      <c r="C1423" t="str">
        <f>HYPERLINK("https://talan.bank.gov.ua/get-user-certificate/Y_-biOU4J3ZU8p3L9CLa","Завантажити сертифікат")</f>
        <v>Завантажити сертифікат</v>
      </c>
    </row>
    <row r="1424" spans="1:3" x14ac:dyDescent="0.3">
      <c r="A1424" t="s">
        <v>2846</v>
      </c>
      <c r="B1424" t="s">
        <v>2847</v>
      </c>
      <c r="C1424" t="str">
        <f>HYPERLINK("https://talan.bank.gov.ua/get-user-certificate/Y_-bi5tUHlx6t3w6qZUV","Завантажити сертифікат")</f>
        <v>Завантажити сертифікат</v>
      </c>
    </row>
    <row r="1425" spans="1:3" x14ac:dyDescent="0.3">
      <c r="A1425" t="s">
        <v>2848</v>
      </c>
      <c r="B1425" t="s">
        <v>2849</v>
      </c>
      <c r="C1425" t="str">
        <f>HYPERLINK("https://talan.bank.gov.ua/get-user-certificate/Y_-biwgtLmVwjIBF4iuk","Завантажити сертифікат")</f>
        <v>Завантажити сертифікат</v>
      </c>
    </row>
    <row r="1426" spans="1:3" x14ac:dyDescent="0.3">
      <c r="A1426" t="s">
        <v>2850</v>
      </c>
      <c r="B1426" t="s">
        <v>2851</v>
      </c>
      <c r="C1426" t="str">
        <f>HYPERLINK("https://talan.bank.gov.ua/get-user-certificate/Y_-bi57XiMGQWiGpyzMz","Завантажити сертифікат")</f>
        <v>Завантажити сертифікат</v>
      </c>
    </row>
    <row r="1427" spans="1:3" x14ac:dyDescent="0.3">
      <c r="A1427" t="s">
        <v>2852</v>
      </c>
      <c r="B1427" t="s">
        <v>2853</v>
      </c>
      <c r="C1427" t="str">
        <f>HYPERLINK("https://talan.bank.gov.ua/get-user-certificate/Y_-bietyFEg2LBZi5njg","Завантажити сертифікат")</f>
        <v>Завантажити сертифікат</v>
      </c>
    </row>
    <row r="1428" spans="1:3" x14ac:dyDescent="0.3">
      <c r="A1428" t="s">
        <v>2854</v>
      </c>
      <c r="B1428" t="s">
        <v>2855</v>
      </c>
      <c r="C1428" t="str">
        <f>HYPERLINK("https://talan.bank.gov.ua/get-user-certificate/Y_-biDbYdIpf5QmSmgAP","Завантажити сертифікат")</f>
        <v>Завантажити сертифікат</v>
      </c>
    </row>
    <row r="1429" spans="1:3" x14ac:dyDescent="0.3">
      <c r="A1429" t="s">
        <v>2856</v>
      </c>
      <c r="B1429" t="s">
        <v>2857</v>
      </c>
      <c r="C1429" t="str">
        <f>HYPERLINK("https://talan.bank.gov.ua/get-user-certificate/Y_-bi5UTT6F2nYkVFo6F","Завантажити сертифікат")</f>
        <v>Завантажити сертифікат</v>
      </c>
    </row>
    <row r="1430" spans="1:3" x14ac:dyDescent="0.3">
      <c r="A1430" t="s">
        <v>2858</v>
      </c>
      <c r="B1430" t="s">
        <v>2859</v>
      </c>
      <c r="C1430" t="str">
        <f>HYPERLINK("https://talan.bank.gov.ua/get-user-certificate/Y_-bi9cK1fwEIHeH-jl-","Завантажити сертифікат")</f>
        <v>Завантажити сертифікат</v>
      </c>
    </row>
    <row r="1431" spans="1:3" x14ac:dyDescent="0.3">
      <c r="A1431" t="s">
        <v>2860</v>
      </c>
      <c r="B1431" t="s">
        <v>2861</v>
      </c>
      <c r="C1431" t="str">
        <f>HYPERLINK("https://talan.bank.gov.ua/get-user-certificate/Y_-biJRHZjRXOIs4H_yG","Завантажити сертифікат")</f>
        <v>Завантажити сертифікат</v>
      </c>
    </row>
    <row r="1432" spans="1:3" x14ac:dyDescent="0.3">
      <c r="A1432" t="s">
        <v>2862</v>
      </c>
      <c r="B1432" t="s">
        <v>2863</v>
      </c>
      <c r="C1432" t="str">
        <f>HYPERLINK("https://talan.bank.gov.ua/get-user-certificate/Y_-bimBp9DRKx5OUUq1S","Завантажити сертифікат")</f>
        <v>Завантажити сертифікат</v>
      </c>
    </row>
    <row r="1433" spans="1:3" x14ac:dyDescent="0.3">
      <c r="A1433" t="s">
        <v>2864</v>
      </c>
      <c r="B1433" t="s">
        <v>2865</v>
      </c>
      <c r="C1433" t="str">
        <f>HYPERLINK("https://talan.bank.gov.ua/get-user-certificate/Y_-biSyOmu3D3lnP0fp7","Завантажити сертифікат")</f>
        <v>Завантажити сертифікат</v>
      </c>
    </row>
    <row r="1434" spans="1:3" x14ac:dyDescent="0.3">
      <c r="A1434" t="s">
        <v>2866</v>
      </c>
      <c r="B1434" t="s">
        <v>2867</v>
      </c>
      <c r="C1434" t="str">
        <f>HYPERLINK("https://talan.bank.gov.ua/get-user-certificate/Y_-bi1gUqXgt5WB-LaAP","Завантажити сертифікат")</f>
        <v>Завантажити сертифікат</v>
      </c>
    </row>
    <row r="1435" spans="1:3" x14ac:dyDescent="0.3">
      <c r="A1435" t="s">
        <v>2868</v>
      </c>
      <c r="B1435" t="s">
        <v>2869</v>
      </c>
      <c r="C1435" t="str">
        <f>HYPERLINK("https://talan.bank.gov.ua/get-user-certificate/Y_-biNIwYyfLw9ZmeYr9","Завантажити сертифікат")</f>
        <v>Завантажити сертифікат</v>
      </c>
    </row>
    <row r="1436" spans="1:3" x14ac:dyDescent="0.3">
      <c r="A1436" t="s">
        <v>2870</v>
      </c>
      <c r="B1436" t="s">
        <v>2871</v>
      </c>
      <c r="C1436" t="str">
        <f>HYPERLINK("https://talan.bank.gov.ua/get-user-certificate/Y_-biyAyaBP9ien-S37n","Завантажити сертифікат")</f>
        <v>Завантажити сертифікат</v>
      </c>
    </row>
    <row r="1437" spans="1:3" x14ac:dyDescent="0.3">
      <c r="A1437" t="s">
        <v>2872</v>
      </c>
      <c r="B1437" t="s">
        <v>2873</v>
      </c>
      <c r="C1437" t="str">
        <f>HYPERLINK("https://talan.bank.gov.ua/get-user-certificate/Y_-bi25jHmyN3E8NsW_8","Завантажити сертифікат")</f>
        <v>Завантажити сертифікат</v>
      </c>
    </row>
    <row r="1438" spans="1:3" x14ac:dyDescent="0.3">
      <c r="A1438" t="s">
        <v>2874</v>
      </c>
      <c r="B1438" t="s">
        <v>2875</v>
      </c>
      <c r="C1438" t="str">
        <f>HYPERLINK("https://talan.bank.gov.ua/get-user-certificate/Y_-biHqz4S_EDE9O10pQ","Завантажити сертифікат")</f>
        <v>Завантажити сертифікат</v>
      </c>
    </row>
    <row r="1439" spans="1:3" x14ac:dyDescent="0.3">
      <c r="A1439" t="s">
        <v>2876</v>
      </c>
      <c r="B1439" t="s">
        <v>2877</v>
      </c>
      <c r="C1439" t="str">
        <f>HYPERLINK("https://talan.bank.gov.ua/get-user-certificate/Y_-biWwQuW6AKa5faiFQ","Завантажити сертифікат")</f>
        <v>Завантажити сертифікат</v>
      </c>
    </row>
    <row r="1440" spans="1:3" x14ac:dyDescent="0.3">
      <c r="A1440" t="s">
        <v>2878</v>
      </c>
      <c r="B1440" t="s">
        <v>2879</v>
      </c>
      <c r="C1440" t="str">
        <f>HYPERLINK("https://talan.bank.gov.ua/get-user-certificate/Y_-biDBkuqzFIMYDOVRI","Завантажити сертифікат")</f>
        <v>Завантажити сертифікат</v>
      </c>
    </row>
    <row r="1441" spans="1:3" x14ac:dyDescent="0.3">
      <c r="A1441" t="s">
        <v>2880</v>
      </c>
      <c r="B1441" t="s">
        <v>2881</v>
      </c>
      <c r="C1441" t="str">
        <f>HYPERLINK("https://talan.bank.gov.ua/get-user-certificate/Y_-biUKy1_6fid-KJdPU","Завантажити сертифікат")</f>
        <v>Завантажити сертифікат</v>
      </c>
    </row>
    <row r="1442" spans="1:3" x14ac:dyDescent="0.3">
      <c r="A1442" t="s">
        <v>2882</v>
      </c>
      <c r="B1442" t="s">
        <v>2883</v>
      </c>
      <c r="C1442" t="str">
        <f>HYPERLINK("https://talan.bank.gov.ua/get-user-certificate/Y_-biwY52SMfUC7qf_St","Завантажити сертифікат")</f>
        <v>Завантажити сертифікат</v>
      </c>
    </row>
    <row r="1443" spans="1:3" x14ac:dyDescent="0.3">
      <c r="A1443" t="s">
        <v>2884</v>
      </c>
      <c r="B1443" t="s">
        <v>2885</v>
      </c>
      <c r="C1443" t="str">
        <f>HYPERLINK("https://talan.bank.gov.ua/get-user-certificate/Y_-bigtjzIE4SG4oy5wT","Завантажити сертифікат")</f>
        <v>Завантажити сертифікат</v>
      </c>
    </row>
    <row r="1444" spans="1:3" x14ac:dyDescent="0.3">
      <c r="A1444" t="s">
        <v>2886</v>
      </c>
      <c r="B1444" t="s">
        <v>2887</v>
      </c>
      <c r="C1444" t="str">
        <f>HYPERLINK("https://talan.bank.gov.ua/get-user-certificate/Y_-biGzoN1xpo-b-q4kK","Завантажити сертифікат")</f>
        <v>Завантажити сертифікат</v>
      </c>
    </row>
    <row r="1445" spans="1:3" x14ac:dyDescent="0.3">
      <c r="A1445" t="s">
        <v>2888</v>
      </c>
      <c r="B1445" t="s">
        <v>2889</v>
      </c>
      <c r="C1445" t="str">
        <f>HYPERLINK("https://talan.bank.gov.ua/get-user-certificate/Y_-biZqhVjqARjz8Qm0o","Завантажити сертифікат")</f>
        <v>Завантажити сертифікат</v>
      </c>
    </row>
    <row r="1446" spans="1:3" x14ac:dyDescent="0.3">
      <c r="A1446" t="s">
        <v>2890</v>
      </c>
      <c r="B1446" t="s">
        <v>2891</v>
      </c>
      <c r="C1446" t="str">
        <f>HYPERLINK("https://talan.bank.gov.ua/get-user-certificate/Y_-bi0NpfnenLHj3w7JY","Завантажити сертифікат")</f>
        <v>Завантажити сертифікат</v>
      </c>
    </row>
    <row r="1447" spans="1:3" x14ac:dyDescent="0.3">
      <c r="A1447" t="s">
        <v>2892</v>
      </c>
      <c r="B1447" t="s">
        <v>2893</v>
      </c>
      <c r="C1447" t="str">
        <f>HYPERLINK("https://talan.bank.gov.ua/get-user-certificate/Y_-biA5pUPi9MQiB_Yxi","Завантажити сертифікат")</f>
        <v>Завантажити сертифікат</v>
      </c>
    </row>
    <row r="1448" spans="1:3" x14ac:dyDescent="0.3">
      <c r="A1448" t="s">
        <v>2894</v>
      </c>
      <c r="B1448" t="s">
        <v>2895</v>
      </c>
      <c r="C1448" t="str">
        <f>HYPERLINK("https://talan.bank.gov.ua/get-user-certificate/Y_-biZxszmv4xOWLjEPX","Завантажити сертифікат")</f>
        <v>Завантажити сертифікат</v>
      </c>
    </row>
    <row r="1449" spans="1:3" x14ac:dyDescent="0.3">
      <c r="A1449" t="s">
        <v>2896</v>
      </c>
      <c r="B1449" t="s">
        <v>2897</v>
      </c>
      <c r="C1449" t="str">
        <f>HYPERLINK("https://talan.bank.gov.ua/get-user-certificate/Y_-biRsI7I5NeOTZhfaW","Завантажити сертифікат")</f>
        <v>Завантажити сертифікат</v>
      </c>
    </row>
    <row r="1450" spans="1:3" x14ac:dyDescent="0.3">
      <c r="A1450" t="s">
        <v>2898</v>
      </c>
      <c r="B1450" t="s">
        <v>2899</v>
      </c>
      <c r="C1450" t="str">
        <f>HYPERLINK("https://talan.bank.gov.ua/get-user-certificate/Y_-bipJTZKXD5GfusPEx","Завантажити сертифікат")</f>
        <v>Завантажити сертифікат</v>
      </c>
    </row>
    <row r="1451" spans="1:3" x14ac:dyDescent="0.3">
      <c r="A1451" t="s">
        <v>2900</v>
      </c>
      <c r="B1451" t="s">
        <v>2901</v>
      </c>
      <c r="C1451" t="str">
        <f>HYPERLINK("https://talan.bank.gov.ua/get-user-certificate/Y_-bixdlSwFNlT5sT0UL","Завантажити сертифікат")</f>
        <v>Завантажити сертифікат</v>
      </c>
    </row>
    <row r="1452" spans="1:3" x14ac:dyDescent="0.3">
      <c r="A1452" t="s">
        <v>2902</v>
      </c>
      <c r="B1452" t="s">
        <v>2903</v>
      </c>
      <c r="C1452" t="str">
        <f>HYPERLINK("https://talan.bank.gov.ua/get-user-certificate/Y_-bi8le1PnfDC2GtFQu","Завантажити сертифікат")</f>
        <v>Завантажити сертифікат</v>
      </c>
    </row>
    <row r="1453" spans="1:3" x14ac:dyDescent="0.3">
      <c r="A1453" t="s">
        <v>2904</v>
      </c>
      <c r="B1453" t="s">
        <v>2905</v>
      </c>
      <c r="C1453" t="str">
        <f>HYPERLINK("https://talan.bank.gov.ua/get-user-certificate/Y_-biH73xSS0_sKFPEdP","Завантажити сертифікат")</f>
        <v>Завантажити сертифікат</v>
      </c>
    </row>
    <row r="1454" spans="1:3" x14ac:dyDescent="0.3">
      <c r="A1454" t="s">
        <v>2906</v>
      </c>
      <c r="B1454" t="s">
        <v>2907</v>
      </c>
      <c r="C1454" t="str">
        <f>HYPERLINK("https://talan.bank.gov.ua/get-user-certificate/Y_-bihFGr3btzEyDzSiG","Завантажити сертифікат")</f>
        <v>Завантажити сертифікат</v>
      </c>
    </row>
    <row r="1455" spans="1:3" x14ac:dyDescent="0.3">
      <c r="A1455" t="s">
        <v>2908</v>
      </c>
      <c r="B1455" t="s">
        <v>2909</v>
      </c>
      <c r="C1455" t="str">
        <f>HYPERLINK("https://talan.bank.gov.ua/get-user-certificate/Y_-bi4gJNotpCFIsvUsY","Завантажити сертифікат")</f>
        <v>Завантажити сертифікат</v>
      </c>
    </row>
    <row r="1456" spans="1:3" x14ac:dyDescent="0.3">
      <c r="A1456" t="s">
        <v>2910</v>
      </c>
      <c r="B1456" t="s">
        <v>2911</v>
      </c>
      <c r="C1456" t="str">
        <f>HYPERLINK("https://talan.bank.gov.ua/get-user-certificate/Y_-bidBochMt7AAb_jLq","Завантажити сертифікат")</f>
        <v>Завантажити сертифікат</v>
      </c>
    </row>
    <row r="1457" spans="1:3" x14ac:dyDescent="0.3">
      <c r="A1457" t="s">
        <v>2912</v>
      </c>
      <c r="B1457" t="s">
        <v>2913</v>
      </c>
      <c r="C1457" t="str">
        <f>HYPERLINK("https://talan.bank.gov.ua/get-user-certificate/Y_-biHcVd4NMgvXYrWq8","Завантажити сертифікат")</f>
        <v>Завантажити сертифікат</v>
      </c>
    </row>
    <row r="1458" spans="1:3" x14ac:dyDescent="0.3">
      <c r="A1458" t="s">
        <v>2914</v>
      </c>
      <c r="B1458" t="s">
        <v>2915</v>
      </c>
      <c r="C1458" t="str">
        <f>HYPERLINK("https://talan.bank.gov.ua/get-user-certificate/Y_-biX76JstxigkXPTgH","Завантажити сертифікат")</f>
        <v>Завантажити сертифікат</v>
      </c>
    </row>
    <row r="1459" spans="1:3" x14ac:dyDescent="0.3">
      <c r="A1459" t="s">
        <v>2916</v>
      </c>
      <c r="B1459" t="s">
        <v>2917</v>
      </c>
      <c r="C1459" t="str">
        <f>HYPERLINK("https://talan.bank.gov.ua/get-user-certificate/Y_-biFTV0O-lcB3TTXlP","Завантажити сертифікат")</f>
        <v>Завантажити сертифікат</v>
      </c>
    </row>
    <row r="1460" spans="1:3" x14ac:dyDescent="0.3">
      <c r="A1460" t="s">
        <v>2918</v>
      </c>
      <c r="B1460" t="s">
        <v>2919</v>
      </c>
      <c r="C1460" t="str">
        <f>HYPERLINK("https://talan.bank.gov.ua/get-user-certificate/Y_-bi65dbzJqDcn2Am_9","Завантажити сертифікат")</f>
        <v>Завантажити сертифікат</v>
      </c>
    </row>
    <row r="1461" spans="1:3" x14ac:dyDescent="0.3">
      <c r="A1461" t="s">
        <v>2920</v>
      </c>
      <c r="B1461" t="s">
        <v>2921</v>
      </c>
      <c r="C1461" t="str">
        <f>HYPERLINK("https://talan.bank.gov.ua/get-user-certificate/Y_-biLQIKdUMObZ3QPo3","Завантажити сертифікат")</f>
        <v>Завантажити сертифікат</v>
      </c>
    </row>
    <row r="1462" spans="1:3" x14ac:dyDescent="0.3">
      <c r="A1462" t="s">
        <v>2922</v>
      </c>
      <c r="B1462" t="s">
        <v>2923</v>
      </c>
      <c r="C1462" t="str">
        <f>HYPERLINK("https://talan.bank.gov.ua/get-user-certificate/Y_-biS0B5HwlT8_liZzH","Завантажити сертифікат")</f>
        <v>Завантажити сертифікат</v>
      </c>
    </row>
    <row r="1463" spans="1:3" x14ac:dyDescent="0.3">
      <c r="A1463" t="s">
        <v>2924</v>
      </c>
      <c r="B1463" t="s">
        <v>2925</v>
      </c>
      <c r="C1463" t="str">
        <f>HYPERLINK("https://talan.bank.gov.ua/get-user-certificate/Y_-biamxPJ8orqh5a7S2","Завантажити сертифікат")</f>
        <v>Завантажити сертифікат</v>
      </c>
    </row>
    <row r="1464" spans="1:3" x14ac:dyDescent="0.3">
      <c r="A1464" t="s">
        <v>2926</v>
      </c>
      <c r="B1464" t="s">
        <v>2927</v>
      </c>
      <c r="C1464" t="str">
        <f>HYPERLINK("https://talan.bank.gov.ua/get-user-certificate/Y_-bi8pzm8ityGa962hZ","Завантажити сертифікат")</f>
        <v>Завантажити сертифікат</v>
      </c>
    </row>
    <row r="1465" spans="1:3" x14ac:dyDescent="0.3">
      <c r="A1465" t="s">
        <v>2928</v>
      </c>
      <c r="B1465" t="s">
        <v>2929</v>
      </c>
      <c r="C1465" t="str">
        <f>HYPERLINK("https://talan.bank.gov.ua/get-user-certificate/Y_-biXAdGST0pAXrNXa8","Завантажити сертифікат")</f>
        <v>Завантажити сертифікат</v>
      </c>
    </row>
    <row r="1466" spans="1:3" x14ac:dyDescent="0.3">
      <c r="A1466" t="s">
        <v>2930</v>
      </c>
      <c r="B1466" t="s">
        <v>2931</v>
      </c>
      <c r="C1466" t="str">
        <f>HYPERLINK("https://talan.bank.gov.ua/get-user-certificate/Y_-biJVbOsfvbX0-zEHl","Завантажити сертифікат")</f>
        <v>Завантажити сертифікат</v>
      </c>
    </row>
    <row r="1467" spans="1:3" x14ac:dyDescent="0.3">
      <c r="A1467" t="s">
        <v>2932</v>
      </c>
      <c r="B1467" t="s">
        <v>2933</v>
      </c>
      <c r="C1467" t="str">
        <f>HYPERLINK("https://talan.bank.gov.ua/get-user-certificate/Y_-biAMTxQXI3FKPuCAO","Завантажити сертифікат")</f>
        <v>Завантажити сертифікат</v>
      </c>
    </row>
    <row r="1468" spans="1:3" x14ac:dyDescent="0.3">
      <c r="A1468" t="s">
        <v>2934</v>
      </c>
      <c r="B1468" t="s">
        <v>2935</v>
      </c>
      <c r="C1468" t="str">
        <f>HYPERLINK("https://talan.bank.gov.ua/get-user-certificate/Y_-biXhrIi0htzsH38yL","Завантажити сертифікат")</f>
        <v>Завантажити сертифікат</v>
      </c>
    </row>
    <row r="1469" spans="1:3" x14ac:dyDescent="0.3">
      <c r="A1469" t="s">
        <v>2936</v>
      </c>
      <c r="B1469" t="s">
        <v>2937</v>
      </c>
      <c r="C1469" t="str">
        <f>HYPERLINK("https://talan.bank.gov.ua/get-user-certificate/Y_-bikOGu-Oz7Z7MIjfB","Завантажити сертифікат")</f>
        <v>Завантажити сертифікат</v>
      </c>
    </row>
    <row r="1470" spans="1:3" x14ac:dyDescent="0.3">
      <c r="A1470" t="s">
        <v>2938</v>
      </c>
      <c r="B1470" t="s">
        <v>2939</v>
      </c>
      <c r="C1470" t="str">
        <f>HYPERLINK("https://talan.bank.gov.ua/get-user-certificate/Y_-biG29sqp6SLZuqRE0","Завантажити сертифікат")</f>
        <v>Завантажити сертифікат</v>
      </c>
    </row>
    <row r="1471" spans="1:3" x14ac:dyDescent="0.3">
      <c r="A1471" t="s">
        <v>2940</v>
      </c>
      <c r="B1471" t="s">
        <v>2941</v>
      </c>
      <c r="C1471" t="str">
        <f>HYPERLINK("https://talan.bank.gov.ua/get-user-certificate/Y_-biQu5F0UtQ-NGeQLf","Завантажити сертифікат")</f>
        <v>Завантажити сертифікат</v>
      </c>
    </row>
    <row r="1472" spans="1:3" x14ac:dyDescent="0.3">
      <c r="A1472" t="s">
        <v>2942</v>
      </c>
      <c r="B1472" t="s">
        <v>2943</v>
      </c>
      <c r="C1472" t="str">
        <f>HYPERLINK("https://talan.bank.gov.ua/get-user-certificate/Y_-binL1W5G1fw5awC_X","Завантажити сертифікат")</f>
        <v>Завантажити сертифікат</v>
      </c>
    </row>
    <row r="1473" spans="1:3" x14ac:dyDescent="0.3">
      <c r="A1473" t="s">
        <v>2944</v>
      </c>
      <c r="B1473" t="s">
        <v>2945</v>
      </c>
      <c r="C1473" t="str">
        <f>HYPERLINK("https://talan.bank.gov.ua/get-user-certificate/Y_-biPUhQyaz7t08Cong","Завантажити сертифікат")</f>
        <v>Завантажити сертифікат</v>
      </c>
    </row>
    <row r="1474" spans="1:3" x14ac:dyDescent="0.3">
      <c r="A1474" t="s">
        <v>2946</v>
      </c>
      <c r="B1474" t="s">
        <v>2947</v>
      </c>
      <c r="C1474" t="str">
        <f>HYPERLINK("https://talan.bank.gov.ua/get-user-certificate/Y_-biWmUxerLY3inTBdB","Завантажити сертифікат")</f>
        <v>Завантажити сертифікат</v>
      </c>
    </row>
    <row r="1475" spans="1:3" x14ac:dyDescent="0.3">
      <c r="A1475" t="s">
        <v>2948</v>
      </c>
      <c r="B1475" t="s">
        <v>2949</v>
      </c>
      <c r="C1475" t="str">
        <f>HYPERLINK("https://talan.bank.gov.ua/get-user-certificate/Y_-bipmdh0izdGkf33_X","Завантажити сертифікат")</f>
        <v>Завантажити сертифікат</v>
      </c>
    </row>
    <row r="1476" spans="1:3" x14ac:dyDescent="0.3">
      <c r="A1476" t="s">
        <v>2950</v>
      </c>
      <c r="B1476" t="s">
        <v>2951</v>
      </c>
      <c r="C1476" t="str">
        <f>HYPERLINK("https://talan.bank.gov.ua/get-user-certificate/Y_-bip56EBJMEOKe8JRr","Завантажити сертифікат")</f>
        <v>Завантажити сертифікат</v>
      </c>
    </row>
    <row r="1477" spans="1:3" x14ac:dyDescent="0.3">
      <c r="A1477" t="s">
        <v>2952</v>
      </c>
      <c r="B1477" t="s">
        <v>2953</v>
      </c>
      <c r="C1477" t="str">
        <f>HYPERLINK("https://talan.bank.gov.ua/get-user-certificate/Y_-biTi6pTaDfYSjPLly","Завантажити сертифікат")</f>
        <v>Завантажити сертифікат</v>
      </c>
    </row>
    <row r="1478" spans="1:3" x14ac:dyDescent="0.3">
      <c r="A1478" t="s">
        <v>2954</v>
      </c>
      <c r="B1478" t="s">
        <v>2955</v>
      </c>
      <c r="C1478" t="str">
        <f>HYPERLINK("https://talan.bank.gov.ua/get-user-certificate/Y_-birT1-hr4-wx9stel","Завантажити сертифікат")</f>
        <v>Завантажити сертифікат</v>
      </c>
    </row>
    <row r="1479" spans="1:3" x14ac:dyDescent="0.3">
      <c r="A1479" t="s">
        <v>2956</v>
      </c>
      <c r="B1479" t="s">
        <v>2957</v>
      </c>
      <c r="C1479" t="str">
        <f>HYPERLINK("https://talan.bank.gov.ua/get-user-certificate/Y_-bik1snwKK9n2DzO37","Завантажити сертифікат")</f>
        <v>Завантажити сертифікат</v>
      </c>
    </row>
    <row r="1480" spans="1:3" x14ac:dyDescent="0.3">
      <c r="A1480" t="s">
        <v>2958</v>
      </c>
      <c r="B1480" t="s">
        <v>2959</v>
      </c>
      <c r="C1480" t="str">
        <f>HYPERLINK("https://talan.bank.gov.ua/get-user-certificate/Y_-biovx3dRZAX4a2JX2","Завантажити сертифікат")</f>
        <v>Завантажити сертифікат</v>
      </c>
    </row>
    <row r="1481" spans="1:3" x14ac:dyDescent="0.3">
      <c r="A1481" t="s">
        <v>2960</v>
      </c>
      <c r="B1481" t="s">
        <v>2961</v>
      </c>
      <c r="C1481" t="str">
        <f>HYPERLINK("https://talan.bank.gov.ua/get-user-certificate/Y_-bi0_DvBFCLYnh27NG","Завантажити сертифікат")</f>
        <v>Завантажити сертифікат</v>
      </c>
    </row>
    <row r="1482" spans="1:3" x14ac:dyDescent="0.3">
      <c r="A1482" t="s">
        <v>2962</v>
      </c>
      <c r="B1482" t="s">
        <v>2963</v>
      </c>
      <c r="C1482" t="str">
        <f>HYPERLINK("https://talan.bank.gov.ua/get-user-certificate/Y_-bipBLFTqLqKpbQG_H","Завантажити сертифікат")</f>
        <v>Завантажити сертифікат</v>
      </c>
    </row>
    <row r="1483" spans="1:3" x14ac:dyDescent="0.3">
      <c r="A1483" t="s">
        <v>2964</v>
      </c>
      <c r="B1483" t="s">
        <v>2965</v>
      </c>
      <c r="C1483" t="str">
        <f>HYPERLINK("https://talan.bank.gov.ua/get-user-certificate/Y_-bibPHyjrU9vU7OD9b","Завантажити сертифікат")</f>
        <v>Завантажити сертифікат</v>
      </c>
    </row>
    <row r="1484" spans="1:3" x14ac:dyDescent="0.3">
      <c r="A1484" t="s">
        <v>2966</v>
      </c>
      <c r="B1484" t="s">
        <v>2967</v>
      </c>
      <c r="C1484" t="str">
        <f>HYPERLINK("https://talan.bank.gov.ua/get-user-certificate/Y_-biUjD5IKwPamwM9Xk","Завантажити сертифікат")</f>
        <v>Завантажити сертифікат</v>
      </c>
    </row>
    <row r="1485" spans="1:3" x14ac:dyDescent="0.3">
      <c r="A1485" t="s">
        <v>2968</v>
      </c>
      <c r="B1485" t="s">
        <v>2969</v>
      </c>
      <c r="C1485" t="str">
        <f>HYPERLINK("https://talan.bank.gov.ua/get-user-certificate/Y_-biXt5FKJjV1h72dAO","Завантажити сертифікат")</f>
        <v>Завантажити сертифікат</v>
      </c>
    </row>
    <row r="1486" spans="1:3" x14ac:dyDescent="0.3">
      <c r="A1486" t="s">
        <v>2970</v>
      </c>
      <c r="B1486" t="s">
        <v>2971</v>
      </c>
      <c r="C1486" t="str">
        <f>HYPERLINK("https://talan.bank.gov.ua/get-user-certificate/Y_-biI6bK5GVhTZxA8hS","Завантажити сертифікат")</f>
        <v>Завантажити сертифікат</v>
      </c>
    </row>
    <row r="1487" spans="1:3" x14ac:dyDescent="0.3">
      <c r="A1487" t="s">
        <v>2972</v>
      </c>
      <c r="B1487" t="s">
        <v>2973</v>
      </c>
      <c r="C1487" t="str">
        <f>HYPERLINK("https://talan.bank.gov.ua/get-user-certificate/Y_-bi2VT7Gr88VoUG3O4","Завантажити сертифікат")</f>
        <v>Завантажити сертифікат</v>
      </c>
    </row>
    <row r="1488" spans="1:3" x14ac:dyDescent="0.3">
      <c r="A1488" t="s">
        <v>2974</v>
      </c>
      <c r="B1488" t="s">
        <v>2975</v>
      </c>
      <c r="C1488" t="str">
        <f>HYPERLINK("https://talan.bank.gov.ua/get-user-certificate/Y_-bihRirMWnBRlH04OP","Завантажити сертифікат")</f>
        <v>Завантажити сертифікат</v>
      </c>
    </row>
    <row r="1489" spans="1:3" x14ac:dyDescent="0.3">
      <c r="A1489" t="s">
        <v>2976</v>
      </c>
      <c r="B1489" t="s">
        <v>2977</v>
      </c>
      <c r="C1489" t="str">
        <f>HYPERLINK("https://talan.bank.gov.ua/get-user-certificate/Y_-bih9Yji3N9aX9nGEO","Завантажити сертифікат")</f>
        <v>Завантажити сертифікат</v>
      </c>
    </row>
    <row r="1490" spans="1:3" x14ac:dyDescent="0.3">
      <c r="A1490" t="s">
        <v>2978</v>
      </c>
      <c r="B1490" t="s">
        <v>2979</v>
      </c>
      <c r="C1490" t="str">
        <f>HYPERLINK("https://talan.bank.gov.ua/get-user-certificate/Y_-biN0ttOWJBp-vQ-xt","Завантажити сертифікат")</f>
        <v>Завантажити сертифікат</v>
      </c>
    </row>
    <row r="1491" spans="1:3" x14ac:dyDescent="0.3">
      <c r="A1491" t="s">
        <v>2980</v>
      </c>
      <c r="B1491" t="s">
        <v>2981</v>
      </c>
      <c r="C1491" t="str">
        <f>HYPERLINK("https://talan.bank.gov.ua/get-user-certificate/Y_-biJ264xkYLp2JxbNA","Завантажити сертифікат")</f>
        <v>Завантажити сертифікат</v>
      </c>
    </row>
    <row r="1492" spans="1:3" x14ac:dyDescent="0.3">
      <c r="A1492" t="s">
        <v>2982</v>
      </c>
      <c r="B1492" t="s">
        <v>2983</v>
      </c>
      <c r="C1492" t="str">
        <f>HYPERLINK("https://talan.bank.gov.ua/get-user-certificate/Y_-bip8N-X448RnaBwb8","Завантажити сертифікат")</f>
        <v>Завантажити сертифікат</v>
      </c>
    </row>
    <row r="1493" spans="1:3" x14ac:dyDescent="0.3">
      <c r="A1493" t="s">
        <v>2984</v>
      </c>
      <c r="B1493" t="s">
        <v>2985</v>
      </c>
      <c r="C1493" t="str">
        <f>HYPERLINK("https://talan.bank.gov.ua/get-user-certificate/Y_-biUxr1VM_9nhAlJYc","Завантажити сертифікат")</f>
        <v>Завантажити сертифікат</v>
      </c>
    </row>
    <row r="1494" spans="1:3" x14ac:dyDescent="0.3">
      <c r="A1494" t="s">
        <v>2986</v>
      </c>
      <c r="B1494" t="s">
        <v>2987</v>
      </c>
      <c r="C1494" t="str">
        <f>HYPERLINK("https://talan.bank.gov.ua/get-user-certificate/Y_-biQNOn69lY-hKpPEl","Завантажити сертифікат")</f>
        <v>Завантажити сертифікат</v>
      </c>
    </row>
    <row r="1495" spans="1:3" x14ac:dyDescent="0.3">
      <c r="A1495" t="s">
        <v>2988</v>
      </c>
      <c r="B1495" t="s">
        <v>2989</v>
      </c>
      <c r="C1495" t="str">
        <f>HYPERLINK("https://talan.bank.gov.ua/get-user-certificate/Y_-bitSv1OvVLYd4nhQg","Завантажити сертифікат")</f>
        <v>Завантажити сертифікат</v>
      </c>
    </row>
    <row r="1496" spans="1:3" x14ac:dyDescent="0.3">
      <c r="A1496" t="s">
        <v>2990</v>
      </c>
      <c r="B1496" t="s">
        <v>2991</v>
      </c>
      <c r="C1496" t="str">
        <f>HYPERLINK("https://talan.bank.gov.ua/get-user-certificate/Y_-biaVn8kMuWmCdDUHw","Завантажити сертифікат")</f>
        <v>Завантажити сертифікат</v>
      </c>
    </row>
    <row r="1497" spans="1:3" x14ac:dyDescent="0.3">
      <c r="A1497" t="s">
        <v>2992</v>
      </c>
      <c r="B1497" t="s">
        <v>2993</v>
      </c>
      <c r="C1497" t="str">
        <f>HYPERLINK("https://talan.bank.gov.ua/get-user-certificate/Y_-biTJnySoy0gtrPjhG","Завантажити сертифікат")</f>
        <v>Завантажити сертифікат</v>
      </c>
    </row>
    <row r="1498" spans="1:3" x14ac:dyDescent="0.3">
      <c r="A1498" t="s">
        <v>2994</v>
      </c>
      <c r="B1498" t="s">
        <v>2995</v>
      </c>
      <c r="C1498" t="str">
        <f>HYPERLINK("https://talan.bank.gov.ua/get-user-certificate/Y_-biWPuMQWpl58hXOAO","Завантажити сертифікат")</f>
        <v>Завантажити сертифікат</v>
      </c>
    </row>
    <row r="1499" spans="1:3" x14ac:dyDescent="0.3">
      <c r="A1499" t="s">
        <v>2996</v>
      </c>
      <c r="B1499" t="s">
        <v>2997</v>
      </c>
      <c r="C1499" t="str">
        <f>HYPERLINK("https://talan.bank.gov.ua/get-user-certificate/Y_-biDGQwzsB3iCSvoxM","Завантажити сертифікат")</f>
        <v>Завантажити сертифікат</v>
      </c>
    </row>
    <row r="1500" spans="1:3" x14ac:dyDescent="0.3">
      <c r="A1500" t="s">
        <v>2998</v>
      </c>
      <c r="B1500" t="s">
        <v>2999</v>
      </c>
      <c r="C1500" t="str">
        <f>HYPERLINK("https://talan.bank.gov.ua/get-user-certificate/Y_-bimg0S5CTHK5iAWEq","Завантажити сертифікат")</f>
        <v>Завантажити сертифікат</v>
      </c>
    </row>
    <row r="1501" spans="1:3" x14ac:dyDescent="0.3">
      <c r="A1501" t="s">
        <v>3000</v>
      </c>
      <c r="B1501" t="s">
        <v>3001</v>
      </c>
      <c r="C1501" t="str">
        <f>HYPERLINK("https://talan.bank.gov.ua/get-user-certificate/Y_-biS5MwEcJMk6S1ZBC","Завантажити сертифікат")</f>
        <v>Завантажити сертифікат</v>
      </c>
    </row>
    <row r="1502" spans="1:3" x14ac:dyDescent="0.3">
      <c r="A1502" t="s">
        <v>3002</v>
      </c>
      <c r="B1502" t="s">
        <v>3003</v>
      </c>
      <c r="C1502" t="str">
        <f>HYPERLINK("https://talan.bank.gov.ua/get-user-certificate/Y_-bicKEECqJ5LLRhnOq","Завантажити сертифікат")</f>
        <v>Завантажити сертифікат</v>
      </c>
    </row>
    <row r="1503" spans="1:3" x14ac:dyDescent="0.3">
      <c r="A1503" t="s">
        <v>3004</v>
      </c>
      <c r="B1503" t="s">
        <v>3005</v>
      </c>
      <c r="C1503" t="str">
        <f>HYPERLINK("https://talan.bank.gov.ua/get-user-certificate/Y_-biGAmedgjtTORV78G","Завантажити сертифікат")</f>
        <v>Завантажити сертифікат</v>
      </c>
    </row>
    <row r="1504" spans="1:3" x14ac:dyDescent="0.3">
      <c r="A1504" t="s">
        <v>3006</v>
      </c>
      <c r="B1504" t="s">
        <v>3007</v>
      </c>
      <c r="C1504" t="str">
        <f>HYPERLINK("https://talan.bank.gov.ua/get-user-certificate/Y_-biWQ9urRPcGE_2xkW","Завантажити сертифікат")</f>
        <v>Завантажити сертифікат</v>
      </c>
    </row>
    <row r="1505" spans="1:3" x14ac:dyDescent="0.3">
      <c r="A1505" t="s">
        <v>3008</v>
      </c>
      <c r="B1505" t="s">
        <v>3009</v>
      </c>
      <c r="C1505" t="str">
        <f>HYPERLINK("https://talan.bank.gov.ua/get-user-certificate/Y_-bi9ZYSewidBRKw__J","Завантажити сертифікат")</f>
        <v>Завантажити сертифікат</v>
      </c>
    </row>
    <row r="1506" spans="1:3" x14ac:dyDescent="0.3">
      <c r="A1506" t="s">
        <v>3010</v>
      </c>
      <c r="B1506" t="s">
        <v>3011</v>
      </c>
      <c r="C1506" t="str">
        <f>HYPERLINK("https://talan.bank.gov.ua/get-user-certificate/Y_-biVhv0ZxwNrdVmT4Z","Завантажити сертифікат")</f>
        <v>Завантажити сертифікат</v>
      </c>
    </row>
    <row r="1507" spans="1:3" x14ac:dyDescent="0.3">
      <c r="A1507" t="s">
        <v>3012</v>
      </c>
      <c r="B1507" t="s">
        <v>3013</v>
      </c>
      <c r="C1507" t="str">
        <f>HYPERLINK("https://talan.bank.gov.ua/get-user-certificate/Y_-biai-IyYUhB_P5WSu","Завантажити сертифікат")</f>
        <v>Завантажити сертифікат</v>
      </c>
    </row>
    <row r="1508" spans="1:3" x14ac:dyDescent="0.3">
      <c r="A1508" t="s">
        <v>3014</v>
      </c>
      <c r="B1508" t="s">
        <v>3015</v>
      </c>
      <c r="C1508" t="str">
        <f>HYPERLINK("https://talan.bank.gov.ua/get-user-certificate/Y_-biXbg0t44UAg4PYjH","Завантажити сертифікат")</f>
        <v>Завантажити сертифікат</v>
      </c>
    </row>
    <row r="1509" spans="1:3" x14ac:dyDescent="0.3">
      <c r="A1509" t="s">
        <v>3016</v>
      </c>
      <c r="B1509" t="s">
        <v>3017</v>
      </c>
      <c r="C1509" t="str">
        <f>HYPERLINK("https://talan.bank.gov.ua/get-user-certificate/Y_-biGB4TCKEysp_81xj","Завантажити сертифікат")</f>
        <v>Завантажити сертифікат</v>
      </c>
    </row>
    <row r="1510" spans="1:3" x14ac:dyDescent="0.3">
      <c r="A1510" t="s">
        <v>3018</v>
      </c>
      <c r="B1510" t="s">
        <v>3019</v>
      </c>
      <c r="C1510" t="str">
        <f>HYPERLINK("https://talan.bank.gov.ua/get-user-certificate/Y_-biHMaXgW-m8dXyrCA","Завантажити сертифікат")</f>
        <v>Завантажити сертифікат</v>
      </c>
    </row>
    <row r="1511" spans="1:3" x14ac:dyDescent="0.3">
      <c r="A1511" t="s">
        <v>3020</v>
      </c>
      <c r="B1511" t="s">
        <v>3021</v>
      </c>
      <c r="C1511" t="str">
        <f>HYPERLINK("https://talan.bank.gov.ua/get-user-certificate/Y_-biN6ylZqtmu54WjEu","Завантажити сертифікат")</f>
        <v>Завантажити сертифікат</v>
      </c>
    </row>
    <row r="1512" spans="1:3" x14ac:dyDescent="0.3">
      <c r="A1512" t="s">
        <v>3022</v>
      </c>
      <c r="B1512" t="s">
        <v>3023</v>
      </c>
      <c r="C1512" t="str">
        <f>HYPERLINK("https://talan.bank.gov.ua/get-user-certificate/Y_-biM7V-i0IAashf9_R","Завантажити сертифікат")</f>
        <v>Завантажити сертифікат</v>
      </c>
    </row>
    <row r="1513" spans="1:3" x14ac:dyDescent="0.3">
      <c r="A1513" t="s">
        <v>3024</v>
      </c>
      <c r="B1513" t="s">
        <v>3025</v>
      </c>
      <c r="C1513" t="str">
        <f>HYPERLINK("https://talan.bank.gov.ua/get-user-certificate/Y_-biz3nkmmciuUR2Df0","Завантажити сертифікат")</f>
        <v>Завантажити сертифікат</v>
      </c>
    </row>
    <row r="1514" spans="1:3" x14ac:dyDescent="0.3">
      <c r="A1514" t="s">
        <v>3026</v>
      </c>
      <c r="B1514" t="s">
        <v>3027</v>
      </c>
      <c r="C1514" t="str">
        <f>HYPERLINK("https://talan.bank.gov.ua/get-user-certificate/Y_-binYGABolFOtLcziu","Завантажити сертифікат")</f>
        <v>Завантажити сертифікат</v>
      </c>
    </row>
    <row r="1515" spans="1:3" x14ac:dyDescent="0.3">
      <c r="A1515" t="s">
        <v>3028</v>
      </c>
      <c r="B1515" t="s">
        <v>3029</v>
      </c>
      <c r="C1515" t="str">
        <f>HYPERLINK("https://talan.bank.gov.ua/get-user-certificate/Y_-bi5pAboi_lHiGKKgR","Завантажити сертифікат")</f>
        <v>Завантажити сертифікат</v>
      </c>
    </row>
    <row r="1516" spans="1:3" x14ac:dyDescent="0.3">
      <c r="A1516" t="s">
        <v>3030</v>
      </c>
      <c r="B1516" t="s">
        <v>3031</v>
      </c>
      <c r="C1516" t="str">
        <f>HYPERLINK("https://talan.bank.gov.ua/get-user-certificate/Y_-biyLj_xQFFXNAssXR","Завантажити сертифікат")</f>
        <v>Завантажити сертифікат</v>
      </c>
    </row>
    <row r="1517" spans="1:3" x14ac:dyDescent="0.3">
      <c r="A1517" t="s">
        <v>3032</v>
      </c>
      <c r="B1517" t="s">
        <v>3033</v>
      </c>
      <c r="C1517" t="str">
        <f>HYPERLINK("https://talan.bank.gov.ua/get-user-certificate/Y_-biGoQujEw0YiYj_Y5","Завантажити сертифікат")</f>
        <v>Завантажити сертифікат</v>
      </c>
    </row>
    <row r="1518" spans="1:3" x14ac:dyDescent="0.3">
      <c r="A1518" t="s">
        <v>3034</v>
      </c>
      <c r="B1518" t="s">
        <v>3035</v>
      </c>
      <c r="C1518" t="str">
        <f>HYPERLINK("https://talan.bank.gov.ua/get-user-certificate/Y_-bib2wsjx5ee2pji4s","Завантажити сертифікат")</f>
        <v>Завантажити сертифікат</v>
      </c>
    </row>
    <row r="1519" spans="1:3" x14ac:dyDescent="0.3">
      <c r="A1519" t="s">
        <v>3036</v>
      </c>
      <c r="B1519" t="s">
        <v>3037</v>
      </c>
      <c r="C1519" t="str">
        <f>HYPERLINK("https://talan.bank.gov.ua/get-user-certificate/Y_-biJu43zW7vN4r8z6g","Завантажити сертифікат")</f>
        <v>Завантажити сертифікат</v>
      </c>
    </row>
    <row r="1520" spans="1:3" x14ac:dyDescent="0.3">
      <c r="A1520" t="s">
        <v>3038</v>
      </c>
      <c r="B1520" t="s">
        <v>3039</v>
      </c>
      <c r="C1520" t="str">
        <f>HYPERLINK("https://talan.bank.gov.ua/get-user-certificate/Y_-biqRQuxhgfki6jOig","Завантажити сертифікат")</f>
        <v>Завантажити сертифікат</v>
      </c>
    </row>
    <row r="1521" spans="1:3" x14ac:dyDescent="0.3">
      <c r="A1521" t="s">
        <v>3040</v>
      </c>
      <c r="B1521" t="s">
        <v>3041</v>
      </c>
      <c r="C1521" t="str">
        <f>HYPERLINK("https://talan.bank.gov.ua/get-user-certificate/Y_-birnabE-9RBsXbWf0","Завантажити сертифікат")</f>
        <v>Завантажити сертифікат</v>
      </c>
    </row>
    <row r="1522" spans="1:3" x14ac:dyDescent="0.3">
      <c r="A1522" t="s">
        <v>3042</v>
      </c>
      <c r="B1522" t="s">
        <v>3043</v>
      </c>
      <c r="C1522" t="str">
        <f>HYPERLINK("https://talan.bank.gov.ua/get-user-certificate/Y_-birM4DUWB5DAsm4M7","Завантажити сертифікат")</f>
        <v>Завантажити сертифікат</v>
      </c>
    </row>
    <row r="1523" spans="1:3" x14ac:dyDescent="0.3">
      <c r="A1523" t="s">
        <v>3044</v>
      </c>
      <c r="B1523" t="s">
        <v>3045</v>
      </c>
      <c r="C1523" t="str">
        <f>HYPERLINK("https://talan.bank.gov.ua/get-user-certificate/Y_-bis6tTLhNcIRmN8uf","Завантажити сертифікат")</f>
        <v>Завантажити сертифікат</v>
      </c>
    </row>
    <row r="1524" spans="1:3" x14ac:dyDescent="0.3">
      <c r="A1524" t="s">
        <v>3046</v>
      </c>
      <c r="B1524" t="s">
        <v>3047</v>
      </c>
      <c r="C1524" t="str">
        <f>HYPERLINK("https://talan.bank.gov.ua/get-user-certificate/Y_-bixty8CtHON5DuOgw","Завантажити сертифікат")</f>
        <v>Завантажити сертифікат</v>
      </c>
    </row>
    <row r="1525" spans="1:3" x14ac:dyDescent="0.3">
      <c r="A1525" t="s">
        <v>3048</v>
      </c>
      <c r="B1525" t="s">
        <v>3049</v>
      </c>
      <c r="C1525" t="str">
        <f>HYPERLINK("https://talan.bank.gov.ua/get-user-certificate/Y_-biewwbY0O40GvDdAW","Завантажити сертифікат")</f>
        <v>Завантажити сертифікат</v>
      </c>
    </row>
    <row r="1526" spans="1:3" x14ac:dyDescent="0.3">
      <c r="A1526" t="s">
        <v>3050</v>
      </c>
      <c r="B1526" t="s">
        <v>3051</v>
      </c>
      <c r="C1526" t="str">
        <f>HYPERLINK("https://talan.bank.gov.ua/get-user-certificate/Y_-biKwHa2wD-YDV0o50","Завантажити сертифікат")</f>
        <v>Завантажити сертифікат</v>
      </c>
    </row>
    <row r="1527" spans="1:3" x14ac:dyDescent="0.3">
      <c r="A1527" t="s">
        <v>3052</v>
      </c>
      <c r="B1527" t="s">
        <v>3053</v>
      </c>
      <c r="C1527" t="str">
        <f>HYPERLINK("https://talan.bank.gov.ua/get-user-certificate/Y_-biErH8RQ0WKVsMrGb","Завантажити сертифікат")</f>
        <v>Завантажити сертифікат</v>
      </c>
    </row>
    <row r="1528" spans="1:3" x14ac:dyDescent="0.3">
      <c r="A1528" t="s">
        <v>3054</v>
      </c>
      <c r="B1528" t="s">
        <v>3055</v>
      </c>
      <c r="C1528" t="str">
        <f>HYPERLINK("https://talan.bank.gov.ua/get-user-certificate/Y_-bi5KswffpdI8AXTI3","Завантажити сертифікат")</f>
        <v>Завантажити сертифікат</v>
      </c>
    </row>
    <row r="1529" spans="1:3" x14ac:dyDescent="0.3">
      <c r="A1529" t="s">
        <v>3056</v>
      </c>
      <c r="B1529" t="s">
        <v>3057</v>
      </c>
      <c r="C1529" t="str">
        <f>HYPERLINK("https://talan.bank.gov.ua/get-user-certificate/Y_-bi0O7macOlA6V6DuE","Завантажити сертифікат")</f>
        <v>Завантажити сертифікат</v>
      </c>
    </row>
    <row r="1530" spans="1:3" x14ac:dyDescent="0.3">
      <c r="A1530" t="s">
        <v>3058</v>
      </c>
      <c r="B1530" t="s">
        <v>3059</v>
      </c>
      <c r="C1530" t="str">
        <f>HYPERLINK("https://talan.bank.gov.ua/get-user-certificate/Y_-biRM2pnQLKTq1N3un","Завантажити сертифікат")</f>
        <v>Завантажити сертифікат</v>
      </c>
    </row>
    <row r="1531" spans="1:3" x14ac:dyDescent="0.3">
      <c r="A1531" t="s">
        <v>3060</v>
      </c>
      <c r="B1531" t="s">
        <v>3061</v>
      </c>
      <c r="C1531" t="str">
        <f>HYPERLINK("https://talan.bank.gov.ua/get-user-certificate/Y_-bifbXocKd323lO1gl","Завантажити сертифікат")</f>
        <v>Завантажити сертифікат</v>
      </c>
    </row>
    <row r="1532" spans="1:3" x14ac:dyDescent="0.3">
      <c r="A1532" t="s">
        <v>3062</v>
      </c>
      <c r="B1532" t="s">
        <v>3063</v>
      </c>
      <c r="C1532" t="str">
        <f>HYPERLINK("https://talan.bank.gov.ua/get-user-certificate/Y_-bi49qPfMxrg4O57o6","Завантажити сертифікат")</f>
        <v>Завантажити сертифікат</v>
      </c>
    </row>
    <row r="1533" spans="1:3" x14ac:dyDescent="0.3">
      <c r="A1533" t="s">
        <v>3064</v>
      </c>
      <c r="B1533" t="s">
        <v>3065</v>
      </c>
      <c r="C1533" t="str">
        <f>HYPERLINK("https://talan.bank.gov.ua/get-user-certificate/Y_-bi-ajDTm7YrXiXYFv","Завантажити сертифікат")</f>
        <v>Завантажити сертифікат</v>
      </c>
    </row>
    <row r="1534" spans="1:3" x14ac:dyDescent="0.3">
      <c r="A1534" t="s">
        <v>3066</v>
      </c>
      <c r="B1534" t="s">
        <v>3067</v>
      </c>
      <c r="C1534" t="str">
        <f>HYPERLINK("https://talan.bank.gov.ua/get-user-certificate/Y_-bifLdmmN2ACPtvPQB","Завантажити сертифікат")</f>
        <v>Завантажити сертифікат</v>
      </c>
    </row>
    <row r="1535" spans="1:3" x14ac:dyDescent="0.3">
      <c r="A1535" t="s">
        <v>3068</v>
      </c>
      <c r="B1535" t="s">
        <v>3069</v>
      </c>
      <c r="C1535" t="str">
        <f>HYPERLINK("https://talan.bank.gov.ua/get-user-certificate/Y_-bitZATQySBBLKNhth","Завантажити сертифікат")</f>
        <v>Завантажити сертифікат</v>
      </c>
    </row>
    <row r="1536" spans="1:3" x14ac:dyDescent="0.3">
      <c r="A1536" t="s">
        <v>3070</v>
      </c>
      <c r="B1536" t="s">
        <v>3071</v>
      </c>
      <c r="C1536" t="str">
        <f>HYPERLINK("https://talan.bank.gov.ua/get-user-certificate/Y_-bizJt9Nc7Vy66vZ1W","Завантажити сертифікат")</f>
        <v>Завантажити сертифікат</v>
      </c>
    </row>
    <row r="1537" spans="1:3" x14ac:dyDescent="0.3">
      <c r="A1537" t="s">
        <v>3072</v>
      </c>
      <c r="B1537" t="s">
        <v>3073</v>
      </c>
      <c r="C1537" t="str">
        <f>HYPERLINK("https://talan.bank.gov.ua/get-user-certificate/Y_-bijOAGx2EYQGTAs7c","Завантажити сертифікат")</f>
        <v>Завантажити сертифікат</v>
      </c>
    </row>
    <row r="1538" spans="1:3" x14ac:dyDescent="0.3">
      <c r="A1538" t="s">
        <v>3074</v>
      </c>
      <c r="B1538" t="s">
        <v>3075</v>
      </c>
      <c r="C1538" t="str">
        <f>HYPERLINK("https://talan.bank.gov.ua/get-user-certificate/Y_-bi-ILZTdK2EGw69lu","Завантажити сертифікат")</f>
        <v>Завантажити сертифікат</v>
      </c>
    </row>
    <row r="1539" spans="1:3" x14ac:dyDescent="0.3">
      <c r="A1539" t="s">
        <v>3076</v>
      </c>
      <c r="B1539" t="s">
        <v>3077</v>
      </c>
      <c r="C1539" t="str">
        <f>HYPERLINK("https://talan.bank.gov.ua/get-user-certificate/Y_-bieyWEA2Abh_KM5Lt","Завантажити сертифікат")</f>
        <v>Завантажити сертифікат</v>
      </c>
    </row>
    <row r="1540" spans="1:3" x14ac:dyDescent="0.3">
      <c r="A1540" t="s">
        <v>3078</v>
      </c>
      <c r="B1540" t="s">
        <v>3079</v>
      </c>
      <c r="C1540" t="str">
        <f>HYPERLINK("https://talan.bank.gov.ua/get-user-certificate/Y_-biaPYj9av987bW93D","Завантажити сертифікат")</f>
        <v>Завантажити сертифікат</v>
      </c>
    </row>
    <row r="1541" spans="1:3" x14ac:dyDescent="0.3">
      <c r="A1541" t="s">
        <v>3080</v>
      </c>
      <c r="B1541" t="s">
        <v>3081</v>
      </c>
      <c r="C1541" t="str">
        <f>HYPERLINK("https://talan.bank.gov.ua/get-user-certificate/Y_-biC5AbTppWVBB8752","Завантажити сертифікат")</f>
        <v>Завантажити сертифікат</v>
      </c>
    </row>
    <row r="1542" spans="1:3" x14ac:dyDescent="0.3">
      <c r="A1542" t="s">
        <v>3082</v>
      </c>
      <c r="B1542" t="s">
        <v>3083</v>
      </c>
      <c r="C1542" t="str">
        <f>HYPERLINK("https://talan.bank.gov.ua/get-user-certificate/Y_-bistVHzn2mgz-MvjO","Завантажити сертифікат")</f>
        <v>Завантажити сертифікат</v>
      </c>
    </row>
    <row r="1543" spans="1:3" x14ac:dyDescent="0.3">
      <c r="A1543" t="s">
        <v>3084</v>
      </c>
      <c r="B1543" t="s">
        <v>3085</v>
      </c>
      <c r="C1543" t="str">
        <f>HYPERLINK("https://talan.bank.gov.ua/get-user-certificate/Y_-biiV8rSYes510opcl","Завантажити сертифікат")</f>
        <v>Завантажити сертифікат</v>
      </c>
    </row>
    <row r="1544" spans="1:3" x14ac:dyDescent="0.3">
      <c r="A1544" t="s">
        <v>3086</v>
      </c>
      <c r="B1544" t="s">
        <v>3087</v>
      </c>
      <c r="C1544" t="str">
        <f>HYPERLINK("https://talan.bank.gov.ua/get-user-certificate/Y_-biCTOqqgYMneaKU31","Завантажити сертифікат")</f>
        <v>Завантажити сертифікат</v>
      </c>
    </row>
    <row r="1545" spans="1:3" x14ac:dyDescent="0.3">
      <c r="A1545" t="s">
        <v>3088</v>
      </c>
      <c r="B1545" t="s">
        <v>3089</v>
      </c>
      <c r="C1545" t="str">
        <f>HYPERLINK("https://talan.bank.gov.ua/get-user-certificate/Y_-bip-BPHbEcpjzTMSS","Завантажити сертифікат")</f>
        <v>Завантажити сертифікат</v>
      </c>
    </row>
    <row r="1546" spans="1:3" x14ac:dyDescent="0.3">
      <c r="A1546" t="s">
        <v>3090</v>
      </c>
      <c r="B1546" t="s">
        <v>3091</v>
      </c>
      <c r="C1546" t="str">
        <f>HYPERLINK("https://talan.bank.gov.ua/get-user-certificate/Y_-biwrK9VW-T3T2GSFS","Завантажити сертифікат")</f>
        <v>Завантажити сертифікат</v>
      </c>
    </row>
    <row r="1547" spans="1:3" x14ac:dyDescent="0.3">
      <c r="A1547" t="s">
        <v>3092</v>
      </c>
      <c r="B1547" t="s">
        <v>3093</v>
      </c>
      <c r="C1547" t="str">
        <f>HYPERLINK("https://talan.bank.gov.ua/get-user-certificate/Y_-bibACXm1fBiKU02-D","Завантажити сертифікат")</f>
        <v>Завантажити сертифікат</v>
      </c>
    </row>
    <row r="1548" spans="1:3" x14ac:dyDescent="0.3">
      <c r="A1548" t="s">
        <v>3094</v>
      </c>
      <c r="B1548" t="s">
        <v>3095</v>
      </c>
      <c r="C1548" t="str">
        <f>HYPERLINK("https://talan.bank.gov.ua/get-user-certificate/Y_-bijt36Xa4f6e0Btxb","Завантажити сертифікат")</f>
        <v>Завантажити сертифікат</v>
      </c>
    </row>
    <row r="1549" spans="1:3" x14ac:dyDescent="0.3">
      <c r="A1549" t="s">
        <v>3096</v>
      </c>
      <c r="B1549" t="s">
        <v>3097</v>
      </c>
      <c r="C1549" t="str">
        <f>HYPERLINK("https://talan.bank.gov.ua/get-user-certificate/Y_-biAWCaOEwa8Jh-uqJ","Завантажити сертифікат")</f>
        <v>Завантажити сертифікат</v>
      </c>
    </row>
    <row r="1550" spans="1:3" x14ac:dyDescent="0.3">
      <c r="A1550" t="s">
        <v>3098</v>
      </c>
      <c r="B1550" t="s">
        <v>3099</v>
      </c>
      <c r="C1550" t="str">
        <f>HYPERLINK("https://talan.bank.gov.ua/get-user-certificate/Y_-bi4bALfYzFLGWvU2y","Завантажити сертифікат")</f>
        <v>Завантажити сертифікат</v>
      </c>
    </row>
    <row r="1551" spans="1:3" x14ac:dyDescent="0.3">
      <c r="A1551" t="s">
        <v>3100</v>
      </c>
      <c r="B1551" t="s">
        <v>3101</v>
      </c>
      <c r="C1551" t="str">
        <f>HYPERLINK("https://talan.bank.gov.ua/get-user-certificate/Y_-biMRpA5fYOqn64N5y","Завантажити сертифікат")</f>
        <v>Завантажити сертифікат</v>
      </c>
    </row>
    <row r="1552" spans="1:3" x14ac:dyDescent="0.3">
      <c r="A1552" t="s">
        <v>3102</v>
      </c>
      <c r="B1552" t="s">
        <v>3103</v>
      </c>
      <c r="C1552" t="str">
        <f>HYPERLINK("https://talan.bank.gov.ua/get-user-certificate/Y_-bikRjrKvhLzUTugN_","Завантажити сертифікат")</f>
        <v>Завантажити сертифікат</v>
      </c>
    </row>
    <row r="1553" spans="1:3" x14ac:dyDescent="0.3">
      <c r="A1553" t="s">
        <v>3104</v>
      </c>
      <c r="B1553" t="s">
        <v>3105</v>
      </c>
      <c r="C1553" t="str">
        <f>HYPERLINK("https://talan.bank.gov.ua/get-user-certificate/Y_-biA33LZek2dJACokj","Завантажити сертифікат")</f>
        <v>Завантажити сертифікат</v>
      </c>
    </row>
    <row r="1554" spans="1:3" x14ac:dyDescent="0.3">
      <c r="A1554" t="s">
        <v>3106</v>
      </c>
      <c r="B1554" t="s">
        <v>3107</v>
      </c>
      <c r="C1554" t="str">
        <f>HYPERLINK("https://talan.bank.gov.ua/get-user-certificate/Y_-bikaLGI-RzoyFXFy0","Завантажити сертифікат")</f>
        <v>Завантажити сертифікат</v>
      </c>
    </row>
    <row r="1555" spans="1:3" x14ac:dyDescent="0.3">
      <c r="A1555" t="s">
        <v>3108</v>
      </c>
      <c r="B1555" t="s">
        <v>3109</v>
      </c>
      <c r="C1555" t="str">
        <f>HYPERLINK("https://talan.bank.gov.ua/get-user-certificate/Y_-biLr3HpZdmTebD5pv","Завантажити сертифікат")</f>
        <v>Завантажити сертифікат</v>
      </c>
    </row>
    <row r="1556" spans="1:3" x14ac:dyDescent="0.3">
      <c r="A1556" t="s">
        <v>3110</v>
      </c>
      <c r="B1556" t="s">
        <v>3111</v>
      </c>
      <c r="C1556" t="str">
        <f>HYPERLINK("https://talan.bank.gov.ua/get-user-certificate/Y_-biajRFSO7k7UmYrKH","Завантажити сертифікат")</f>
        <v>Завантажити сертифікат</v>
      </c>
    </row>
    <row r="1557" spans="1:3" x14ac:dyDescent="0.3">
      <c r="A1557" t="s">
        <v>3112</v>
      </c>
      <c r="B1557" t="s">
        <v>3113</v>
      </c>
      <c r="C1557" t="str">
        <f>HYPERLINK("https://talan.bank.gov.ua/get-user-certificate/Y_-biCPxjSROQSnO0gU8","Завантажити сертифікат")</f>
        <v>Завантажити сертифікат</v>
      </c>
    </row>
    <row r="1558" spans="1:3" x14ac:dyDescent="0.3">
      <c r="A1558" t="s">
        <v>3114</v>
      </c>
      <c r="B1558" t="s">
        <v>3115</v>
      </c>
      <c r="C1558" t="str">
        <f>HYPERLINK("https://talan.bank.gov.ua/get-user-certificate/Y_-bikSmJw2SnqTQMlAe","Завантажити сертифікат")</f>
        <v>Завантажити сертифікат</v>
      </c>
    </row>
    <row r="1559" spans="1:3" x14ac:dyDescent="0.3">
      <c r="A1559" t="s">
        <v>3116</v>
      </c>
      <c r="B1559" t="s">
        <v>3117</v>
      </c>
      <c r="C1559" t="str">
        <f>HYPERLINK("https://talan.bank.gov.ua/get-user-certificate/Y_-biMkRhOMBL5-x9tVS","Завантажити сертифікат")</f>
        <v>Завантажити сертифікат</v>
      </c>
    </row>
    <row r="1560" spans="1:3" x14ac:dyDescent="0.3">
      <c r="A1560" t="s">
        <v>3118</v>
      </c>
      <c r="B1560" t="s">
        <v>3119</v>
      </c>
      <c r="C1560" t="str">
        <f>HYPERLINK("https://talan.bank.gov.ua/get-user-certificate/Y_-bimmmqtSb1aD2PByJ","Завантажити сертифікат")</f>
        <v>Завантажити сертифікат</v>
      </c>
    </row>
    <row r="1561" spans="1:3" x14ac:dyDescent="0.3">
      <c r="A1561" t="s">
        <v>3120</v>
      </c>
      <c r="B1561" t="s">
        <v>3121</v>
      </c>
      <c r="C1561" t="str">
        <f>HYPERLINK("https://talan.bank.gov.ua/get-user-certificate/Y_-biD-radj6NBdeGou0","Завантажити сертифікат")</f>
        <v>Завантажити сертифікат</v>
      </c>
    </row>
    <row r="1562" spans="1:3" x14ac:dyDescent="0.3">
      <c r="A1562" t="s">
        <v>3122</v>
      </c>
      <c r="B1562" t="s">
        <v>3123</v>
      </c>
      <c r="C1562" t="str">
        <f>HYPERLINK("https://talan.bank.gov.ua/get-user-certificate/Y_-biBSLeGMZ2nNGY2xJ","Завантажити сертифікат")</f>
        <v>Завантажити сертифікат</v>
      </c>
    </row>
    <row r="1563" spans="1:3" x14ac:dyDescent="0.3">
      <c r="A1563" t="s">
        <v>3124</v>
      </c>
      <c r="B1563" t="s">
        <v>3125</v>
      </c>
      <c r="C1563" t="str">
        <f>HYPERLINK("https://talan.bank.gov.ua/get-user-certificate/Y_-bi_Y5PAF2gAxAglwS","Завантажити сертифікат")</f>
        <v>Завантажити сертифікат</v>
      </c>
    </row>
    <row r="1564" spans="1:3" x14ac:dyDescent="0.3">
      <c r="A1564" t="s">
        <v>3126</v>
      </c>
      <c r="B1564" t="s">
        <v>3127</v>
      </c>
      <c r="C1564" t="str">
        <f>HYPERLINK("https://talan.bank.gov.ua/get-user-certificate/Y_-biTnPtGNhiiUooJgD","Завантажити сертифікат")</f>
        <v>Завантажити сертифікат</v>
      </c>
    </row>
    <row r="1565" spans="1:3" x14ac:dyDescent="0.3">
      <c r="A1565" t="s">
        <v>3128</v>
      </c>
      <c r="B1565" t="s">
        <v>3129</v>
      </c>
      <c r="C1565" t="str">
        <f>HYPERLINK("https://talan.bank.gov.ua/get-user-certificate/Y_-biiPEdQz5u2CDDJnQ","Завантажити сертифікат")</f>
        <v>Завантажити сертифікат</v>
      </c>
    </row>
    <row r="1566" spans="1:3" x14ac:dyDescent="0.3">
      <c r="A1566" t="s">
        <v>3130</v>
      </c>
      <c r="B1566" t="s">
        <v>3131</v>
      </c>
      <c r="C1566" t="str">
        <f>HYPERLINK("https://talan.bank.gov.ua/get-user-certificate/Y_-bi7D9QWI8xAPCZHzi","Завантажити сертифікат")</f>
        <v>Завантажити сертифікат</v>
      </c>
    </row>
    <row r="1567" spans="1:3" x14ac:dyDescent="0.3">
      <c r="A1567" t="s">
        <v>3132</v>
      </c>
      <c r="B1567" t="s">
        <v>3133</v>
      </c>
      <c r="C1567" t="str">
        <f>HYPERLINK("https://talan.bank.gov.ua/get-user-certificate/Y_-biX6SiAJdUrIZoi7m","Завантажити сертифікат")</f>
        <v>Завантажити сертифікат</v>
      </c>
    </row>
    <row r="1568" spans="1:3" x14ac:dyDescent="0.3">
      <c r="A1568" t="s">
        <v>3134</v>
      </c>
      <c r="B1568" t="s">
        <v>3135</v>
      </c>
      <c r="C1568" t="str">
        <f>HYPERLINK("https://talan.bank.gov.ua/get-user-certificate/Y_-biVNGDN3eiPqseG0g","Завантажити сертифікат")</f>
        <v>Завантажити сертифікат</v>
      </c>
    </row>
    <row r="1569" spans="1:3" x14ac:dyDescent="0.3">
      <c r="A1569" t="s">
        <v>3136</v>
      </c>
      <c r="B1569" t="s">
        <v>3137</v>
      </c>
      <c r="C1569" t="str">
        <f>HYPERLINK("https://talan.bank.gov.ua/get-user-certificate/Y_-biXB-bo2THCZlEc1h","Завантажити сертифікат")</f>
        <v>Завантажити сертифікат</v>
      </c>
    </row>
    <row r="1570" spans="1:3" x14ac:dyDescent="0.3">
      <c r="A1570" t="s">
        <v>3138</v>
      </c>
      <c r="B1570" t="s">
        <v>3139</v>
      </c>
      <c r="C1570" t="str">
        <f>HYPERLINK("https://talan.bank.gov.ua/get-user-certificate/Y_-bislRsqrnqCrlZzeG","Завантажити сертифікат")</f>
        <v>Завантажити сертифікат</v>
      </c>
    </row>
    <row r="1571" spans="1:3" x14ac:dyDescent="0.3">
      <c r="A1571" t="s">
        <v>3140</v>
      </c>
      <c r="B1571" t="s">
        <v>3141</v>
      </c>
      <c r="C1571" t="str">
        <f>HYPERLINK("https://talan.bank.gov.ua/get-user-certificate/Y_-biBUTBOjUbrhae_YI","Завантажити сертифікат")</f>
        <v>Завантажити сертифікат</v>
      </c>
    </row>
    <row r="1572" spans="1:3" x14ac:dyDescent="0.3">
      <c r="A1572" t="s">
        <v>3142</v>
      </c>
      <c r="B1572" t="s">
        <v>3143</v>
      </c>
      <c r="C1572" t="str">
        <f>HYPERLINK("https://talan.bank.gov.ua/get-user-certificate/Y_-bigwxcbHSXzZTub5p","Завантажити сертифікат")</f>
        <v>Завантажити сертифікат</v>
      </c>
    </row>
    <row r="1573" spans="1:3" x14ac:dyDescent="0.3">
      <c r="A1573" t="s">
        <v>3144</v>
      </c>
      <c r="B1573" t="s">
        <v>3145</v>
      </c>
      <c r="C1573" t="str">
        <f>HYPERLINK("https://talan.bank.gov.ua/get-user-certificate/Y_-bibkykqGHflPJ3c4s","Завантажити сертифікат")</f>
        <v>Завантажити сертифікат</v>
      </c>
    </row>
    <row r="1574" spans="1:3" x14ac:dyDescent="0.3">
      <c r="A1574" t="s">
        <v>3146</v>
      </c>
      <c r="B1574" t="s">
        <v>3147</v>
      </c>
      <c r="C1574" t="str">
        <f>HYPERLINK("https://talan.bank.gov.ua/get-user-certificate/Y_-bi4Hcwy45WBY2qNQL","Завантажити сертифікат")</f>
        <v>Завантажити сертифікат</v>
      </c>
    </row>
    <row r="1575" spans="1:3" x14ac:dyDescent="0.3">
      <c r="A1575" t="s">
        <v>3148</v>
      </c>
      <c r="B1575" t="s">
        <v>3149</v>
      </c>
      <c r="C1575" t="str">
        <f>HYPERLINK("https://talan.bank.gov.ua/get-user-certificate/Y_-biaJG2Qn6SaO9enk5","Завантажити сертифікат")</f>
        <v>Завантажити сертифікат</v>
      </c>
    </row>
    <row r="1576" spans="1:3" x14ac:dyDescent="0.3">
      <c r="A1576" t="s">
        <v>3150</v>
      </c>
      <c r="B1576" t="s">
        <v>3151</v>
      </c>
      <c r="C1576" t="str">
        <f>HYPERLINK("https://talan.bank.gov.ua/get-user-certificate/Y_-bipFXh4vA3kuMf4dM","Завантажити сертифікат")</f>
        <v>Завантажити сертифікат</v>
      </c>
    </row>
    <row r="1577" spans="1:3" x14ac:dyDescent="0.3">
      <c r="A1577" t="s">
        <v>3152</v>
      </c>
      <c r="B1577" t="s">
        <v>3153</v>
      </c>
      <c r="C1577" t="str">
        <f>HYPERLINK("https://talan.bank.gov.ua/get-user-certificate/Y_-biJEkWhwsTMwzlO1l","Завантажити сертифікат")</f>
        <v>Завантажити сертифікат</v>
      </c>
    </row>
    <row r="1578" spans="1:3" x14ac:dyDescent="0.3">
      <c r="A1578" t="s">
        <v>3154</v>
      </c>
      <c r="B1578" t="s">
        <v>3155</v>
      </c>
      <c r="C1578" t="str">
        <f>HYPERLINK("https://talan.bank.gov.ua/get-user-certificate/Y_-bih7gCS3FXo5ju1Uo","Завантажити сертифікат")</f>
        <v>Завантажити сертифікат</v>
      </c>
    </row>
    <row r="1579" spans="1:3" x14ac:dyDescent="0.3">
      <c r="A1579" t="s">
        <v>3156</v>
      </c>
      <c r="B1579" t="s">
        <v>3157</v>
      </c>
      <c r="C1579" t="str">
        <f>HYPERLINK("https://talan.bank.gov.ua/get-user-certificate/Y_-biMho-nxI8knNGC-y","Завантажити сертифікат")</f>
        <v>Завантажити сертифікат</v>
      </c>
    </row>
    <row r="1580" spans="1:3" x14ac:dyDescent="0.3">
      <c r="A1580" t="s">
        <v>3158</v>
      </c>
      <c r="B1580" t="s">
        <v>3159</v>
      </c>
      <c r="C1580" t="str">
        <f>HYPERLINK("https://talan.bank.gov.ua/get-user-certificate/Y_-biyvtDMD9FBaHGLYW","Завантажити сертифікат")</f>
        <v>Завантажити сертифікат</v>
      </c>
    </row>
    <row r="1581" spans="1:3" x14ac:dyDescent="0.3">
      <c r="A1581" t="s">
        <v>3160</v>
      </c>
      <c r="B1581" t="s">
        <v>3161</v>
      </c>
      <c r="C1581" t="str">
        <f>HYPERLINK("https://talan.bank.gov.ua/get-user-certificate/Y_-bikAUjSss9NDOe4JV","Завантажити сертифікат")</f>
        <v>Завантажити сертифікат</v>
      </c>
    </row>
    <row r="1582" spans="1:3" x14ac:dyDescent="0.3">
      <c r="A1582" t="s">
        <v>3162</v>
      </c>
      <c r="B1582" t="s">
        <v>3163</v>
      </c>
      <c r="C1582" t="str">
        <f>HYPERLINK("https://talan.bank.gov.ua/get-user-certificate/Y_-bib35DXO07JEH5hrg","Завантажити сертифікат")</f>
        <v>Завантажити сертифікат</v>
      </c>
    </row>
    <row r="1583" spans="1:3" x14ac:dyDescent="0.3">
      <c r="A1583" t="s">
        <v>3164</v>
      </c>
      <c r="B1583" t="s">
        <v>3165</v>
      </c>
      <c r="C1583" t="str">
        <f>HYPERLINK("https://talan.bank.gov.ua/get-user-certificate/Y_-biNQ6aNsTNWBh8RXS","Завантажити сертифікат")</f>
        <v>Завантажити сертифікат</v>
      </c>
    </row>
    <row r="1584" spans="1:3" x14ac:dyDescent="0.3">
      <c r="A1584" t="s">
        <v>3166</v>
      </c>
      <c r="B1584" t="s">
        <v>3167</v>
      </c>
      <c r="C1584" t="str">
        <f>HYPERLINK("https://talan.bank.gov.ua/get-user-certificate/Y_-bi_5eTJZq4zSSaBC6","Завантажити сертифікат")</f>
        <v>Завантажити сертифікат</v>
      </c>
    </row>
    <row r="1585" spans="1:3" x14ac:dyDescent="0.3">
      <c r="A1585" t="s">
        <v>3168</v>
      </c>
      <c r="B1585" t="s">
        <v>3169</v>
      </c>
      <c r="C1585" t="str">
        <f>HYPERLINK("https://talan.bank.gov.ua/get-user-certificate/Y_-biwdeQJwacDXx1uxW","Завантажити сертифікат")</f>
        <v>Завантажити сертифікат</v>
      </c>
    </row>
    <row r="1586" spans="1:3" x14ac:dyDescent="0.3">
      <c r="A1586" t="s">
        <v>3170</v>
      </c>
      <c r="B1586" t="s">
        <v>3171</v>
      </c>
      <c r="C1586" t="str">
        <f>HYPERLINK("https://talan.bank.gov.ua/get-user-certificate/Y_-bi2XbudAhPkIn7w-K","Завантажити сертифікат")</f>
        <v>Завантажити сертифікат</v>
      </c>
    </row>
    <row r="1587" spans="1:3" x14ac:dyDescent="0.3">
      <c r="A1587" t="s">
        <v>3172</v>
      </c>
      <c r="B1587" t="s">
        <v>3173</v>
      </c>
      <c r="C1587" t="str">
        <f>HYPERLINK("https://talan.bank.gov.ua/get-user-certificate/Y_-bi4vllibaEMG9nuGf","Завантажити сертифікат")</f>
        <v>Завантажити сертифікат</v>
      </c>
    </row>
    <row r="1588" spans="1:3" x14ac:dyDescent="0.3">
      <c r="A1588" t="s">
        <v>3174</v>
      </c>
      <c r="B1588" t="s">
        <v>3175</v>
      </c>
      <c r="C1588" t="str">
        <f>HYPERLINK("https://talan.bank.gov.ua/get-user-certificate/Y_-bicznW2sZ9w9gcbXs","Завантажити сертифікат")</f>
        <v>Завантажити сертифікат</v>
      </c>
    </row>
    <row r="1589" spans="1:3" x14ac:dyDescent="0.3">
      <c r="A1589" t="s">
        <v>3176</v>
      </c>
      <c r="B1589" t="s">
        <v>3177</v>
      </c>
      <c r="C1589" t="str">
        <f>HYPERLINK("https://talan.bank.gov.ua/get-user-certificate/Y_-biOIa4nEWr8eZF237","Завантажити сертифікат")</f>
        <v>Завантажити сертифікат</v>
      </c>
    </row>
    <row r="1590" spans="1:3" x14ac:dyDescent="0.3">
      <c r="A1590" t="s">
        <v>3178</v>
      </c>
      <c r="B1590" t="s">
        <v>3179</v>
      </c>
      <c r="C1590" t="str">
        <f>HYPERLINK("https://talan.bank.gov.ua/get-user-certificate/Y_-biDEVfohjTvFA3OJJ","Завантажити сертифікат")</f>
        <v>Завантажити сертифікат</v>
      </c>
    </row>
    <row r="1591" spans="1:3" x14ac:dyDescent="0.3">
      <c r="A1591" t="s">
        <v>3180</v>
      </c>
      <c r="B1591" t="s">
        <v>3181</v>
      </c>
      <c r="C1591" t="str">
        <f>HYPERLINK("https://talan.bank.gov.ua/get-user-certificate/Y_-biF1i3TowGCPIbY2y","Завантажити сертифікат")</f>
        <v>Завантажити сертифікат</v>
      </c>
    </row>
    <row r="1592" spans="1:3" x14ac:dyDescent="0.3">
      <c r="A1592" t="s">
        <v>3182</v>
      </c>
      <c r="B1592" t="s">
        <v>3183</v>
      </c>
      <c r="C1592" t="str">
        <f>HYPERLINK("https://talan.bank.gov.ua/get-user-certificate/Y_-biT85OqRfCZkgd0N6","Завантажити сертифікат")</f>
        <v>Завантажити сертифікат</v>
      </c>
    </row>
    <row r="1593" spans="1:3" x14ac:dyDescent="0.3">
      <c r="A1593" t="s">
        <v>3184</v>
      </c>
      <c r="B1593" t="s">
        <v>3185</v>
      </c>
      <c r="C1593" t="str">
        <f>HYPERLINK("https://talan.bank.gov.ua/get-user-certificate/Y_-biknoB9PthfRPMCyX","Завантажити сертифікат")</f>
        <v>Завантажити сертифікат</v>
      </c>
    </row>
    <row r="1594" spans="1:3" x14ac:dyDescent="0.3">
      <c r="A1594" t="s">
        <v>3186</v>
      </c>
      <c r="B1594" t="s">
        <v>3187</v>
      </c>
      <c r="C1594" t="str">
        <f>HYPERLINK("https://talan.bank.gov.ua/get-user-certificate/Y_-bi2m4SwjOgq5OolGO","Завантажити сертифікат")</f>
        <v>Завантажити сертифікат</v>
      </c>
    </row>
    <row r="1595" spans="1:3" x14ac:dyDescent="0.3">
      <c r="A1595" t="s">
        <v>3188</v>
      </c>
      <c r="B1595" t="s">
        <v>3189</v>
      </c>
      <c r="C1595" t="str">
        <f>HYPERLINK("https://talan.bank.gov.ua/get-user-certificate/Y_-biPyvOXsgwmanAvkk","Завантажити сертифікат")</f>
        <v>Завантажити сертифікат</v>
      </c>
    </row>
    <row r="1596" spans="1:3" x14ac:dyDescent="0.3">
      <c r="A1596" t="s">
        <v>3190</v>
      </c>
      <c r="B1596" t="s">
        <v>3191</v>
      </c>
      <c r="C1596" t="str">
        <f>HYPERLINK("https://talan.bank.gov.ua/get-user-certificate/Y_-bi6TAQOMC0Mia232u","Завантажити сертифікат")</f>
        <v>Завантажити сертифікат</v>
      </c>
    </row>
    <row r="1597" spans="1:3" x14ac:dyDescent="0.3">
      <c r="A1597" t="s">
        <v>3192</v>
      </c>
      <c r="B1597" t="s">
        <v>3193</v>
      </c>
      <c r="C1597" t="str">
        <f>HYPERLINK("https://talan.bank.gov.ua/get-user-certificate/Y_-bi3BQhaiP9-uhWTJo","Завантажити сертифікат")</f>
        <v>Завантажити сертифікат</v>
      </c>
    </row>
    <row r="1598" spans="1:3" x14ac:dyDescent="0.3">
      <c r="A1598" t="s">
        <v>3194</v>
      </c>
      <c r="B1598" t="s">
        <v>3195</v>
      </c>
      <c r="C1598" t="str">
        <f>HYPERLINK("https://talan.bank.gov.ua/get-user-certificate/Y_-biUOVDqUObVhXF0tr","Завантажити сертифікат")</f>
        <v>Завантажити сертифікат</v>
      </c>
    </row>
    <row r="1599" spans="1:3" x14ac:dyDescent="0.3">
      <c r="A1599" t="s">
        <v>3196</v>
      </c>
      <c r="B1599" t="s">
        <v>3197</v>
      </c>
      <c r="C1599" t="str">
        <f>HYPERLINK("https://talan.bank.gov.ua/get-user-certificate/Y_-bi99OhuSQ7Yz771Ah","Завантажити сертифікат")</f>
        <v>Завантажити сертифікат</v>
      </c>
    </row>
    <row r="1600" spans="1:3" x14ac:dyDescent="0.3">
      <c r="A1600" t="s">
        <v>3198</v>
      </c>
      <c r="B1600" t="s">
        <v>3199</v>
      </c>
      <c r="C1600" t="str">
        <f>HYPERLINK("https://talan.bank.gov.ua/get-user-certificate/Y_-bicJFcPUOxkhzKAoA","Завантажити сертифікат")</f>
        <v>Завантажити сертифікат</v>
      </c>
    </row>
    <row r="1601" spans="1:3" x14ac:dyDescent="0.3">
      <c r="A1601" t="s">
        <v>3200</v>
      </c>
      <c r="B1601" t="s">
        <v>3201</v>
      </c>
      <c r="C1601" t="str">
        <f>HYPERLINK("https://talan.bank.gov.ua/get-user-certificate/Y_-biZVrp-B-ASTmFxGV","Завантажити сертифікат")</f>
        <v>Завантажити сертифікат</v>
      </c>
    </row>
    <row r="1602" spans="1:3" x14ac:dyDescent="0.3">
      <c r="A1602" t="s">
        <v>3202</v>
      </c>
      <c r="B1602" t="s">
        <v>3203</v>
      </c>
      <c r="C1602" t="str">
        <f>HYPERLINK("https://talan.bank.gov.ua/get-user-certificate/Y_-biV3Acyi5kw-GWqwg","Завантажити сертифікат")</f>
        <v>Завантажити сертифікат</v>
      </c>
    </row>
    <row r="1603" spans="1:3" x14ac:dyDescent="0.3">
      <c r="A1603" t="s">
        <v>3204</v>
      </c>
      <c r="B1603" t="s">
        <v>3205</v>
      </c>
      <c r="C1603" t="str">
        <f>HYPERLINK("https://talan.bank.gov.ua/get-user-certificate/Y_-biga7d6WoO4328hY2","Завантажити сертифікат")</f>
        <v>Завантажити сертифікат</v>
      </c>
    </row>
    <row r="1604" spans="1:3" x14ac:dyDescent="0.3">
      <c r="A1604" t="s">
        <v>3206</v>
      </c>
      <c r="B1604" t="s">
        <v>3207</v>
      </c>
      <c r="C1604" t="str">
        <f>HYPERLINK("https://talan.bank.gov.ua/get-user-certificate/Y_-biX13COHBLe0pKUNk","Завантажити сертифікат")</f>
        <v>Завантажити сертифікат</v>
      </c>
    </row>
    <row r="1605" spans="1:3" x14ac:dyDescent="0.3">
      <c r="A1605" t="s">
        <v>3208</v>
      </c>
      <c r="B1605" t="s">
        <v>3209</v>
      </c>
      <c r="C1605" t="str">
        <f>HYPERLINK("https://talan.bank.gov.ua/get-user-certificate/Y_-bii2jXyJahj-bt9Qj","Завантажити сертифікат")</f>
        <v>Завантажити сертифікат</v>
      </c>
    </row>
    <row r="1606" spans="1:3" x14ac:dyDescent="0.3">
      <c r="A1606" t="s">
        <v>3210</v>
      </c>
      <c r="B1606" t="s">
        <v>3211</v>
      </c>
      <c r="C1606" t="str">
        <f>HYPERLINK("https://talan.bank.gov.ua/get-user-certificate/Y_-biGY4YhquZsC-0psC","Завантажити сертифікат")</f>
        <v>Завантажити сертифікат</v>
      </c>
    </row>
    <row r="1607" spans="1:3" x14ac:dyDescent="0.3">
      <c r="A1607" t="s">
        <v>3212</v>
      </c>
      <c r="B1607" t="s">
        <v>3213</v>
      </c>
      <c r="C1607" t="str">
        <f>HYPERLINK("https://talan.bank.gov.ua/get-user-certificate/Y_-biOMVpwsaiTE18qec","Завантажити сертифікат")</f>
        <v>Завантажити сертифікат</v>
      </c>
    </row>
    <row r="1608" spans="1:3" x14ac:dyDescent="0.3">
      <c r="A1608" t="s">
        <v>3214</v>
      </c>
      <c r="B1608" t="s">
        <v>3215</v>
      </c>
      <c r="C1608" t="str">
        <f>HYPERLINK("https://talan.bank.gov.ua/get-user-certificate/Y_-biubtPsFGvsmijPqy","Завантажити сертифікат")</f>
        <v>Завантажити сертифікат</v>
      </c>
    </row>
    <row r="1609" spans="1:3" x14ac:dyDescent="0.3">
      <c r="A1609" t="s">
        <v>3216</v>
      </c>
      <c r="B1609" t="s">
        <v>3217</v>
      </c>
      <c r="C1609" t="str">
        <f>HYPERLINK("https://talan.bank.gov.ua/get-user-certificate/Y_-biJ6INCxnrJjYiQgj","Завантажити сертифікат")</f>
        <v>Завантажити сертифікат</v>
      </c>
    </row>
    <row r="1610" spans="1:3" x14ac:dyDescent="0.3">
      <c r="A1610" t="s">
        <v>3218</v>
      </c>
      <c r="B1610" t="s">
        <v>3219</v>
      </c>
      <c r="C1610" t="str">
        <f>HYPERLINK("https://talan.bank.gov.ua/get-user-certificate/Y_-bi7PFqUEdBT2F-vs0","Завантажити сертифікат")</f>
        <v>Завантажити сертифікат</v>
      </c>
    </row>
    <row r="1611" spans="1:3" x14ac:dyDescent="0.3">
      <c r="A1611" t="s">
        <v>3220</v>
      </c>
      <c r="B1611" t="s">
        <v>3221</v>
      </c>
      <c r="C1611" t="str">
        <f>HYPERLINK("https://talan.bank.gov.ua/get-user-certificate/Y_-bit0ALLpDUaCmsFKH","Завантажити сертифікат")</f>
        <v>Завантажити сертифікат</v>
      </c>
    </row>
    <row r="1612" spans="1:3" x14ac:dyDescent="0.3">
      <c r="A1612" t="s">
        <v>3222</v>
      </c>
      <c r="B1612" t="s">
        <v>3223</v>
      </c>
      <c r="C1612" t="str">
        <f>HYPERLINK("https://talan.bank.gov.ua/get-user-certificate/Y_-biWsCp5xCU3uKBuiE","Завантажити сертифікат")</f>
        <v>Завантажити сертифікат</v>
      </c>
    </row>
    <row r="1613" spans="1:3" x14ac:dyDescent="0.3">
      <c r="A1613" t="s">
        <v>3224</v>
      </c>
      <c r="B1613" t="s">
        <v>3225</v>
      </c>
      <c r="C1613" t="str">
        <f>HYPERLINK("https://talan.bank.gov.ua/get-user-certificate/Y_-biRz-y0ZtR7q_AEsm","Завантажити сертифікат")</f>
        <v>Завантажити сертифікат</v>
      </c>
    </row>
    <row r="1614" spans="1:3" x14ac:dyDescent="0.3">
      <c r="A1614" t="s">
        <v>3226</v>
      </c>
      <c r="B1614" t="s">
        <v>3227</v>
      </c>
      <c r="C1614" t="str">
        <f>HYPERLINK("https://talan.bank.gov.ua/get-user-certificate/Y_-biZ_yOYf5Zt9CtccQ","Завантажити сертифікат")</f>
        <v>Завантажити сертифікат</v>
      </c>
    </row>
    <row r="1615" spans="1:3" x14ac:dyDescent="0.3">
      <c r="A1615" t="s">
        <v>3228</v>
      </c>
      <c r="B1615" t="s">
        <v>3229</v>
      </c>
      <c r="C1615" t="str">
        <f>HYPERLINK("https://talan.bank.gov.ua/get-user-certificate/Y_-biKasmkOlD8pxe17Q","Завантажити сертифікат")</f>
        <v>Завантажити сертифікат</v>
      </c>
    </row>
    <row r="1616" spans="1:3" x14ac:dyDescent="0.3">
      <c r="A1616" t="s">
        <v>3230</v>
      </c>
      <c r="B1616" t="s">
        <v>3231</v>
      </c>
      <c r="C1616" t="str">
        <f>HYPERLINK("https://talan.bank.gov.ua/get-user-certificate/Y_-bi5oGZG_Jk9oHfZdf","Завантажити сертифікат")</f>
        <v>Завантажити сертифікат</v>
      </c>
    </row>
    <row r="1617" spans="1:3" x14ac:dyDescent="0.3">
      <c r="A1617" t="s">
        <v>3232</v>
      </c>
      <c r="B1617" t="s">
        <v>3233</v>
      </c>
      <c r="C1617" t="str">
        <f>HYPERLINK("https://talan.bank.gov.ua/get-user-certificate/Y_-bigPa-qWTfkoxyE2L","Завантажити сертифікат")</f>
        <v>Завантажити сертифікат</v>
      </c>
    </row>
    <row r="1618" spans="1:3" x14ac:dyDescent="0.3">
      <c r="A1618" t="s">
        <v>3234</v>
      </c>
      <c r="B1618" t="s">
        <v>3235</v>
      </c>
      <c r="C1618" t="str">
        <f>HYPERLINK("https://talan.bank.gov.ua/get-user-certificate/Y_-bimjwuPNchgQHKFcX","Завантажити сертифікат")</f>
        <v>Завантажити сертифікат</v>
      </c>
    </row>
    <row r="1619" spans="1:3" x14ac:dyDescent="0.3">
      <c r="A1619" t="s">
        <v>3236</v>
      </c>
      <c r="B1619" t="s">
        <v>3237</v>
      </c>
      <c r="C1619" t="str">
        <f>HYPERLINK("https://talan.bank.gov.ua/get-user-certificate/Y_-bilWDbUDyZo4BQ6_6","Завантажити сертифікат")</f>
        <v>Завантажити сертифікат</v>
      </c>
    </row>
    <row r="1620" spans="1:3" x14ac:dyDescent="0.3">
      <c r="A1620" t="s">
        <v>3238</v>
      </c>
      <c r="B1620" t="s">
        <v>3239</v>
      </c>
      <c r="C1620" t="str">
        <f>HYPERLINK("https://talan.bank.gov.ua/get-user-certificate/Y_-biFSDl-4un2F8EbRs","Завантажити сертифікат")</f>
        <v>Завантажити сертифікат</v>
      </c>
    </row>
    <row r="1621" spans="1:3" x14ac:dyDescent="0.3">
      <c r="A1621" t="s">
        <v>3240</v>
      </c>
      <c r="B1621" t="s">
        <v>3241</v>
      </c>
      <c r="C1621" t="str">
        <f>HYPERLINK("https://talan.bank.gov.ua/get-user-certificate/Y_-bi9iR-OrGr1vakvG5","Завантажити сертифікат")</f>
        <v>Завантажити сертифікат</v>
      </c>
    </row>
    <row r="1622" spans="1:3" x14ac:dyDescent="0.3">
      <c r="A1622" t="s">
        <v>3242</v>
      </c>
      <c r="B1622" t="s">
        <v>3243</v>
      </c>
      <c r="C1622" t="str">
        <f>HYPERLINK("https://talan.bank.gov.ua/get-user-certificate/Y_-biXcMX7kv48jPs0zE","Завантажити сертифікат")</f>
        <v>Завантажити сертифікат</v>
      </c>
    </row>
    <row r="1623" spans="1:3" x14ac:dyDescent="0.3">
      <c r="A1623" t="s">
        <v>3244</v>
      </c>
      <c r="B1623" t="s">
        <v>3245</v>
      </c>
      <c r="C1623" t="str">
        <f>HYPERLINK("https://talan.bank.gov.ua/get-user-certificate/Y_-bi-xe3jXiA88tDIXj","Завантажити сертифікат")</f>
        <v>Завантажити сертифікат</v>
      </c>
    </row>
    <row r="1624" spans="1:3" x14ac:dyDescent="0.3">
      <c r="A1624" t="s">
        <v>3246</v>
      </c>
      <c r="B1624" t="s">
        <v>3247</v>
      </c>
      <c r="C1624" t="str">
        <f>HYPERLINK("https://talan.bank.gov.ua/get-user-certificate/Y_-bi9tpt_8snIy7goi4","Завантажити сертифікат")</f>
        <v>Завантажити сертифікат</v>
      </c>
    </row>
    <row r="1625" spans="1:3" x14ac:dyDescent="0.3">
      <c r="A1625" t="s">
        <v>3248</v>
      </c>
      <c r="B1625" t="s">
        <v>3249</v>
      </c>
      <c r="C1625" t="str">
        <f>HYPERLINK("https://talan.bank.gov.ua/get-user-certificate/Y_-bie8r3LrE4M2izm8P","Завантажити сертифікат")</f>
        <v>Завантажити сертифікат</v>
      </c>
    </row>
    <row r="1626" spans="1:3" x14ac:dyDescent="0.3">
      <c r="A1626" t="s">
        <v>3250</v>
      </c>
      <c r="B1626" t="s">
        <v>3251</v>
      </c>
      <c r="C1626" t="str">
        <f>HYPERLINK("https://talan.bank.gov.ua/get-user-certificate/Y_-biCKDYkMVL0pTyazo","Завантажити сертифікат")</f>
        <v>Завантажити сертифікат</v>
      </c>
    </row>
    <row r="1627" spans="1:3" x14ac:dyDescent="0.3">
      <c r="A1627" t="s">
        <v>3252</v>
      </c>
      <c r="B1627" t="s">
        <v>3253</v>
      </c>
      <c r="C1627" t="str">
        <f>HYPERLINK("https://talan.bank.gov.ua/get-user-certificate/Y_-biMBYpuVjyj7P9iPo","Завантажити сертифікат")</f>
        <v>Завантажити сертифікат</v>
      </c>
    </row>
    <row r="1628" spans="1:3" x14ac:dyDescent="0.3">
      <c r="A1628" t="s">
        <v>3254</v>
      </c>
      <c r="B1628" t="s">
        <v>3255</v>
      </c>
      <c r="C1628" t="str">
        <f>HYPERLINK("https://talan.bank.gov.ua/get-user-certificate/Y_-biyv2AbtHhFLK9_2O","Завантажити сертифікат")</f>
        <v>Завантажити сертифікат</v>
      </c>
    </row>
    <row r="1629" spans="1:3" x14ac:dyDescent="0.3">
      <c r="A1629" t="s">
        <v>3256</v>
      </c>
      <c r="B1629" t="s">
        <v>3257</v>
      </c>
      <c r="C1629" t="str">
        <f>HYPERLINK("https://talan.bank.gov.ua/get-user-certificate/Y_-biJiWv4g6wWFjXw4G","Завантажити сертифікат")</f>
        <v>Завантажити сертифікат</v>
      </c>
    </row>
    <row r="1630" spans="1:3" x14ac:dyDescent="0.3">
      <c r="A1630" t="s">
        <v>3258</v>
      </c>
      <c r="B1630" t="s">
        <v>3259</v>
      </c>
      <c r="C1630" t="str">
        <f>HYPERLINK("https://talan.bank.gov.ua/get-user-certificate/Y_-biEcWhYe_AkA5fg4M","Завантажити сертифікат")</f>
        <v>Завантажити сертифікат</v>
      </c>
    </row>
    <row r="1631" spans="1:3" x14ac:dyDescent="0.3">
      <c r="A1631" t="s">
        <v>3260</v>
      </c>
      <c r="B1631" t="s">
        <v>3261</v>
      </c>
      <c r="C1631" t="str">
        <f>HYPERLINK("https://talan.bank.gov.ua/get-user-certificate/Y_-biV2KXOhx_B6ZpK7T","Завантажити сертифікат")</f>
        <v>Завантажити сертифікат</v>
      </c>
    </row>
    <row r="1632" spans="1:3" x14ac:dyDescent="0.3">
      <c r="A1632" t="s">
        <v>3262</v>
      </c>
      <c r="B1632" t="s">
        <v>3263</v>
      </c>
      <c r="C1632" t="str">
        <f>HYPERLINK("https://talan.bank.gov.ua/get-user-certificate/Y_-biOi65FKp_shbEYSU","Завантажити сертифікат")</f>
        <v>Завантажити сертифікат</v>
      </c>
    </row>
    <row r="1633" spans="1:3" x14ac:dyDescent="0.3">
      <c r="A1633" t="s">
        <v>3264</v>
      </c>
      <c r="B1633" t="s">
        <v>3265</v>
      </c>
      <c r="C1633" t="str">
        <f>HYPERLINK("https://talan.bank.gov.ua/get-user-certificate/Y_-biK7xIjBATktQPXR_","Завантажити сертифікат")</f>
        <v>Завантажити сертифікат</v>
      </c>
    </row>
    <row r="1634" spans="1:3" x14ac:dyDescent="0.3">
      <c r="A1634" t="s">
        <v>3266</v>
      </c>
      <c r="B1634" t="s">
        <v>3267</v>
      </c>
      <c r="C1634" t="str">
        <f>HYPERLINK("https://talan.bank.gov.ua/get-user-certificate/Y_-bilisrNTLnZM8xFdP","Завантажити сертифікат")</f>
        <v>Завантажити сертифікат</v>
      </c>
    </row>
    <row r="1635" spans="1:3" x14ac:dyDescent="0.3">
      <c r="A1635" t="s">
        <v>3268</v>
      </c>
      <c r="B1635" t="s">
        <v>3269</v>
      </c>
      <c r="C1635" t="str">
        <f>HYPERLINK("https://talan.bank.gov.ua/get-user-certificate/Y_-biIDDxc66s9_XIOCy","Завантажити сертифікат")</f>
        <v>Завантажити сертифікат</v>
      </c>
    </row>
    <row r="1636" spans="1:3" x14ac:dyDescent="0.3">
      <c r="A1636" t="s">
        <v>3270</v>
      </c>
      <c r="B1636" t="s">
        <v>3271</v>
      </c>
      <c r="C1636" t="str">
        <f>HYPERLINK("https://talan.bank.gov.ua/get-user-certificate/Y_-biCyayThnbu6340aM","Завантажити сертифікат")</f>
        <v>Завантажити сертифікат</v>
      </c>
    </row>
    <row r="1637" spans="1:3" x14ac:dyDescent="0.3">
      <c r="A1637" t="s">
        <v>3272</v>
      </c>
      <c r="B1637" t="s">
        <v>3273</v>
      </c>
      <c r="C1637" t="str">
        <f>HYPERLINK("https://talan.bank.gov.ua/get-user-certificate/Y_-bihvpVi473mZyn1ic","Завантажити сертифікат")</f>
        <v>Завантажити сертифікат</v>
      </c>
    </row>
    <row r="1638" spans="1:3" x14ac:dyDescent="0.3">
      <c r="A1638" t="s">
        <v>3274</v>
      </c>
      <c r="B1638" t="s">
        <v>3275</v>
      </c>
      <c r="C1638" t="str">
        <f>HYPERLINK("https://talan.bank.gov.ua/get-user-certificate/Y_-biRZ-OjKr_KINIpuv","Завантажити сертифікат")</f>
        <v>Завантажити сертифікат</v>
      </c>
    </row>
    <row r="1639" spans="1:3" x14ac:dyDescent="0.3">
      <c r="A1639" t="s">
        <v>3276</v>
      </c>
      <c r="B1639" t="s">
        <v>3277</v>
      </c>
      <c r="C1639" t="str">
        <f>HYPERLINK("https://talan.bank.gov.ua/get-user-certificate/Y_-biC4glbInFG6FyQXZ","Завантажити сертифікат")</f>
        <v>Завантажити сертифікат</v>
      </c>
    </row>
    <row r="1640" spans="1:3" x14ac:dyDescent="0.3">
      <c r="A1640" t="s">
        <v>3278</v>
      </c>
      <c r="B1640" t="s">
        <v>3279</v>
      </c>
      <c r="C1640" t="str">
        <f>HYPERLINK("https://talan.bank.gov.ua/get-user-certificate/Y_-biPg0HeyO4pIecjPV","Завантажити сертифікат")</f>
        <v>Завантажити сертифікат</v>
      </c>
    </row>
    <row r="1641" spans="1:3" x14ac:dyDescent="0.3">
      <c r="A1641" t="s">
        <v>3280</v>
      </c>
      <c r="B1641" t="s">
        <v>3281</v>
      </c>
      <c r="C1641" t="str">
        <f>HYPERLINK("https://talan.bank.gov.ua/get-user-certificate/Y_-biH11Xt9h3alokJ4r","Завантажити сертифікат")</f>
        <v>Завантажити сертифікат</v>
      </c>
    </row>
    <row r="1642" spans="1:3" x14ac:dyDescent="0.3">
      <c r="A1642" t="s">
        <v>3282</v>
      </c>
      <c r="B1642" t="s">
        <v>3283</v>
      </c>
      <c r="C1642" t="str">
        <f>HYPERLINK("https://talan.bank.gov.ua/get-user-certificate/Y_-biJxZvVCZo35bpl2o","Завантажити сертифікат")</f>
        <v>Завантажити сертифікат</v>
      </c>
    </row>
    <row r="1643" spans="1:3" x14ac:dyDescent="0.3">
      <c r="A1643" t="s">
        <v>3284</v>
      </c>
      <c r="B1643" t="s">
        <v>3285</v>
      </c>
      <c r="C1643" t="str">
        <f>HYPERLINK("https://talan.bank.gov.ua/get-user-certificate/Y_-biJV-FooZvI6BfxSP","Завантажити сертифікат")</f>
        <v>Завантажити сертифікат</v>
      </c>
    </row>
    <row r="1644" spans="1:3" x14ac:dyDescent="0.3">
      <c r="A1644" t="s">
        <v>3286</v>
      </c>
      <c r="B1644" t="s">
        <v>3287</v>
      </c>
      <c r="C1644" t="str">
        <f>HYPERLINK("https://talan.bank.gov.ua/get-user-certificate/Y_-bi_OW_l9d66IWgIeR","Завантажити сертифікат")</f>
        <v>Завантажити сертифікат</v>
      </c>
    </row>
    <row r="1645" spans="1:3" x14ac:dyDescent="0.3">
      <c r="A1645" t="s">
        <v>3288</v>
      </c>
      <c r="B1645" t="s">
        <v>3289</v>
      </c>
      <c r="C1645" t="str">
        <f>HYPERLINK("https://talan.bank.gov.ua/get-user-certificate/Y_-bi5lh12nJVWIHsdJO","Завантажити сертифікат")</f>
        <v>Завантажити сертифікат</v>
      </c>
    </row>
    <row r="1646" spans="1:3" x14ac:dyDescent="0.3">
      <c r="A1646" t="s">
        <v>3290</v>
      </c>
      <c r="B1646" t="s">
        <v>3291</v>
      </c>
      <c r="C1646" t="str">
        <f>HYPERLINK("https://talan.bank.gov.ua/get-user-certificate/Y_-bidElZFMbCn4XgXPP","Завантажити сертифікат")</f>
        <v>Завантажити сертифікат</v>
      </c>
    </row>
    <row r="1647" spans="1:3" x14ac:dyDescent="0.3">
      <c r="A1647" t="s">
        <v>3292</v>
      </c>
      <c r="B1647" t="s">
        <v>3293</v>
      </c>
      <c r="C1647" t="str">
        <f>HYPERLINK("https://talan.bank.gov.ua/get-user-certificate/Y_-biuDgpQuIIrIlMp48","Завантажити сертифікат")</f>
        <v>Завантажити сертифікат</v>
      </c>
    </row>
    <row r="1648" spans="1:3" x14ac:dyDescent="0.3">
      <c r="A1648" t="s">
        <v>3294</v>
      </c>
      <c r="B1648" t="s">
        <v>3295</v>
      </c>
      <c r="C1648" t="str">
        <f>HYPERLINK("https://talan.bank.gov.ua/get-user-certificate/Y_-biHpWNJLQTl4vc8AX","Завантажити сертифікат")</f>
        <v>Завантажити сертифікат</v>
      </c>
    </row>
    <row r="1649" spans="1:3" x14ac:dyDescent="0.3">
      <c r="A1649" t="s">
        <v>3296</v>
      </c>
      <c r="B1649" t="s">
        <v>3297</v>
      </c>
      <c r="C1649" t="str">
        <f>HYPERLINK("https://talan.bank.gov.ua/get-user-certificate/Y_-bi2_TTG9PHap06eNA","Завантажити сертифікат")</f>
        <v>Завантажити сертифікат</v>
      </c>
    </row>
    <row r="1650" spans="1:3" x14ac:dyDescent="0.3">
      <c r="A1650" t="s">
        <v>3298</v>
      </c>
      <c r="B1650" t="s">
        <v>3299</v>
      </c>
      <c r="C1650" t="str">
        <f>HYPERLINK("https://talan.bank.gov.ua/get-user-certificate/Y_-biq0a5iNgqHxue4fw","Завантажити сертифікат")</f>
        <v>Завантажити сертифікат</v>
      </c>
    </row>
    <row r="1651" spans="1:3" x14ac:dyDescent="0.3">
      <c r="A1651" t="s">
        <v>3300</v>
      </c>
      <c r="B1651" t="s">
        <v>3301</v>
      </c>
      <c r="C1651" t="str">
        <f>HYPERLINK("https://talan.bank.gov.ua/get-user-certificate/Y_-bixTSbfKzcL4n1m9q","Завантажити сертифікат")</f>
        <v>Завантажити сертифікат</v>
      </c>
    </row>
    <row r="1652" spans="1:3" x14ac:dyDescent="0.3">
      <c r="A1652" t="s">
        <v>3302</v>
      </c>
      <c r="B1652" t="s">
        <v>3303</v>
      </c>
      <c r="C1652" t="str">
        <f>HYPERLINK("https://talan.bank.gov.ua/get-user-certificate/Y_-bi42VnENHBrhrvybN","Завантажити сертифікат")</f>
        <v>Завантажити сертифікат</v>
      </c>
    </row>
    <row r="1653" spans="1:3" x14ac:dyDescent="0.3">
      <c r="A1653" t="s">
        <v>3304</v>
      </c>
      <c r="B1653" t="s">
        <v>3305</v>
      </c>
      <c r="C1653" t="str">
        <f>HYPERLINK("https://talan.bank.gov.ua/get-user-certificate/Y_-biZSabDRyLiH8hzOO","Завантажити сертифікат")</f>
        <v>Завантажити сертифікат</v>
      </c>
    </row>
    <row r="1654" spans="1:3" x14ac:dyDescent="0.3">
      <c r="A1654" t="s">
        <v>3306</v>
      </c>
      <c r="B1654" t="s">
        <v>3307</v>
      </c>
      <c r="C1654" t="str">
        <f>HYPERLINK("https://talan.bank.gov.ua/get-user-certificate/Y_-biNUexHcMRQI5nh1l","Завантажити сертифікат")</f>
        <v>Завантажити сертифікат</v>
      </c>
    </row>
    <row r="1655" spans="1:3" x14ac:dyDescent="0.3">
      <c r="A1655" t="s">
        <v>3308</v>
      </c>
      <c r="B1655" t="s">
        <v>3309</v>
      </c>
      <c r="C1655" t="str">
        <f>HYPERLINK("https://talan.bank.gov.ua/get-user-certificate/Y_-biSAf7goJz-zZf_Sb","Завантажити сертифікат")</f>
        <v>Завантажити сертифікат</v>
      </c>
    </row>
    <row r="1656" spans="1:3" x14ac:dyDescent="0.3">
      <c r="A1656" t="s">
        <v>3310</v>
      </c>
      <c r="B1656" t="s">
        <v>3311</v>
      </c>
      <c r="C1656" t="str">
        <f>HYPERLINK("https://talan.bank.gov.ua/get-user-certificate/Y_-bi7B1ZAMuO5qb9R8G","Завантажити сертифікат")</f>
        <v>Завантажити сертифікат</v>
      </c>
    </row>
    <row r="1657" spans="1:3" x14ac:dyDescent="0.3">
      <c r="A1657" t="s">
        <v>3312</v>
      </c>
      <c r="B1657" t="s">
        <v>3313</v>
      </c>
      <c r="C1657" t="str">
        <f>HYPERLINK("https://talan.bank.gov.ua/get-user-certificate/Y_-bibQ8_mkM_BCBxWLg","Завантажити сертифікат")</f>
        <v>Завантажити сертифікат</v>
      </c>
    </row>
    <row r="1658" spans="1:3" x14ac:dyDescent="0.3">
      <c r="A1658" t="s">
        <v>3314</v>
      </c>
      <c r="B1658" t="s">
        <v>3315</v>
      </c>
      <c r="C1658" t="str">
        <f>HYPERLINK("https://talan.bank.gov.ua/get-user-certificate/Y_-bi30bm3dLbUx5LXno","Завантажити сертифікат")</f>
        <v>Завантажити сертифікат</v>
      </c>
    </row>
    <row r="1659" spans="1:3" x14ac:dyDescent="0.3">
      <c r="A1659" t="s">
        <v>3316</v>
      </c>
      <c r="B1659" t="s">
        <v>3317</v>
      </c>
      <c r="C1659" t="str">
        <f>HYPERLINK("https://talan.bank.gov.ua/get-user-certificate/Y_-biYdCp2enkvbDTl04","Завантажити сертифікат")</f>
        <v>Завантажити сертифікат</v>
      </c>
    </row>
    <row r="1660" spans="1:3" x14ac:dyDescent="0.3">
      <c r="A1660" t="s">
        <v>3318</v>
      </c>
      <c r="B1660" t="s">
        <v>3319</v>
      </c>
      <c r="C1660" t="str">
        <f>HYPERLINK("https://talan.bank.gov.ua/get-user-certificate/Y_-bifb1Jm1c7FcgUThh","Завантажити сертифікат")</f>
        <v>Завантажити сертифікат</v>
      </c>
    </row>
    <row r="1661" spans="1:3" x14ac:dyDescent="0.3">
      <c r="A1661" t="s">
        <v>3320</v>
      </c>
      <c r="B1661" t="s">
        <v>3321</v>
      </c>
      <c r="C1661" t="str">
        <f>HYPERLINK("https://talan.bank.gov.ua/get-user-certificate/Y_-biZSPR9Pr38y6BsBk","Завантажити сертифікат")</f>
        <v>Завантажити сертифікат</v>
      </c>
    </row>
    <row r="1662" spans="1:3" x14ac:dyDescent="0.3">
      <c r="A1662" t="s">
        <v>3322</v>
      </c>
      <c r="B1662" t="s">
        <v>3323</v>
      </c>
      <c r="C1662" t="str">
        <f>HYPERLINK("https://talan.bank.gov.ua/get-user-certificate/Y_-biqW4d3o1shOvPnTF","Завантажити сертифікат")</f>
        <v>Завантажити сертифікат</v>
      </c>
    </row>
    <row r="1663" spans="1:3" x14ac:dyDescent="0.3">
      <c r="A1663" t="s">
        <v>3324</v>
      </c>
      <c r="B1663" t="s">
        <v>3325</v>
      </c>
      <c r="C1663" t="str">
        <f>HYPERLINK("https://talan.bank.gov.ua/get-user-certificate/Y_-bi3QytVnKAloaFADb","Завантажити сертифікат")</f>
        <v>Завантажити сертифікат</v>
      </c>
    </row>
    <row r="1664" spans="1:3" x14ac:dyDescent="0.3">
      <c r="A1664" t="s">
        <v>3326</v>
      </c>
      <c r="B1664" t="s">
        <v>3327</v>
      </c>
      <c r="C1664" t="str">
        <f>HYPERLINK("https://talan.bank.gov.ua/get-user-certificate/Y_-biWpF65dkAULFvFHb","Завантажити сертифікат")</f>
        <v>Завантажити сертифікат</v>
      </c>
    </row>
    <row r="1665" spans="1:3" x14ac:dyDescent="0.3">
      <c r="A1665" t="s">
        <v>3328</v>
      </c>
      <c r="B1665" t="s">
        <v>3329</v>
      </c>
      <c r="C1665" t="str">
        <f>HYPERLINK("https://talan.bank.gov.ua/get-user-certificate/Y_-biyKl2GbNrO-dM4UL","Завантажити сертифікат")</f>
        <v>Завантажити сертифікат</v>
      </c>
    </row>
    <row r="1666" spans="1:3" x14ac:dyDescent="0.3">
      <c r="A1666" t="s">
        <v>3330</v>
      </c>
      <c r="B1666" t="s">
        <v>3331</v>
      </c>
      <c r="C1666" t="str">
        <f>HYPERLINK("https://talan.bank.gov.ua/get-user-certificate/Y_-bijcyp_m_40QGBmrD","Завантажити сертифікат")</f>
        <v>Завантажити сертифікат</v>
      </c>
    </row>
    <row r="1667" spans="1:3" x14ac:dyDescent="0.3">
      <c r="A1667" t="s">
        <v>3332</v>
      </c>
      <c r="B1667" t="s">
        <v>3333</v>
      </c>
      <c r="C1667" t="str">
        <f>HYPERLINK("https://talan.bank.gov.ua/get-user-certificate/Y_-biRGPEe0pZPFhcLI6","Завантажити сертифікат")</f>
        <v>Завантажити сертифікат</v>
      </c>
    </row>
    <row r="1668" spans="1:3" x14ac:dyDescent="0.3">
      <c r="A1668" t="s">
        <v>3334</v>
      </c>
      <c r="B1668" t="s">
        <v>3335</v>
      </c>
      <c r="C1668" t="str">
        <f>HYPERLINK("https://talan.bank.gov.ua/get-user-certificate/Y_-biLBAOyI20qbdT_6p","Завантажити сертифікат")</f>
        <v>Завантажити сертифікат</v>
      </c>
    </row>
    <row r="1669" spans="1:3" x14ac:dyDescent="0.3">
      <c r="A1669" t="s">
        <v>3336</v>
      </c>
      <c r="B1669" t="s">
        <v>3337</v>
      </c>
      <c r="C1669" t="str">
        <f>HYPERLINK("https://talan.bank.gov.ua/get-user-certificate/Y_-bi5Z1PmUPXOe_E-C2","Завантажити сертифікат")</f>
        <v>Завантажити сертифікат</v>
      </c>
    </row>
    <row r="1670" spans="1:3" x14ac:dyDescent="0.3">
      <c r="A1670" t="s">
        <v>3338</v>
      </c>
      <c r="B1670" t="s">
        <v>3339</v>
      </c>
      <c r="C1670" t="str">
        <f>HYPERLINK("https://talan.bank.gov.ua/get-user-certificate/Y_-biGVDjvYiaNlp6m7w","Завантажити сертифікат")</f>
        <v>Завантажити сертифікат</v>
      </c>
    </row>
    <row r="1671" spans="1:3" x14ac:dyDescent="0.3">
      <c r="A1671" t="s">
        <v>3340</v>
      </c>
      <c r="B1671" t="s">
        <v>3341</v>
      </c>
      <c r="C1671" t="str">
        <f>HYPERLINK("https://talan.bank.gov.ua/get-user-certificate/Y_-biE3eI54j2l2EGnUI","Завантажити сертифікат")</f>
        <v>Завантажити сертифікат</v>
      </c>
    </row>
    <row r="1672" spans="1:3" x14ac:dyDescent="0.3">
      <c r="A1672" t="s">
        <v>3342</v>
      </c>
      <c r="B1672" t="s">
        <v>3343</v>
      </c>
      <c r="C1672" t="str">
        <f>HYPERLINK("https://talan.bank.gov.ua/get-user-certificate/Y_-biy886BUcABjQloX_","Завантажити сертифікат")</f>
        <v>Завантажити сертифікат</v>
      </c>
    </row>
    <row r="1673" spans="1:3" x14ac:dyDescent="0.3">
      <c r="A1673" t="s">
        <v>3344</v>
      </c>
      <c r="B1673" t="s">
        <v>3345</v>
      </c>
      <c r="C1673" t="str">
        <f>HYPERLINK("https://talan.bank.gov.ua/get-user-certificate/Y_-bi49wfUTqxEF9QJBl","Завантажити сертифікат")</f>
        <v>Завантажити сертифікат</v>
      </c>
    </row>
    <row r="1674" spans="1:3" x14ac:dyDescent="0.3">
      <c r="A1674" t="s">
        <v>3346</v>
      </c>
      <c r="B1674" t="s">
        <v>3347</v>
      </c>
      <c r="C1674" t="str">
        <f>HYPERLINK("https://talan.bank.gov.ua/get-user-certificate/Y_-biuW9TaFQERNQq0Gw","Завантажити сертифікат")</f>
        <v>Завантажити сертифікат</v>
      </c>
    </row>
    <row r="1675" spans="1:3" x14ac:dyDescent="0.3">
      <c r="A1675" t="s">
        <v>3348</v>
      </c>
      <c r="B1675" t="s">
        <v>3349</v>
      </c>
      <c r="C1675" t="str">
        <f>HYPERLINK("https://talan.bank.gov.ua/get-user-certificate/Y_-biKScnsGAXb8OUtP7","Завантажити сертифікат")</f>
        <v>Завантажити сертифікат</v>
      </c>
    </row>
    <row r="1676" spans="1:3" x14ac:dyDescent="0.3">
      <c r="A1676" t="s">
        <v>3350</v>
      </c>
      <c r="B1676" t="s">
        <v>3351</v>
      </c>
      <c r="C1676" t="str">
        <f>HYPERLINK("https://talan.bank.gov.ua/get-user-certificate/Y_-biDP0_HDsuVBkw855","Завантажити сертифікат")</f>
        <v>Завантажити сертифікат</v>
      </c>
    </row>
    <row r="1677" spans="1:3" x14ac:dyDescent="0.3">
      <c r="A1677" t="s">
        <v>3352</v>
      </c>
      <c r="B1677" t="s">
        <v>3353</v>
      </c>
      <c r="C1677" t="str">
        <f>HYPERLINK("https://talan.bank.gov.ua/get-user-certificate/Y_-biiu5QkWIngvwEHg2","Завантажити сертифікат")</f>
        <v>Завантажити сертифікат</v>
      </c>
    </row>
    <row r="1678" spans="1:3" x14ac:dyDescent="0.3">
      <c r="A1678" t="s">
        <v>3354</v>
      </c>
      <c r="B1678" t="s">
        <v>3355</v>
      </c>
      <c r="C1678" t="str">
        <f>HYPERLINK("https://talan.bank.gov.ua/get-user-certificate/Y_-biw8ePESgq0PX6pKF","Завантажити сертифікат")</f>
        <v>Завантажити сертифікат</v>
      </c>
    </row>
    <row r="1679" spans="1:3" x14ac:dyDescent="0.3">
      <c r="A1679" t="s">
        <v>3356</v>
      </c>
      <c r="B1679" t="s">
        <v>3357</v>
      </c>
      <c r="C1679" t="str">
        <f>HYPERLINK("https://talan.bank.gov.ua/get-user-certificate/Y_-biVJM637F4OmDfRe9","Завантажити сертифікат")</f>
        <v>Завантажити сертифікат</v>
      </c>
    </row>
    <row r="1680" spans="1:3" x14ac:dyDescent="0.3">
      <c r="A1680" t="s">
        <v>3358</v>
      </c>
      <c r="B1680" t="s">
        <v>3359</v>
      </c>
      <c r="C1680" t="str">
        <f>HYPERLINK("https://talan.bank.gov.ua/get-user-certificate/Y_-biCznV7TNkAST1-cp","Завантажити сертифікат")</f>
        <v>Завантажити сертифікат</v>
      </c>
    </row>
    <row r="1681" spans="1:3" x14ac:dyDescent="0.3">
      <c r="A1681" t="s">
        <v>3360</v>
      </c>
      <c r="B1681" t="s">
        <v>3361</v>
      </c>
      <c r="C1681" t="str">
        <f>HYPERLINK("https://talan.bank.gov.ua/get-user-certificate/Y_-biXpLqvmizoj0cBWD","Завантажити сертифікат")</f>
        <v>Завантажити сертифікат</v>
      </c>
    </row>
    <row r="1682" spans="1:3" x14ac:dyDescent="0.3">
      <c r="A1682" t="s">
        <v>3362</v>
      </c>
      <c r="B1682" t="s">
        <v>3363</v>
      </c>
      <c r="C1682" t="str">
        <f>HYPERLINK("https://talan.bank.gov.ua/get-user-certificate/Y_-bii9nzq-nPYkE7Lhh","Завантажити сертифікат")</f>
        <v>Завантажити сертифікат</v>
      </c>
    </row>
    <row r="1683" spans="1:3" x14ac:dyDescent="0.3">
      <c r="A1683" t="s">
        <v>3364</v>
      </c>
      <c r="B1683" t="s">
        <v>3365</v>
      </c>
      <c r="C1683" t="str">
        <f>HYPERLINK("https://talan.bank.gov.ua/get-user-certificate/Y_-bi42p2mamFLXrZLtc","Завантажити сертифікат")</f>
        <v>Завантажити сертифікат</v>
      </c>
    </row>
    <row r="1684" spans="1:3" x14ac:dyDescent="0.3">
      <c r="A1684" t="s">
        <v>3366</v>
      </c>
      <c r="B1684" t="s">
        <v>3367</v>
      </c>
      <c r="C1684" t="str">
        <f>HYPERLINK("https://talan.bank.gov.ua/get-user-certificate/Y_-biXnkDouJL4Meed-y","Завантажити сертифікат")</f>
        <v>Завантажити сертифікат</v>
      </c>
    </row>
    <row r="1685" spans="1:3" x14ac:dyDescent="0.3">
      <c r="A1685" t="s">
        <v>3368</v>
      </c>
      <c r="B1685" t="s">
        <v>3369</v>
      </c>
      <c r="C1685" t="str">
        <f>HYPERLINK("https://talan.bank.gov.ua/get-user-certificate/Y_-biW9gBZppeRgyUm5W","Завантажити сертифікат")</f>
        <v>Завантажити сертифікат</v>
      </c>
    </row>
    <row r="1686" spans="1:3" x14ac:dyDescent="0.3">
      <c r="A1686" t="s">
        <v>3370</v>
      </c>
      <c r="B1686" t="s">
        <v>3371</v>
      </c>
      <c r="C1686" t="str">
        <f>HYPERLINK("https://talan.bank.gov.ua/get-user-certificate/Y_-bi-yePdhOgaTWns3n","Завантажити сертифікат")</f>
        <v>Завантажити сертифікат</v>
      </c>
    </row>
    <row r="1687" spans="1:3" x14ac:dyDescent="0.3">
      <c r="A1687" t="s">
        <v>3372</v>
      </c>
      <c r="B1687" t="s">
        <v>3373</v>
      </c>
      <c r="C1687" t="str">
        <f>HYPERLINK("https://talan.bank.gov.ua/get-user-certificate/Y_-biTcQ1h2jutwSnSWD","Завантажити сертифікат")</f>
        <v>Завантажити сертифікат</v>
      </c>
    </row>
    <row r="1688" spans="1:3" x14ac:dyDescent="0.3">
      <c r="A1688" t="s">
        <v>3374</v>
      </c>
      <c r="B1688" t="s">
        <v>3375</v>
      </c>
      <c r="C1688" t="str">
        <f>HYPERLINK("https://talan.bank.gov.ua/get-user-certificate/Y_-biJg4ycsS6YkAQigz","Завантажити сертифікат")</f>
        <v>Завантажити сертифікат</v>
      </c>
    </row>
    <row r="1689" spans="1:3" x14ac:dyDescent="0.3">
      <c r="A1689" t="s">
        <v>3376</v>
      </c>
      <c r="B1689" t="s">
        <v>3377</v>
      </c>
      <c r="C1689" t="str">
        <f>HYPERLINK("https://talan.bank.gov.ua/get-user-certificate/Y_-bidkDBfctZSQ2tmsB","Завантажити сертифікат")</f>
        <v>Завантажити сертифікат</v>
      </c>
    </row>
    <row r="1690" spans="1:3" x14ac:dyDescent="0.3">
      <c r="A1690" t="s">
        <v>3378</v>
      </c>
      <c r="B1690" t="s">
        <v>3379</v>
      </c>
      <c r="C1690" t="str">
        <f>HYPERLINK("https://talan.bank.gov.ua/get-user-certificate/Y_-bigEfGJsXFXoQmPQ2","Завантажити сертифікат")</f>
        <v>Завантажити сертифікат</v>
      </c>
    </row>
    <row r="1691" spans="1:3" x14ac:dyDescent="0.3">
      <c r="A1691" t="s">
        <v>3380</v>
      </c>
      <c r="B1691" t="s">
        <v>3381</v>
      </c>
      <c r="C1691" t="str">
        <f>HYPERLINK("https://talan.bank.gov.ua/get-user-certificate/Y_-biRGvNUJkoI2GGuDJ","Завантажити сертифікат")</f>
        <v>Завантажити сертифікат</v>
      </c>
    </row>
    <row r="1692" spans="1:3" x14ac:dyDescent="0.3">
      <c r="A1692" t="s">
        <v>3382</v>
      </c>
      <c r="B1692" t="s">
        <v>3383</v>
      </c>
      <c r="C1692" t="str">
        <f>HYPERLINK("https://talan.bank.gov.ua/get-user-certificate/Y_-biI4bSU3vWdn6AnZr","Завантажити сертифікат")</f>
        <v>Завантажити сертифікат</v>
      </c>
    </row>
    <row r="1693" spans="1:3" x14ac:dyDescent="0.3">
      <c r="A1693" t="s">
        <v>3384</v>
      </c>
      <c r="B1693" t="s">
        <v>3385</v>
      </c>
      <c r="C1693" t="str">
        <f>HYPERLINK("https://talan.bank.gov.ua/get-user-certificate/Y_-bi05KaqN_Z_ZX4faN","Завантажити сертифікат")</f>
        <v>Завантажити сертифікат</v>
      </c>
    </row>
    <row r="1694" spans="1:3" x14ac:dyDescent="0.3">
      <c r="A1694" t="s">
        <v>3386</v>
      </c>
      <c r="B1694" t="s">
        <v>3387</v>
      </c>
      <c r="C1694" t="str">
        <f>HYPERLINK("https://talan.bank.gov.ua/get-user-certificate/Y_-biYBag4HDxO0_zjce","Завантажити сертифікат")</f>
        <v>Завантажити сертифікат</v>
      </c>
    </row>
    <row r="1695" spans="1:3" x14ac:dyDescent="0.3">
      <c r="A1695" t="s">
        <v>3388</v>
      </c>
      <c r="B1695" t="s">
        <v>3389</v>
      </c>
      <c r="C1695" t="str">
        <f>HYPERLINK("https://talan.bank.gov.ua/get-user-certificate/Y_-bilClxRWsnQyZZlOn","Завантажити сертифікат")</f>
        <v>Завантажити сертифікат</v>
      </c>
    </row>
    <row r="1696" spans="1:3" x14ac:dyDescent="0.3">
      <c r="A1696" t="s">
        <v>3390</v>
      </c>
      <c r="B1696" t="s">
        <v>3391</v>
      </c>
      <c r="C1696" t="str">
        <f>HYPERLINK("https://talan.bank.gov.ua/get-user-certificate/Y_-bi8_5E17eMe8X67CZ","Завантажити сертифікат")</f>
        <v>Завантажити сертифікат</v>
      </c>
    </row>
    <row r="1697" spans="1:3" x14ac:dyDescent="0.3">
      <c r="A1697" t="s">
        <v>3392</v>
      </c>
      <c r="B1697" t="s">
        <v>3393</v>
      </c>
      <c r="C1697" t="str">
        <f>HYPERLINK("https://talan.bank.gov.ua/get-user-certificate/Y_-biUhNseNonSNyUlOL","Завантажити сертифікат")</f>
        <v>Завантажити сертифікат</v>
      </c>
    </row>
    <row r="1698" spans="1:3" x14ac:dyDescent="0.3">
      <c r="A1698" t="s">
        <v>3394</v>
      </c>
      <c r="B1698" t="s">
        <v>3395</v>
      </c>
      <c r="C1698" t="str">
        <f>HYPERLINK("https://talan.bank.gov.ua/get-user-certificate/Y_-bis8TNNzSII7019na","Завантажити сертифікат")</f>
        <v>Завантажити сертифікат</v>
      </c>
    </row>
    <row r="1699" spans="1:3" x14ac:dyDescent="0.3">
      <c r="A1699" t="s">
        <v>3396</v>
      </c>
      <c r="B1699" t="s">
        <v>3397</v>
      </c>
      <c r="C1699" t="str">
        <f>HYPERLINK("https://talan.bank.gov.ua/get-user-certificate/Y_-biVsJZUXujywpqRX_","Завантажити сертифікат")</f>
        <v>Завантажити сертифікат</v>
      </c>
    </row>
    <row r="1700" spans="1:3" x14ac:dyDescent="0.3">
      <c r="A1700" t="s">
        <v>3398</v>
      </c>
      <c r="B1700" t="s">
        <v>3399</v>
      </c>
      <c r="C1700" t="str">
        <f>HYPERLINK("https://talan.bank.gov.ua/get-user-certificate/Y_-biirouJh9SVrB90jb","Завантажити сертифікат")</f>
        <v>Завантажити сертифікат</v>
      </c>
    </row>
    <row r="1701" spans="1:3" x14ac:dyDescent="0.3">
      <c r="A1701" t="s">
        <v>3400</v>
      </c>
      <c r="B1701" t="s">
        <v>3401</v>
      </c>
      <c r="C1701" t="str">
        <f>HYPERLINK("https://talan.bank.gov.ua/get-user-certificate/Y_-bilJSGw66ZErSVfuh","Завантажити сертифікат")</f>
        <v>Завантажити сертифікат</v>
      </c>
    </row>
    <row r="1702" spans="1:3" x14ac:dyDescent="0.3">
      <c r="A1702" t="s">
        <v>3402</v>
      </c>
      <c r="B1702" t="s">
        <v>3403</v>
      </c>
      <c r="C1702" t="str">
        <f>HYPERLINK("https://talan.bank.gov.ua/get-user-certificate/Y_-bikP1bc5FqVcOuj-v","Завантажити сертифікат")</f>
        <v>Завантажити сертифікат</v>
      </c>
    </row>
    <row r="1703" spans="1:3" x14ac:dyDescent="0.3">
      <c r="A1703" t="s">
        <v>3404</v>
      </c>
      <c r="B1703" t="s">
        <v>3405</v>
      </c>
      <c r="C1703" t="str">
        <f>HYPERLINK("https://talan.bank.gov.ua/get-user-certificate/Y_-biWyFQ4UHtaLWZneM","Завантажити сертифікат")</f>
        <v>Завантажити сертифікат</v>
      </c>
    </row>
    <row r="1704" spans="1:3" x14ac:dyDescent="0.3">
      <c r="A1704" t="s">
        <v>3406</v>
      </c>
      <c r="B1704" t="s">
        <v>3407</v>
      </c>
      <c r="C1704" t="str">
        <f>HYPERLINK("https://talan.bank.gov.ua/get-user-certificate/Y_-biJL-10l02lTYZFRo","Завантажити сертифікат")</f>
        <v>Завантажити сертифікат</v>
      </c>
    </row>
    <row r="1705" spans="1:3" x14ac:dyDescent="0.3">
      <c r="A1705" t="s">
        <v>3408</v>
      </c>
      <c r="B1705" t="s">
        <v>3409</v>
      </c>
      <c r="C1705" t="str">
        <f>HYPERLINK("https://talan.bank.gov.ua/get-user-certificate/Y_-bif7X45ywyLGBBLyY","Завантажити сертифікат")</f>
        <v>Завантажити сертифікат</v>
      </c>
    </row>
    <row r="1706" spans="1:3" x14ac:dyDescent="0.3">
      <c r="A1706" t="s">
        <v>3410</v>
      </c>
      <c r="B1706" t="s">
        <v>3411</v>
      </c>
      <c r="C1706" t="str">
        <f>HYPERLINK("https://talan.bank.gov.ua/get-user-certificate/Y_-biEzG6D4w9OVD38k1","Завантажити сертифікат")</f>
        <v>Завантажити сертифікат</v>
      </c>
    </row>
    <row r="1707" spans="1:3" x14ac:dyDescent="0.3">
      <c r="A1707" t="s">
        <v>3412</v>
      </c>
      <c r="B1707" t="s">
        <v>3413</v>
      </c>
      <c r="C1707" t="str">
        <f>HYPERLINK("https://talan.bank.gov.ua/get-user-certificate/Y_-bimxEvf0NwCMeC6sD","Завантажити сертифікат")</f>
        <v>Завантажити сертифікат</v>
      </c>
    </row>
    <row r="1708" spans="1:3" x14ac:dyDescent="0.3">
      <c r="A1708" t="s">
        <v>3414</v>
      </c>
      <c r="B1708" t="s">
        <v>3415</v>
      </c>
      <c r="C1708" t="str">
        <f>HYPERLINK("https://talan.bank.gov.ua/get-user-certificate/Y_-bifEHrNT5HNbdyGY1","Завантажити сертифікат")</f>
        <v>Завантажити сертифікат</v>
      </c>
    </row>
    <row r="1709" spans="1:3" x14ac:dyDescent="0.3">
      <c r="A1709" t="s">
        <v>3416</v>
      </c>
      <c r="B1709" t="s">
        <v>3417</v>
      </c>
      <c r="C1709" t="str">
        <f>HYPERLINK("https://talan.bank.gov.ua/get-user-certificate/Y_-biVIwWbbQGWbomzSt","Завантажити сертифікат")</f>
        <v>Завантажити сертифікат</v>
      </c>
    </row>
    <row r="1710" spans="1:3" x14ac:dyDescent="0.3">
      <c r="A1710" t="s">
        <v>3418</v>
      </c>
      <c r="B1710" t="s">
        <v>3419</v>
      </c>
      <c r="C1710" t="str">
        <f>HYPERLINK("https://talan.bank.gov.ua/get-user-certificate/Y_-biGJGHEf8bhv1M_-z","Завантажити сертифікат")</f>
        <v>Завантажити сертифікат</v>
      </c>
    </row>
    <row r="1711" spans="1:3" x14ac:dyDescent="0.3">
      <c r="A1711" t="s">
        <v>3420</v>
      </c>
      <c r="B1711" t="s">
        <v>3421</v>
      </c>
      <c r="C1711" t="str">
        <f>HYPERLINK("https://talan.bank.gov.ua/get-user-certificate/Y_-biAwiLswx2NyoUras","Завантажити сертифікат")</f>
        <v>Завантажити сертифікат</v>
      </c>
    </row>
    <row r="1712" spans="1:3" x14ac:dyDescent="0.3">
      <c r="A1712" t="s">
        <v>3422</v>
      </c>
      <c r="B1712" t="s">
        <v>3423</v>
      </c>
      <c r="C1712" t="str">
        <f>HYPERLINK("https://talan.bank.gov.ua/get-user-certificate/Y_-bihK1VNppnE8cVDS0","Завантажити сертифікат")</f>
        <v>Завантажити сертифікат</v>
      </c>
    </row>
    <row r="1713" spans="1:3" x14ac:dyDescent="0.3">
      <c r="A1713" t="s">
        <v>3424</v>
      </c>
      <c r="B1713" t="s">
        <v>3425</v>
      </c>
      <c r="C1713" t="str">
        <f>HYPERLINK("https://talan.bank.gov.ua/get-user-certificate/Y_-bipYI_Yp_hGFOSr88","Завантажити сертифікат")</f>
        <v>Завантажити сертифікат</v>
      </c>
    </row>
    <row r="1714" spans="1:3" x14ac:dyDescent="0.3">
      <c r="A1714" t="s">
        <v>3426</v>
      </c>
      <c r="B1714" t="s">
        <v>3427</v>
      </c>
      <c r="C1714" t="str">
        <f>HYPERLINK("https://talan.bank.gov.ua/get-user-certificate/Y_-biZklbRRz-O50C2wv","Завантажити сертифікат")</f>
        <v>Завантажити сертифікат</v>
      </c>
    </row>
    <row r="1715" spans="1:3" x14ac:dyDescent="0.3">
      <c r="A1715" t="s">
        <v>3428</v>
      </c>
      <c r="B1715" t="s">
        <v>3429</v>
      </c>
      <c r="C1715" t="str">
        <f>HYPERLINK("https://talan.bank.gov.ua/get-user-certificate/Y_-bipDluABu2h2LYhhS","Завантажити сертифікат")</f>
        <v>Завантажити сертифікат</v>
      </c>
    </row>
    <row r="1716" spans="1:3" x14ac:dyDescent="0.3">
      <c r="A1716" t="s">
        <v>3430</v>
      </c>
      <c r="B1716" t="s">
        <v>3431</v>
      </c>
      <c r="C1716" t="str">
        <f>HYPERLINK("https://talan.bank.gov.ua/get-user-certificate/Y_-biLusZVFb7qRHsXrH","Завантажити сертифікат")</f>
        <v>Завантажити сертифікат</v>
      </c>
    </row>
    <row r="1717" spans="1:3" x14ac:dyDescent="0.3">
      <c r="A1717" t="s">
        <v>3432</v>
      </c>
      <c r="B1717" t="s">
        <v>3433</v>
      </c>
      <c r="C1717" t="str">
        <f>HYPERLINK("https://talan.bank.gov.ua/get-user-certificate/Y_-biaqQeg4waqicJwyp","Завантажити сертифікат")</f>
        <v>Завантажити сертифікат</v>
      </c>
    </row>
    <row r="1718" spans="1:3" x14ac:dyDescent="0.3">
      <c r="A1718" t="s">
        <v>3434</v>
      </c>
      <c r="B1718" t="s">
        <v>3435</v>
      </c>
      <c r="C1718" t="str">
        <f>HYPERLINK("https://talan.bank.gov.ua/get-user-certificate/Y_-bimOVWM5aZcPlas2R","Завантажити сертифікат")</f>
        <v>Завантажити сертифікат</v>
      </c>
    </row>
    <row r="1719" spans="1:3" x14ac:dyDescent="0.3">
      <c r="A1719" t="s">
        <v>3436</v>
      </c>
      <c r="B1719" t="s">
        <v>3437</v>
      </c>
      <c r="C1719" t="str">
        <f>HYPERLINK("https://talan.bank.gov.ua/get-user-certificate/Y_-biopYFgulnAok2CWq","Завантажити сертифікат")</f>
        <v>Завантажити сертифікат</v>
      </c>
    </row>
    <row r="1720" spans="1:3" x14ac:dyDescent="0.3">
      <c r="A1720" t="s">
        <v>3438</v>
      </c>
      <c r="B1720" t="s">
        <v>3439</v>
      </c>
      <c r="C1720" t="str">
        <f>HYPERLINK("https://talan.bank.gov.ua/get-user-certificate/Y_-bix8sxBILFUXgbnqS","Завантажити сертифікат")</f>
        <v>Завантажити сертифікат</v>
      </c>
    </row>
    <row r="1721" spans="1:3" x14ac:dyDescent="0.3">
      <c r="A1721" t="s">
        <v>3440</v>
      </c>
      <c r="B1721" t="s">
        <v>3441</v>
      </c>
      <c r="C1721" t="str">
        <f>HYPERLINK("https://talan.bank.gov.ua/get-user-certificate/Y_-biM59cfpmFjqexxD4","Завантажити сертифікат")</f>
        <v>Завантажити сертифікат</v>
      </c>
    </row>
    <row r="1722" spans="1:3" x14ac:dyDescent="0.3">
      <c r="A1722" t="s">
        <v>3442</v>
      </c>
      <c r="B1722" t="s">
        <v>3443</v>
      </c>
      <c r="C1722" t="str">
        <f>HYPERLINK("https://talan.bank.gov.ua/get-user-certificate/Y_-bi7UYTO8Pzr6vwUlK","Завантажити сертифікат")</f>
        <v>Завантажити сертифікат</v>
      </c>
    </row>
    <row r="1723" spans="1:3" x14ac:dyDescent="0.3">
      <c r="A1723" t="s">
        <v>3444</v>
      </c>
      <c r="B1723" t="s">
        <v>3445</v>
      </c>
      <c r="C1723" t="str">
        <f>HYPERLINK("https://talan.bank.gov.ua/get-user-certificate/Y_-bixDsj4aTKMLEwX42","Завантажити сертифікат")</f>
        <v>Завантажити сертифікат</v>
      </c>
    </row>
    <row r="1724" spans="1:3" x14ac:dyDescent="0.3">
      <c r="A1724" t="s">
        <v>3446</v>
      </c>
      <c r="B1724" t="s">
        <v>3447</v>
      </c>
      <c r="C1724" t="str">
        <f>HYPERLINK("https://talan.bank.gov.ua/get-user-certificate/Y_-bi1ovJ01C7LVuPE9W","Завантажити сертифікат")</f>
        <v>Завантажити сертифікат</v>
      </c>
    </row>
    <row r="1725" spans="1:3" x14ac:dyDescent="0.3">
      <c r="A1725" t="s">
        <v>3448</v>
      </c>
      <c r="B1725" t="s">
        <v>3449</v>
      </c>
      <c r="C1725" t="str">
        <f>HYPERLINK("https://talan.bank.gov.ua/get-user-certificate/Y_-bikyweBsi_kY-d2eg","Завантажити сертифікат")</f>
        <v>Завантажити сертифікат</v>
      </c>
    </row>
    <row r="1726" spans="1:3" x14ac:dyDescent="0.3">
      <c r="A1726" t="s">
        <v>3450</v>
      </c>
      <c r="B1726" t="s">
        <v>3451</v>
      </c>
      <c r="C1726" t="str">
        <f>HYPERLINK("https://talan.bank.gov.ua/get-user-certificate/Y_-biiUyg8zIcvPGdiNS","Завантажити сертифікат")</f>
        <v>Завантажити сертифікат</v>
      </c>
    </row>
    <row r="1727" spans="1:3" x14ac:dyDescent="0.3">
      <c r="A1727" t="s">
        <v>3452</v>
      </c>
      <c r="B1727" t="s">
        <v>3453</v>
      </c>
      <c r="C1727" t="str">
        <f>HYPERLINK("https://talan.bank.gov.ua/get-user-certificate/Y_-biDg_h4yBTGUbLj_t","Завантажити сертифікат")</f>
        <v>Завантажити сертифікат</v>
      </c>
    </row>
    <row r="1728" spans="1:3" x14ac:dyDescent="0.3">
      <c r="A1728" t="s">
        <v>3454</v>
      </c>
      <c r="B1728" t="s">
        <v>3455</v>
      </c>
      <c r="C1728" t="str">
        <f>HYPERLINK("https://talan.bank.gov.ua/get-user-certificate/Y_-bigz7Sw6RSr13fNlZ","Завантажити сертифікат")</f>
        <v>Завантажити сертифікат</v>
      </c>
    </row>
    <row r="1729" spans="1:3" x14ac:dyDescent="0.3">
      <c r="A1729" t="s">
        <v>3456</v>
      </c>
      <c r="B1729" t="s">
        <v>3457</v>
      </c>
      <c r="C1729" t="str">
        <f>HYPERLINK("https://talan.bank.gov.ua/get-user-certificate/Y_-biQF7z64uOuS8I4ld","Завантажити сертифікат")</f>
        <v>Завантажити сертифікат</v>
      </c>
    </row>
    <row r="1730" spans="1:3" x14ac:dyDescent="0.3">
      <c r="A1730" t="s">
        <v>3458</v>
      </c>
      <c r="B1730" t="s">
        <v>3459</v>
      </c>
      <c r="C1730" t="str">
        <f>HYPERLINK("https://talan.bank.gov.ua/get-user-certificate/Y_-biqh-G37Rt5BYmEv6","Завантажити сертифікат")</f>
        <v>Завантажити сертифікат</v>
      </c>
    </row>
    <row r="1731" spans="1:3" x14ac:dyDescent="0.3">
      <c r="A1731" t="s">
        <v>3460</v>
      </c>
      <c r="B1731" t="s">
        <v>3461</v>
      </c>
      <c r="C1731" t="str">
        <f>HYPERLINK("https://talan.bank.gov.ua/get-user-certificate/Y_-biP2C-wJECspjT7Qg","Завантажити сертифікат")</f>
        <v>Завантажити сертифікат</v>
      </c>
    </row>
    <row r="1732" spans="1:3" x14ac:dyDescent="0.3">
      <c r="A1732" t="s">
        <v>3462</v>
      </c>
      <c r="B1732" t="s">
        <v>3463</v>
      </c>
      <c r="C1732" t="str">
        <f>HYPERLINK("https://talan.bank.gov.ua/get-user-certificate/Y_-bis0xyzstPnfjQIA5","Завантажити сертифікат")</f>
        <v>Завантажити сертифікат</v>
      </c>
    </row>
    <row r="1733" spans="1:3" x14ac:dyDescent="0.3">
      <c r="A1733" t="s">
        <v>3464</v>
      </c>
      <c r="B1733" t="s">
        <v>3465</v>
      </c>
      <c r="C1733" t="str">
        <f>HYPERLINK("https://talan.bank.gov.ua/get-user-certificate/Y_-bimAAxpcRGZu7g-xx","Завантажити сертифікат")</f>
        <v>Завантажити сертифікат</v>
      </c>
    </row>
    <row r="1734" spans="1:3" x14ac:dyDescent="0.3">
      <c r="A1734" t="s">
        <v>3466</v>
      </c>
      <c r="B1734" t="s">
        <v>3467</v>
      </c>
      <c r="C1734" t="str">
        <f>HYPERLINK("https://talan.bank.gov.ua/get-user-certificate/Y_-bijoY2YdIlvsc0ERQ","Завантажити сертифікат")</f>
        <v>Завантажити сертифікат</v>
      </c>
    </row>
    <row r="1735" spans="1:3" x14ac:dyDescent="0.3">
      <c r="A1735" t="s">
        <v>3468</v>
      </c>
      <c r="B1735" t="s">
        <v>3469</v>
      </c>
      <c r="C1735" t="str">
        <f>HYPERLINK("https://talan.bank.gov.ua/get-user-certificate/Y_-biJ2EpJ-7Dq0Ul4Xm","Завантажити сертифікат")</f>
        <v>Завантажити сертифікат</v>
      </c>
    </row>
    <row r="1736" spans="1:3" x14ac:dyDescent="0.3">
      <c r="A1736" t="s">
        <v>3470</v>
      </c>
      <c r="B1736" t="s">
        <v>3471</v>
      </c>
      <c r="C1736" t="str">
        <f>HYPERLINK("https://talan.bank.gov.ua/get-user-certificate/Y_-biFkNvzXWND4SENAN","Завантажити сертифікат")</f>
        <v>Завантажити сертифікат</v>
      </c>
    </row>
    <row r="1737" spans="1:3" x14ac:dyDescent="0.3">
      <c r="A1737" t="s">
        <v>3472</v>
      </c>
      <c r="B1737" t="s">
        <v>3473</v>
      </c>
      <c r="C1737" t="str">
        <f>HYPERLINK("https://talan.bank.gov.ua/get-user-certificate/Y_-biDln_vdn3cGgAfKO","Завантажити сертифікат")</f>
        <v>Завантажити сертифікат</v>
      </c>
    </row>
    <row r="1738" spans="1:3" x14ac:dyDescent="0.3">
      <c r="A1738" t="s">
        <v>3474</v>
      </c>
      <c r="B1738" t="s">
        <v>3475</v>
      </c>
      <c r="C1738" t="str">
        <f>HYPERLINK("https://talan.bank.gov.ua/get-user-certificate/Y_-biAXEAsTJ0dGd32xs","Завантажити сертифікат")</f>
        <v>Завантажити сертифікат</v>
      </c>
    </row>
    <row r="1739" spans="1:3" x14ac:dyDescent="0.3">
      <c r="A1739" t="s">
        <v>3476</v>
      </c>
      <c r="B1739" t="s">
        <v>3477</v>
      </c>
      <c r="C1739" t="str">
        <f>HYPERLINK("https://talan.bank.gov.ua/get-user-certificate/Y_-bi4oHlT_EfNlTK1iC","Завантажити сертифікат")</f>
        <v>Завантажити сертифікат</v>
      </c>
    </row>
    <row r="1740" spans="1:3" x14ac:dyDescent="0.3">
      <c r="A1740" t="s">
        <v>3478</v>
      </c>
      <c r="B1740" t="s">
        <v>3479</v>
      </c>
      <c r="C1740" t="str">
        <f>HYPERLINK("https://talan.bank.gov.ua/get-user-certificate/Y_-biPBm2cDpvcxtqVTR","Завантажити сертифікат")</f>
        <v>Завантажити сертифікат</v>
      </c>
    </row>
    <row r="1741" spans="1:3" x14ac:dyDescent="0.3">
      <c r="A1741" t="s">
        <v>3480</v>
      </c>
      <c r="B1741" t="s">
        <v>3481</v>
      </c>
      <c r="C1741" t="str">
        <f>HYPERLINK("https://talan.bank.gov.ua/get-user-certificate/Y_-bimeBRhl-I3SzYnDr","Завантажити сертифікат")</f>
        <v>Завантажити сертифікат</v>
      </c>
    </row>
    <row r="1742" spans="1:3" x14ac:dyDescent="0.3">
      <c r="A1742" t="s">
        <v>3482</v>
      </c>
      <c r="B1742" t="s">
        <v>3483</v>
      </c>
      <c r="C1742" t="str">
        <f>HYPERLINK("https://talan.bank.gov.ua/get-user-certificate/Y_-biipgqJycdCEOaCYk","Завантажити сертифікат")</f>
        <v>Завантажити сертифікат</v>
      </c>
    </row>
    <row r="1743" spans="1:3" x14ac:dyDescent="0.3">
      <c r="A1743" t="s">
        <v>3484</v>
      </c>
      <c r="B1743" t="s">
        <v>3485</v>
      </c>
      <c r="C1743" t="str">
        <f>HYPERLINK("https://talan.bank.gov.ua/get-user-certificate/Y_-biOjU5abhXLH-9f5J","Завантажити сертифікат")</f>
        <v>Завантажити сертифікат</v>
      </c>
    </row>
    <row r="1744" spans="1:3" x14ac:dyDescent="0.3">
      <c r="A1744" t="s">
        <v>3486</v>
      </c>
      <c r="B1744" t="s">
        <v>3487</v>
      </c>
      <c r="C1744" t="str">
        <f>HYPERLINK("https://talan.bank.gov.ua/get-user-certificate/Y_-bihc8htJphHRgvQ7A","Завантажити сертифікат")</f>
        <v>Завантажити сертифікат</v>
      </c>
    </row>
    <row r="1745" spans="1:3" x14ac:dyDescent="0.3">
      <c r="A1745" t="s">
        <v>3488</v>
      </c>
      <c r="B1745" t="s">
        <v>3489</v>
      </c>
      <c r="C1745" t="str">
        <f>HYPERLINK("https://talan.bank.gov.ua/get-user-certificate/Y_-biRNIb7Hyu3dnjN3S","Завантажити сертифікат")</f>
        <v>Завантажити сертифікат</v>
      </c>
    </row>
    <row r="1746" spans="1:3" x14ac:dyDescent="0.3">
      <c r="A1746" t="s">
        <v>3490</v>
      </c>
      <c r="B1746" t="s">
        <v>3491</v>
      </c>
      <c r="C1746" t="str">
        <f>HYPERLINK("https://talan.bank.gov.ua/get-user-certificate/Y_-bimHLmVK6kxHFFe-z","Завантажити сертифікат")</f>
        <v>Завантажити сертифікат</v>
      </c>
    </row>
    <row r="1747" spans="1:3" x14ac:dyDescent="0.3">
      <c r="A1747" t="s">
        <v>3492</v>
      </c>
      <c r="B1747" t="s">
        <v>3493</v>
      </c>
      <c r="C1747" t="str">
        <f>HYPERLINK("https://talan.bank.gov.ua/get-user-certificate/Y_-biKtQzkKW2xLkCOyK","Завантажити сертифікат")</f>
        <v>Завантажити сертифікат</v>
      </c>
    </row>
    <row r="1748" spans="1:3" x14ac:dyDescent="0.3">
      <c r="A1748" t="s">
        <v>3494</v>
      </c>
      <c r="B1748" t="s">
        <v>3495</v>
      </c>
      <c r="C1748" t="str">
        <f>HYPERLINK("https://talan.bank.gov.ua/get-user-certificate/Y_-bimdxioIWY4cfNNbT","Завантажити сертифікат")</f>
        <v>Завантажити сертифікат</v>
      </c>
    </row>
    <row r="1749" spans="1:3" x14ac:dyDescent="0.3">
      <c r="A1749" t="s">
        <v>3496</v>
      </c>
      <c r="B1749" t="s">
        <v>3497</v>
      </c>
      <c r="C1749" t="str">
        <f>HYPERLINK("https://talan.bank.gov.ua/get-user-certificate/Y_-biLWBsoRHtdCf-XZj","Завантажити сертифікат")</f>
        <v>Завантажити сертифікат</v>
      </c>
    </row>
    <row r="1750" spans="1:3" x14ac:dyDescent="0.3">
      <c r="A1750" t="s">
        <v>3498</v>
      </c>
      <c r="B1750" t="s">
        <v>3499</v>
      </c>
      <c r="C1750" t="str">
        <f>HYPERLINK("https://talan.bank.gov.ua/get-user-certificate/Y_-biy4iJmxvtYIhVS-1","Завантажити сертифікат")</f>
        <v>Завантажити сертифікат</v>
      </c>
    </row>
    <row r="1751" spans="1:3" x14ac:dyDescent="0.3">
      <c r="A1751" t="s">
        <v>3500</v>
      </c>
      <c r="B1751" t="s">
        <v>3501</v>
      </c>
      <c r="C1751" t="str">
        <f>HYPERLINK("https://talan.bank.gov.ua/get-user-certificate/Y_-bieJiNwJnJ647fSoU","Завантажити сертифікат")</f>
        <v>Завантажити сертифікат</v>
      </c>
    </row>
    <row r="1752" spans="1:3" x14ac:dyDescent="0.3">
      <c r="A1752" t="s">
        <v>3502</v>
      </c>
      <c r="B1752" t="s">
        <v>3503</v>
      </c>
      <c r="C1752" t="str">
        <f>HYPERLINK("https://talan.bank.gov.ua/get-user-certificate/Y_-bipmw-miYsdyoeqOC","Завантажити сертифікат")</f>
        <v>Завантажити сертифікат</v>
      </c>
    </row>
    <row r="1753" spans="1:3" x14ac:dyDescent="0.3">
      <c r="A1753" t="s">
        <v>3504</v>
      </c>
      <c r="B1753" t="s">
        <v>3505</v>
      </c>
      <c r="C1753" t="str">
        <f>HYPERLINK("https://talan.bank.gov.ua/get-user-certificate/Y_-biddNglPF0GLloANP","Завантажити сертифікат")</f>
        <v>Завантажити сертифікат</v>
      </c>
    </row>
    <row r="1754" spans="1:3" x14ac:dyDescent="0.3">
      <c r="A1754" t="s">
        <v>3506</v>
      </c>
      <c r="B1754" t="s">
        <v>3507</v>
      </c>
      <c r="C1754" t="str">
        <f>HYPERLINK("https://talan.bank.gov.ua/get-user-certificate/Y_-biDoJiJBiLw2KO4Lc","Завантажити сертифікат")</f>
        <v>Завантажити сертифікат</v>
      </c>
    </row>
    <row r="1755" spans="1:3" x14ac:dyDescent="0.3">
      <c r="A1755" t="s">
        <v>3508</v>
      </c>
      <c r="B1755" t="s">
        <v>3509</v>
      </c>
      <c r="C1755" t="str">
        <f>HYPERLINK("https://talan.bank.gov.ua/get-user-certificate/Y_-biY0jxMC5SdzELX2l","Завантажити сертифікат")</f>
        <v>Завантажити сертифікат</v>
      </c>
    </row>
    <row r="1756" spans="1:3" x14ac:dyDescent="0.3">
      <c r="A1756" t="s">
        <v>3510</v>
      </c>
      <c r="B1756" t="s">
        <v>3511</v>
      </c>
      <c r="C1756" t="str">
        <f>HYPERLINK("https://talan.bank.gov.ua/get-user-certificate/Y_-bi5h3sVr5iL4qEMN_","Завантажити сертифікат")</f>
        <v>Завантажити сертифікат</v>
      </c>
    </row>
    <row r="1757" spans="1:3" x14ac:dyDescent="0.3">
      <c r="A1757" t="s">
        <v>3512</v>
      </c>
      <c r="B1757" t="s">
        <v>3513</v>
      </c>
      <c r="C1757" t="str">
        <f>HYPERLINK("https://talan.bank.gov.ua/get-user-certificate/Y_-biNoEaACDmyF0Sg5v","Завантажити сертифікат")</f>
        <v>Завантажити сертифікат</v>
      </c>
    </row>
    <row r="1758" spans="1:3" x14ac:dyDescent="0.3">
      <c r="A1758" t="s">
        <v>3514</v>
      </c>
      <c r="B1758" t="s">
        <v>3515</v>
      </c>
      <c r="C1758" t="str">
        <f>HYPERLINK("https://talan.bank.gov.ua/get-user-certificate/Y_-bio2KV0-8kq0pUj7F","Завантажити сертифікат")</f>
        <v>Завантажити сертифікат</v>
      </c>
    </row>
    <row r="1759" spans="1:3" x14ac:dyDescent="0.3">
      <c r="A1759" t="s">
        <v>3516</v>
      </c>
      <c r="B1759" t="s">
        <v>3517</v>
      </c>
      <c r="C1759" t="str">
        <f>HYPERLINK("https://talan.bank.gov.ua/get-user-certificate/Y_-bi0rBsu8rMXHRNBgc","Завантажити сертифікат")</f>
        <v>Завантажити сертифікат</v>
      </c>
    </row>
    <row r="1760" spans="1:3" x14ac:dyDescent="0.3">
      <c r="A1760" t="s">
        <v>3518</v>
      </c>
      <c r="B1760" t="s">
        <v>3519</v>
      </c>
      <c r="C1760" t="str">
        <f>HYPERLINK("https://talan.bank.gov.ua/get-user-certificate/Y_-biMRaK70VEjKcxudZ","Завантажити сертифікат")</f>
        <v>Завантажити сертифікат</v>
      </c>
    </row>
    <row r="1761" spans="1:3" x14ac:dyDescent="0.3">
      <c r="A1761" t="s">
        <v>3520</v>
      </c>
      <c r="B1761" t="s">
        <v>3521</v>
      </c>
      <c r="C1761" t="str">
        <f>HYPERLINK("https://talan.bank.gov.ua/get-user-certificate/Y_-bi-4Ms6i6epW-quFj","Завантажити сертифікат")</f>
        <v>Завантажити сертифікат</v>
      </c>
    </row>
    <row r="1762" spans="1:3" x14ac:dyDescent="0.3">
      <c r="A1762" t="s">
        <v>3522</v>
      </c>
      <c r="B1762" t="s">
        <v>3523</v>
      </c>
      <c r="C1762" t="str">
        <f>HYPERLINK("https://talan.bank.gov.ua/get-user-certificate/Y_-biyJhMHlpgDJQVE0b","Завантажити сертифікат")</f>
        <v>Завантажити сертифікат</v>
      </c>
    </row>
    <row r="1763" spans="1:3" x14ac:dyDescent="0.3">
      <c r="A1763" t="s">
        <v>3524</v>
      </c>
      <c r="B1763" t="s">
        <v>3525</v>
      </c>
      <c r="C1763" t="str">
        <f>HYPERLINK("https://talan.bank.gov.ua/get-user-certificate/Y_-biRAdwTgvmIStTXvI","Завантажити сертифікат")</f>
        <v>Завантажити сертифікат</v>
      </c>
    </row>
    <row r="1764" spans="1:3" x14ac:dyDescent="0.3">
      <c r="A1764" t="s">
        <v>3526</v>
      </c>
      <c r="B1764" t="s">
        <v>3527</v>
      </c>
      <c r="C1764" t="str">
        <f>HYPERLINK("https://talan.bank.gov.ua/get-user-certificate/Y_-biBRWfVQJmBgjDVLy","Завантажити сертифікат")</f>
        <v>Завантажити сертифікат</v>
      </c>
    </row>
    <row r="1765" spans="1:3" x14ac:dyDescent="0.3">
      <c r="A1765" t="s">
        <v>3528</v>
      </c>
      <c r="B1765" t="s">
        <v>3529</v>
      </c>
      <c r="C1765" t="str">
        <f>HYPERLINK("https://talan.bank.gov.ua/get-user-certificate/Y_-biEYaaSst4va7VZpu","Завантажити сертифікат")</f>
        <v>Завантажити сертифікат</v>
      </c>
    </row>
    <row r="1766" spans="1:3" x14ac:dyDescent="0.3">
      <c r="A1766" t="s">
        <v>3530</v>
      </c>
      <c r="B1766" t="s">
        <v>3531</v>
      </c>
      <c r="C1766" t="str">
        <f>HYPERLINK("https://talan.bank.gov.ua/get-user-certificate/Y_-bi7Ko4I_XJqW7Q03N","Завантажити сертифікат")</f>
        <v>Завантажити сертифікат</v>
      </c>
    </row>
    <row r="1767" spans="1:3" x14ac:dyDescent="0.3">
      <c r="A1767" t="s">
        <v>3532</v>
      </c>
      <c r="B1767" t="s">
        <v>3533</v>
      </c>
      <c r="C1767" t="str">
        <f>HYPERLINK("https://talan.bank.gov.ua/get-user-certificate/Y_-biY1wIvW2Nmed14Bm","Завантажити сертифікат")</f>
        <v>Завантажити сертифікат</v>
      </c>
    </row>
    <row r="1768" spans="1:3" x14ac:dyDescent="0.3">
      <c r="A1768" t="s">
        <v>3534</v>
      </c>
      <c r="B1768" t="s">
        <v>3535</v>
      </c>
      <c r="C1768" t="str">
        <f>HYPERLINK("https://talan.bank.gov.ua/get-user-certificate/Y_-bic8zuhPDj2rZqcRU","Завантажити сертифікат")</f>
        <v>Завантажити сертифікат</v>
      </c>
    </row>
    <row r="1769" spans="1:3" x14ac:dyDescent="0.3">
      <c r="A1769" t="s">
        <v>3536</v>
      </c>
      <c r="B1769" t="s">
        <v>3537</v>
      </c>
      <c r="C1769" t="str">
        <f>HYPERLINK("https://talan.bank.gov.ua/get-user-certificate/Y_-bicHNqJ8tQY5KanDc","Завантажити сертифікат")</f>
        <v>Завантажити сертифікат</v>
      </c>
    </row>
    <row r="1770" spans="1:3" x14ac:dyDescent="0.3">
      <c r="A1770" t="s">
        <v>3538</v>
      </c>
      <c r="B1770" t="s">
        <v>3539</v>
      </c>
      <c r="C1770" t="str">
        <f>HYPERLINK("https://talan.bank.gov.ua/get-user-certificate/Y_-bivbZq0qPFBiqggU0","Завантажити сертифікат")</f>
        <v>Завантажити сертифікат</v>
      </c>
    </row>
    <row r="1771" spans="1:3" x14ac:dyDescent="0.3">
      <c r="A1771" t="s">
        <v>3540</v>
      </c>
      <c r="B1771" t="s">
        <v>3541</v>
      </c>
      <c r="C1771" t="str">
        <f>HYPERLINK("https://talan.bank.gov.ua/get-user-certificate/Y_-biCYaS_GpF5mBdAXb","Завантажити сертифікат")</f>
        <v>Завантажити сертифікат</v>
      </c>
    </row>
    <row r="1772" spans="1:3" x14ac:dyDescent="0.3">
      <c r="A1772" t="s">
        <v>3542</v>
      </c>
      <c r="B1772" t="s">
        <v>3543</v>
      </c>
      <c r="C1772" t="str">
        <f>HYPERLINK("https://talan.bank.gov.ua/get-user-certificate/Y_-bizQWivbhFryxptfi","Завантажити сертифікат")</f>
        <v>Завантажити сертифікат</v>
      </c>
    </row>
    <row r="1773" spans="1:3" x14ac:dyDescent="0.3">
      <c r="A1773" t="s">
        <v>3544</v>
      </c>
      <c r="B1773" t="s">
        <v>3545</v>
      </c>
      <c r="C1773" t="str">
        <f>HYPERLINK("https://talan.bank.gov.ua/get-user-certificate/Y_-biAhNMbrd0VtqR3Cg","Завантажити сертифікат")</f>
        <v>Завантажити сертифікат</v>
      </c>
    </row>
    <row r="1774" spans="1:3" x14ac:dyDescent="0.3">
      <c r="A1774" t="s">
        <v>3546</v>
      </c>
      <c r="B1774" t="s">
        <v>3547</v>
      </c>
      <c r="C1774" t="str">
        <f>HYPERLINK("https://talan.bank.gov.ua/get-user-certificate/Y_-biHlZppyhatrRN0hl","Завантажити сертифікат")</f>
        <v>Завантажити сертифікат</v>
      </c>
    </row>
    <row r="1775" spans="1:3" x14ac:dyDescent="0.3">
      <c r="A1775" t="s">
        <v>3548</v>
      </c>
      <c r="B1775" t="s">
        <v>3549</v>
      </c>
      <c r="C1775" t="str">
        <f>HYPERLINK("https://talan.bank.gov.ua/get-user-certificate/Y_-biYMVmP3YE5q_07eS","Завантажити сертифікат")</f>
        <v>Завантажити сертифікат</v>
      </c>
    </row>
    <row r="1776" spans="1:3" x14ac:dyDescent="0.3">
      <c r="A1776" t="s">
        <v>3550</v>
      </c>
      <c r="B1776" t="s">
        <v>3551</v>
      </c>
      <c r="C1776" t="str">
        <f>HYPERLINK("https://talan.bank.gov.ua/get-user-certificate/Y_-biR_Kw6VQ8IXQlcHp","Завантажити сертифікат")</f>
        <v>Завантажити сертифікат</v>
      </c>
    </row>
    <row r="1777" spans="1:3" x14ac:dyDescent="0.3">
      <c r="A1777" t="s">
        <v>3552</v>
      </c>
      <c r="B1777" t="s">
        <v>3553</v>
      </c>
      <c r="C1777" t="str">
        <f>HYPERLINK("https://talan.bank.gov.ua/get-user-certificate/Y_-bi2fsz9Z7VbZ0AyQU","Завантажити сертифікат")</f>
        <v>Завантажити сертифікат</v>
      </c>
    </row>
    <row r="1778" spans="1:3" x14ac:dyDescent="0.3">
      <c r="A1778" t="s">
        <v>3554</v>
      </c>
      <c r="B1778" t="s">
        <v>3555</v>
      </c>
      <c r="C1778" t="str">
        <f>HYPERLINK("https://talan.bank.gov.ua/get-user-certificate/Y_-biMX8c1qmplaeZIN1","Завантажити сертифікат")</f>
        <v>Завантажити сертифікат</v>
      </c>
    </row>
    <row r="1779" spans="1:3" x14ac:dyDescent="0.3">
      <c r="A1779" t="s">
        <v>3556</v>
      </c>
      <c r="B1779" t="s">
        <v>3557</v>
      </c>
      <c r="C1779" t="str">
        <f>HYPERLINK("https://talan.bank.gov.ua/get-user-certificate/Y_-bi1L5fe9563KBsPEG","Завантажити сертифікат")</f>
        <v>Завантажити сертифікат</v>
      </c>
    </row>
    <row r="1780" spans="1:3" x14ac:dyDescent="0.3">
      <c r="A1780" t="s">
        <v>3558</v>
      </c>
      <c r="B1780" t="s">
        <v>3559</v>
      </c>
      <c r="C1780" t="str">
        <f>HYPERLINK("https://talan.bank.gov.ua/get-user-certificate/Y_-biO3dBQb53vwW2-Ek","Завантажити сертифікат")</f>
        <v>Завантажити сертифікат</v>
      </c>
    </row>
    <row r="1781" spans="1:3" x14ac:dyDescent="0.3">
      <c r="A1781" t="s">
        <v>3560</v>
      </c>
      <c r="B1781" t="s">
        <v>3561</v>
      </c>
      <c r="C1781" t="str">
        <f>HYPERLINK("https://talan.bank.gov.ua/get-user-certificate/Y_-biYmt4Eq8hV8bG6Ha","Завантажити сертифікат")</f>
        <v>Завантажити сертифікат</v>
      </c>
    </row>
    <row r="1782" spans="1:3" x14ac:dyDescent="0.3">
      <c r="A1782" t="s">
        <v>3562</v>
      </c>
      <c r="B1782" t="s">
        <v>3563</v>
      </c>
      <c r="C1782" t="str">
        <f>HYPERLINK("https://talan.bank.gov.ua/get-user-certificate/Y_-biH0YfZhBi0u3UVyM","Завантажити сертифікат")</f>
        <v>Завантажити сертифікат</v>
      </c>
    </row>
    <row r="1783" spans="1:3" x14ac:dyDescent="0.3">
      <c r="A1783" t="s">
        <v>3564</v>
      </c>
      <c r="B1783" t="s">
        <v>3565</v>
      </c>
      <c r="C1783" t="str">
        <f>HYPERLINK("https://talan.bank.gov.ua/get-user-certificate/Y_-biFlxiByE78l4dDWm","Завантажити сертифікат")</f>
        <v>Завантажити сертифікат</v>
      </c>
    </row>
    <row r="1784" spans="1:3" x14ac:dyDescent="0.3">
      <c r="A1784" t="s">
        <v>3566</v>
      </c>
      <c r="B1784" t="s">
        <v>3567</v>
      </c>
      <c r="C1784" t="str">
        <f>HYPERLINK("https://talan.bank.gov.ua/get-user-certificate/Y_-biI_iN19QpZ9A3W5e","Завантажити сертифікат")</f>
        <v>Завантажити сертифікат</v>
      </c>
    </row>
    <row r="1785" spans="1:3" x14ac:dyDescent="0.3">
      <c r="A1785" t="s">
        <v>3568</v>
      </c>
      <c r="B1785" t="s">
        <v>3569</v>
      </c>
      <c r="C1785" t="str">
        <f>HYPERLINK("https://talan.bank.gov.ua/get-user-certificate/Y_-bicMUuR63LbFXO9A4","Завантажити сертифікат")</f>
        <v>Завантажити сертифікат</v>
      </c>
    </row>
    <row r="1786" spans="1:3" x14ac:dyDescent="0.3">
      <c r="A1786" t="s">
        <v>3570</v>
      </c>
      <c r="B1786" t="s">
        <v>3571</v>
      </c>
      <c r="C1786" t="str">
        <f>HYPERLINK("https://talan.bank.gov.ua/get-user-certificate/Y_-biUdYdPHK62eNxb5R","Завантажити сертифікат")</f>
        <v>Завантажити сертифікат</v>
      </c>
    </row>
    <row r="1787" spans="1:3" x14ac:dyDescent="0.3">
      <c r="A1787" t="s">
        <v>3572</v>
      </c>
      <c r="B1787" t="s">
        <v>3573</v>
      </c>
      <c r="C1787" t="str">
        <f>HYPERLINK("https://talan.bank.gov.ua/get-user-certificate/Y_-bi2AtjPhPnenUL7ux","Завантажити сертифікат")</f>
        <v>Завантажити сертифікат</v>
      </c>
    </row>
    <row r="1788" spans="1:3" x14ac:dyDescent="0.3">
      <c r="A1788" t="s">
        <v>3574</v>
      </c>
      <c r="B1788" t="s">
        <v>3575</v>
      </c>
      <c r="C1788" t="str">
        <f>HYPERLINK("https://talan.bank.gov.ua/get-user-certificate/Y_-biFkvlsGiq_VdEW3_","Завантажити сертифікат")</f>
        <v>Завантажити сертифікат</v>
      </c>
    </row>
    <row r="1789" spans="1:3" x14ac:dyDescent="0.3">
      <c r="A1789" t="s">
        <v>3576</v>
      </c>
      <c r="B1789" t="s">
        <v>3577</v>
      </c>
      <c r="C1789" t="str">
        <f>HYPERLINK("https://talan.bank.gov.ua/get-user-certificate/Y_-biH7R_Wo3npxk_0Y7","Завантажити сертифікат")</f>
        <v>Завантажити сертифікат</v>
      </c>
    </row>
    <row r="1790" spans="1:3" x14ac:dyDescent="0.3">
      <c r="A1790" t="s">
        <v>3578</v>
      </c>
      <c r="B1790" t="s">
        <v>3579</v>
      </c>
      <c r="C1790" t="str">
        <f>HYPERLINK("https://talan.bank.gov.ua/get-user-certificate/Y_-biTa3ZYi-5qGsNLY0","Завантажити сертифікат")</f>
        <v>Завантажити сертифікат</v>
      </c>
    </row>
    <row r="1791" spans="1:3" x14ac:dyDescent="0.3">
      <c r="A1791" t="s">
        <v>3580</v>
      </c>
      <c r="B1791" t="s">
        <v>3581</v>
      </c>
      <c r="C1791" t="str">
        <f>HYPERLINK("https://talan.bank.gov.ua/get-user-certificate/Y_-biQvPKIAFJqk-HP0e","Завантажити сертифікат")</f>
        <v>Завантажити сертифікат</v>
      </c>
    </row>
    <row r="1792" spans="1:3" x14ac:dyDescent="0.3">
      <c r="A1792" t="s">
        <v>3582</v>
      </c>
      <c r="B1792" t="s">
        <v>3583</v>
      </c>
      <c r="C1792" t="str">
        <f>HYPERLINK("https://talan.bank.gov.ua/get-user-certificate/Y_-bi2lI_3fW3mm4GFPh","Завантажити сертифікат")</f>
        <v>Завантажити сертифікат</v>
      </c>
    </row>
    <row r="1793" spans="1:3" x14ac:dyDescent="0.3">
      <c r="A1793" t="s">
        <v>3584</v>
      </c>
      <c r="B1793" t="s">
        <v>3585</v>
      </c>
      <c r="C1793" t="str">
        <f>HYPERLINK("https://talan.bank.gov.ua/get-user-certificate/Y_-biXSbvDgnF1zY7nmQ","Завантажити сертифікат")</f>
        <v>Завантажити сертифікат</v>
      </c>
    </row>
    <row r="1794" spans="1:3" x14ac:dyDescent="0.3">
      <c r="A1794" t="s">
        <v>3586</v>
      </c>
      <c r="B1794" t="s">
        <v>3587</v>
      </c>
      <c r="C1794" t="str">
        <f>HYPERLINK("https://talan.bank.gov.ua/get-user-certificate/Y_-bibfZyX59z4RoevAH","Завантажити сертифікат")</f>
        <v>Завантажити сертифікат</v>
      </c>
    </row>
    <row r="1795" spans="1:3" x14ac:dyDescent="0.3">
      <c r="A1795" t="s">
        <v>3588</v>
      </c>
      <c r="B1795" t="s">
        <v>3589</v>
      </c>
      <c r="C1795" t="str">
        <f>HYPERLINK("https://talan.bank.gov.ua/get-user-certificate/Y_-bi4WpRDc9cwhiq7j7","Завантажити сертифікат")</f>
        <v>Завантажити сертифікат</v>
      </c>
    </row>
    <row r="1796" spans="1:3" x14ac:dyDescent="0.3">
      <c r="A1796" t="s">
        <v>3590</v>
      </c>
      <c r="B1796" t="s">
        <v>3591</v>
      </c>
      <c r="C1796" t="str">
        <f>HYPERLINK("https://talan.bank.gov.ua/get-user-certificate/Y_-biZY_AzTthhD_fYwd","Завантажити сертифікат")</f>
        <v>Завантажити сертифікат</v>
      </c>
    </row>
    <row r="1797" spans="1:3" x14ac:dyDescent="0.3">
      <c r="A1797" t="s">
        <v>3592</v>
      </c>
      <c r="B1797" t="s">
        <v>3593</v>
      </c>
      <c r="C1797" t="str">
        <f>HYPERLINK("https://talan.bank.gov.ua/get-user-certificate/Y_-biKPpKLRKQcJfFSTD","Завантажити сертифікат")</f>
        <v>Завантажити сертифікат</v>
      </c>
    </row>
    <row r="1798" spans="1:3" x14ac:dyDescent="0.3">
      <c r="A1798" t="s">
        <v>3594</v>
      </c>
      <c r="B1798" t="s">
        <v>3595</v>
      </c>
      <c r="C1798" t="str">
        <f>HYPERLINK("https://talan.bank.gov.ua/get-user-certificate/Y_-biApZy2uilzuUfTay","Завантажити сертифікат")</f>
        <v>Завантажити сертифікат</v>
      </c>
    </row>
    <row r="1799" spans="1:3" x14ac:dyDescent="0.3">
      <c r="A1799" t="s">
        <v>3596</v>
      </c>
      <c r="B1799" t="s">
        <v>3597</v>
      </c>
      <c r="C1799" t="str">
        <f>HYPERLINK("https://talan.bank.gov.ua/get-user-certificate/Y_-biOMERywBSm-QNn4o","Завантажити сертифікат")</f>
        <v>Завантажити сертифікат</v>
      </c>
    </row>
    <row r="1800" spans="1:3" x14ac:dyDescent="0.3">
      <c r="A1800" t="s">
        <v>3598</v>
      </c>
      <c r="B1800" t="s">
        <v>3599</v>
      </c>
      <c r="C1800" t="str">
        <f>HYPERLINK("https://talan.bank.gov.ua/get-user-certificate/Y_-biKyde5tLFv5T5PDT","Завантажити сертифікат")</f>
        <v>Завантажити сертифікат</v>
      </c>
    </row>
    <row r="1801" spans="1:3" x14ac:dyDescent="0.3">
      <c r="A1801" t="s">
        <v>3600</v>
      </c>
      <c r="B1801" t="s">
        <v>3601</v>
      </c>
      <c r="C1801" t="str">
        <f>HYPERLINK("https://talan.bank.gov.ua/get-user-certificate/Y_-bibFlFhqC4TsvuNin","Завантажити сертифікат")</f>
        <v>Завантажити сертифікат</v>
      </c>
    </row>
    <row r="1802" spans="1:3" x14ac:dyDescent="0.3">
      <c r="A1802" t="s">
        <v>3602</v>
      </c>
      <c r="B1802" t="s">
        <v>3603</v>
      </c>
      <c r="C1802" t="str">
        <f>HYPERLINK("https://talan.bank.gov.ua/get-user-certificate/Y_-biY7H06FKYYtGb4pN","Завантажити сертифікат")</f>
        <v>Завантажити сертифікат</v>
      </c>
    </row>
    <row r="1803" spans="1:3" x14ac:dyDescent="0.3">
      <c r="A1803" t="s">
        <v>3604</v>
      </c>
      <c r="B1803" t="s">
        <v>3605</v>
      </c>
      <c r="C1803" t="str">
        <f>HYPERLINK("https://talan.bank.gov.ua/get-user-certificate/Y_-biPZTNRAhyuVE8j5G","Завантажити сертифікат")</f>
        <v>Завантажити сертифікат</v>
      </c>
    </row>
    <row r="1804" spans="1:3" x14ac:dyDescent="0.3">
      <c r="A1804" t="s">
        <v>3606</v>
      </c>
      <c r="B1804" t="s">
        <v>3607</v>
      </c>
      <c r="C1804" t="str">
        <f>HYPERLINK("https://talan.bank.gov.ua/get-user-certificate/Y_-bi8_QEnL_sXhHxOn4","Завантажити сертифікат")</f>
        <v>Завантажити сертифікат</v>
      </c>
    </row>
    <row r="1805" spans="1:3" x14ac:dyDescent="0.3">
      <c r="A1805" t="s">
        <v>3608</v>
      </c>
      <c r="B1805" t="s">
        <v>3609</v>
      </c>
      <c r="C1805" t="str">
        <f>HYPERLINK("https://talan.bank.gov.ua/get-user-certificate/Y_-bikUco16hL6a28Srn","Завантажити сертифікат")</f>
        <v>Завантажити сертифікат</v>
      </c>
    </row>
    <row r="1806" spans="1:3" x14ac:dyDescent="0.3">
      <c r="A1806" t="s">
        <v>3610</v>
      </c>
      <c r="B1806" t="s">
        <v>3611</v>
      </c>
      <c r="C1806" t="str">
        <f>HYPERLINK("https://talan.bank.gov.ua/get-user-certificate/Y_-bi0BV3NB0iSy2prbX","Завантажити сертифікат")</f>
        <v>Завантажити сертифікат</v>
      </c>
    </row>
    <row r="1807" spans="1:3" x14ac:dyDescent="0.3">
      <c r="A1807" t="s">
        <v>3612</v>
      </c>
      <c r="B1807" t="s">
        <v>3613</v>
      </c>
      <c r="C1807" t="str">
        <f>HYPERLINK("https://talan.bank.gov.ua/get-user-certificate/Y_-bitKt3uWef4AcV4qA","Завантажити сертифікат")</f>
        <v>Завантажити сертифікат</v>
      </c>
    </row>
    <row r="1808" spans="1:3" x14ac:dyDescent="0.3">
      <c r="A1808" t="s">
        <v>3614</v>
      </c>
      <c r="B1808" t="s">
        <v>3615</v>
      </c>
      <c r="C1808" t="str">
        <f>HYPERLINK("https://talan.bank.gov.ua/get-user-certificate/Y_-bij6iyD9y1NSxXsAh","Завантажити сертифікат")</f>
        <v>Завантажити сертифікат</v>
      </c>
    </row>
    <row r="1809" spans="1:3" x14ac:dyDescent="0.3">
      <c r="A1809" t="s">
        <v>3616</v>
      </c>
      <c r="B1809" t="s">
        <v>3617</v>
      </c>
      <c r="C1809" t="str">
        <f>HYPERLINK("https://talan.bank.gov.ua/get-user-certificate/Y_-bi-Va1Bks-HU9dz6M","Завантажити сертифікат")</f>
        <v>Завантажити сертифікат</v>
      </c>
    </row>
    <row r="1810" spans="1:3" x14ac:dyDescent="0.3">
      <c r="A1810" t="s">
        <v>3618</v>
      </c>
      <c r="B1810" t="s">
        <v>3619</v>
      </c>
      <c r="C1810" t="str">
        <f>HYPERLINK("https://talan.bank.gov.ua/get-user-certificate/Y_-biw2nPvNZ1sHw1c5x","Завантажити сертифікат")</f>
        <v>Завантажити сертифікат</v>
      </c>
    </row>
    <row r="1811" spans="1:3" x14ac:dyDescent="0.3">
      <c r="A1811" t="s">
        <v>3620</v>
      </c>
      <c r="B1811" t="s">
        <v>3621</v>
      </c>
      <c r="C1811" t="str">
        <f>HYPERLINK("https://talan.bank.gov.ua/get-user-certificate/Y_-biMD_hJDu9RmtSWXJ","Завантажити сертифікат")</f>
        <v>Завантажити сертифікат</v>
      </c>
    </row>
    <row r="1812" spans="1:3" x14ac:dyDescent="0.3">
      <c r="A1812" t="s">
        <v>3622</v>
      </c>
      <c r="B1812" t="s">
        <v>3623</v>
      </c>
      <c r="C1812" t="str">
        <f>HYPERLINK("https://talan.bank.gov.ua/get-user-certificate/Y_-biHPeHrTXS6RehD92","Завантажити сертифікат")</f>
        <v>Завантажити сертифікат</v>
      </c>
    </row>
    <row r="1813" spans="1:3" x14ac:dyDescent="0.3">
      <c r="A1813" t="s">
        <v>3624</v>
      </c>
      <c r="B1813" t="s">
        <v>3625</v>
      </c>
      <c r="C1813" t="str">
        <f>HYPERLINK("https://talan.bank.gov.ua/get-user-certificate/Y_-biA5QarAa68Qon2F0","Завантажити сертифікат")</f>
        <v>Завантажити сертифікат</v>
      </c>
    </row>
    <row r="1814" spans="1:3" x14ac:dyDescent="0.3">
      <c r="A1814" t="s">
        <v>3626</v>
      </c>
      <c r="B1814" t="s">
        <v>3627</v>
      </c>
      <c r="C1814" t="str">
        <f>HYPERLINK("https://talan.bank.gov.ua/get-user-certificate/Y_-bieaFYdOUhxmXCi78","Завантажити сертифікат")</f>
        <v>Завантажити сертифікат</v>
      </c>
    </row>
    <row r="1815" spans="1:3" x14ac:dyDescent="0.3">
      <c r="A1815" t="s">
        <v>3628</v>
      </c>
      <c r="B1815" t="s">
        <v>3629</v>
      </c>
      <c r="C1815" t="str">
        <f>HYPERLINK("https://talan.bank.gov.ua/get-user-certificate/Y_-bi5xg81R-NHxNkHOX","Завантажити сертифікат")</f>
        <v>Завантажити сертифікат</v>
      </c>
    </row>
    <row r="1816" spans="1:3" x14ac:dyDescent="0.3">
      <c r="A1816" t="s">
        <v>3630</v>
      </c>
      <c r="B1816" t="s">
        <v>3631</v>
      </c>
      <c r="C1816" t="str">
        <f>HYPERLINK("https://talan.bank.gov.ua/get-user-certificate/Y_-biVRUExK4zagXMPtd","Завантажити сертифікат")</f>
        <v>Завантажити сертифікат</v>
      </c>
    </row>
    <row r="1817" spans="1:3" x14ac:dyDescent="0.3">
      <c r="A1817" t="s">
        <v>3632</v>
      </c>
      <c r="B1817" t="s">
        <v>3633</v>
      </c>
      <c r="C1817" t="str">
        <f>HYPERLINK("https://talan.bank.gov.ua/get-user-certificate/Y_-bi7XmIFqenkZVI_go","Завантажити сертифікат")</f>
        <v>Завантажити сертифікат</v>
      </c>
    </row>
    <row r="1818" spans="1:3" x14ac:dyDescent="0.3">
      <c r="A1818" t="s">
        <v>3634</v>
      </c>
      <c r="B1818" t="s">
        <v>3635</v>
      </c>
      <c r="C1818" t="str">
        <f>HYPERLINK("https://talan.bank.gov.ua/get-user-certificate/Y_-bi_0sBBF65uoP3juA","Завантажити сертифікат")</f>
        <v>Завантажити сертифікат</v>
      </c>
    </row>
    <row r="1819" spans="1:3" x14ac:dyDescent="0.3">
      <c r="A1819" t="s">
        <v>3636</v>
      </c>
      <c r="B1819" t="s">
        <v>3637</v>
      </c>
      <c r="C1819" t="str">
        <f>HYPERLINK("https://talan.bank.gov.ua/get-user-certificate/Y_-bibw8CJctXR6OsCQL","Завантажити сертифікат")</f>
        <v>Завантажити сертифікат</v>
      </c>
    </row>
    <row r="1820" spans="1:3" x14ac:dyDescent="0.3">
      <c r="A1820" t="s">
        <v>3638</v>
      </c>
      <c r="B1820" t="s">
        <v>3639</v>
      </c>
      <c r="C1820" t="str">
        <f>HYPERLINK("https://talan.bank.gov.ua/get-user-certificate/Y_-bi02idnromkZ4Vvz2","Завантажити сертифікат")</f>
        <v>Завантажити сертифікат</v>
      </c>
    </row>
    <row r="1821" spans="1:3" x14ac:dyDescent="0.3">
      <c r="A1821" t="s">
        <v>3640</v>
      </c>
      <c r="B1821" t="s">
        <v>3641</v>
      </c>
      <c r="C1821" t="str">
        <f>HYPERLINK("https://talan.bank.gov.ua/get-user-certificate/Y_-bigDwsDzEcy6p6aKz","Завантажити сертифікат")</f>
        <v>Завантажити сертифікат</v>
      </c>
    </row>
    <row r="1822" spans="1:3" x14ac:dyDescent="0.3">
      <c r="A1822" t="s">
        <v>3642</v>
      </c>
      <c r="B1822" t="s">
        <v>3643</v>
      </c>
      <c r="C1822" t="str">
        <f>HYPERLINK("https://talan.bank.gov.ua/get-user-certificate/Y_-bidHU3UlGGH4THR8o","Завантажити сертифікат")</f>
        <v>Завантажити сертифікат</v>
      </c>
    </row>
    <row r="1823" spans="1:3" x14ac:dyDescent="0.3">
      <c r="A1823" t="s">
        <v>3644</v>
      </c>
      <c r="B1823" t="s">
        <v>3645</v>
      </c>
      <c r="C1823" t="str">
        <f>HYPERLINK("https://talan.bank.gov.ua/get-user-certificate/Y_-biennUOwn3V_QkbBn","Завантажити сертифікат")</f>
        <v>Завантажити сертифікат</v>
      </c>
    </row>
    <row r="1824" spans="1:3" x14ac:dyDescent="0.3">
      <c r="A1824" t="s">
        <v>3646</v>
      </c>
      <c r="B1824" t="s">
        <v>3647</v>
      </c>
      <c r="C1824" t="str">
        <f>HYPERLINK("https://talan.bank.gov.ua/get-user-certificate/Y_-biqOUstUrmqDiVBWg","Завантажити сертифікат")</f>
        <v>Завантажити сертифікат</v>
      </c>
    </row>
    <row r="1825" spans="1:3" x14ac:dyDescent="0.3">
      <c r="A1825" t="s">
        <v>3648</v>
      </c>
      <c r="B1825" t="s">
        <v>3649</v>
      </c>
      <c r="C1825" t="str">
        <f>HYPERLINK("https://talan.bank.gov.ua/get-user-certificate/Y_-biRcRDx5d7otDarQ3","Завантажити сертифікат")</f>
        <v>Завантажити сертифікат</v>
      </c>
    </row>
    <row r="1826" spans="1:3" x14ac:dyDescent="0.3">
      <c r="A1826" t="s">
        <v>3650</v>
      </c>
      <c r="B1826" t="s">
        <v>3651</v>
      </c>
      <c r="C1826" t="str">
        <f>HYPERLINK("https://talan.bank.gov.ua/get-user-certificate/Y_-bi_ldFCT8yFuPFpWr","Завантажити сертифікат")</f>
        <v>Завантажити сертифікат</v>
      </c>
    </row>
    <row r="1827" spans="1:3" x14ac:dyDescent="0.3">
      <c r="A1827" t="s">
        <v>3652</v>
      </c>
      <c r="B1827" t="s">
        <v>3653</v>
      </c>
      <c r="C1827" t="str">
        <f>HYPERLINK("https://talan.bank.gov.ua/get-user-certificate/Y_-biJVpDdTqtc3WV_iO","Завантажити сертифікат")</f>
        <v>Завантажити сертифікат</v>
      </c>
    </row>
    <row r="1828" spans="1:3" x14ac:dyDescent="0.3">
      <c r="A1828" t="s">
        <v>3654</v>
      </c>
      <c r="B1828" t="s">
        <v>3655</v>
      </c>
      <c r="C1828" t="str">
        <f>HYPERLINK("https://talan.bank.gov.ua/get-user-certificate/Y_-bie7EQR6fJtZ6nHXr","Завантажити сертифікат")</f>
        <v>Завантажити сертифікат</v>
      </c>
    </row>
    <row r="1829" spans="1:3" x14ac:dyDescent="0.3">
      <c r="A1829" t="s">
        <v>3656</v>
      </c>
      <c r="B1829" t="s">
        <v>3657</v>
      </c>
      <c r="C1829" t="str">
        <f>HYPERLINK("https://talan.bank.gov.ua/get-user-certificate/Y_-bikUrwPBcfnAW8qEv","Завантажити сертифікат")</f>
        <v>Завантажити сертифікат</v>
      </c>
    </row>
    <row r="1830" spans="1:3" x14ac:dyDescent="0.3">
      <c r="A1830" t="s">
        <v>3658</v>
      </c>
      <c r="B1830" t="s">
        <v>3659</v>
      </c>
      <c r="C1830" t="str">
        <f>HYPERLINK("https://talan.bank.gov.ua/get-user-certificate/Y_-big8GgYPRqAAqZK3v","Завантажити сертифікат")</f>
        <v>Завантажити сертифікат</v>
      </c>
    </row>
    <row r="1831" spans="1:3" x14ac:dyDescent="0.3">
      <c r="A1831" t="s">
        <v>3660</v>
      </c>
      <c r="B1831" t="s">
        <v>3661</v>
      </c>
      <c r="C1831" t="str">
        <f>HYPERLINK("https://talan.bank.gov.ua/get-user-certificate/Y_-biWDGUdzS9F6bTcTC","Завантажити сертифікат")</f>
        <v>Завантажити сертифікат</v>
      </c>
    </row>
    <row r="1832" spans="1:3" x14ac:dyDescent="0.3">
      <c r="A1832" t="s">
        <v>3662</v>
      </c>
      <c r="B1832" t="s">
        <v>3663</v>
      </c>
      <c r="C1832" t="str">
        <f>HYPERLINK("https://talan.bank.gov.ua/get-user-certificate/Y_-bihumx2vjqhhFcH8R","Завантажити сертифікат")</f>
        <v>Завантажити сертифікат</v>
      </c>
    </row>
    <row r="1833" spans="1:3" x14ac:dyDescent="0.3">
      <c r="A1833" t="s">
        <v>3664</v>
      </c>
      <c r="B1833" t="s">
        <v>3665</v>
      </c>
      <c r="C1833" t="str">
        <f>HYPERLINK("https://talan.bank.gov.ua/get-user-certificate/Y_-biDxbvfXWUJLoh1oG","Завантажити сертифікат")</f>
        <v>Завантажити сертифікат</v>
      </c>
    </row>
    <row r="1834" spans="1:3" x14ac:dyDescent="0.3">
      <c r="A1834" t="s">
        <v>3666</v>
      </c>
      <c r="B1834" t="s">
        <v>3667</v>
      </c>
      <c r="C1834" t="str">
        <f>HYPERLINK("https://talan.bank.gov.ua/get-user-certificate/Y_-birV6ikbYGWIYCQe9","Завантажити сертифікат")</f>
        <v>Завантажити сертифікат</v>
      </c>
    </row>
    <row r="1835" spans="1:3" x14ac:dyDescent="0.3">
      <c r="A1835" t="s">
        <v>3668</v>
      </c>
      <c r="B1835" t="s">
        <v>3669</v>
      </c>
      <c r="C1835" t="str">
        <f>HYPERLINK("https://talan.bank.gov.ua/get-user-certificate/Y_-bitz-Q_tX2QyG9r6s","Завантажити сертифікат")</f>
        <v>Завантажити сертифікат</v>
      </c>
    </row>
    <row r="1836" spans="1:3" x14ac:dyDescent="0.3">
      <c r="A1836" t="s">
        <v>3670</v>
      </c>
      <c r="B1836" t="s">
        <v>3671</v>
      </c>
      <c r="C1836" t="str">
        <f>HYPERLINK("https://talan.bank.gov.ua/get-user-certificate/Y_-biUeCEwNAEIugQY9b","Завантажити сертифікат")</f>
        <v>Завантажити сертифікат</v>
      </c>
    </row>
    <row r="1837" spans="1:3" x14ac:dyDescent="0.3">
      <c r="A1837" t="s">
        <v>3672</v>
      </c>
      <c r="B1837" t="s">
        <v>3673</v>
      </c>
      <c r="C1837" t="str">
        <f>HYPERLINK("https://talan.bank.gov.ua/get-user-certificate/Y_-biGEw7lgQtZTflHvx","Завантажити сертифікат")</f>
        <v>Завантажити сертифікат</v>
      </c>
    </row>
    <row r="1838" spans="1:3" x14ac:dyDescent="0.3">
      <c r="A1838" t="s">
        <v>3674</v>
      </c>
      <c r="B1838" t="s">
        <v>3675</v>
      </c>
      <c r="C1838" t="str">
        <f>HYPERLINK("https://talan.bank.gov.ua/get-user-certificate/Y_-bi2nzG8y8trzxkga_","Завантажити сертифікат")</f>
        <v>Завантажити сертифікат</v>
      </c>
    </row>
    <row r="1839" spans="1:3" x14ac:dyDescent="0.3">
      <c r="A1839" t="s">
        <v>3676</v>
      </c>
      <c r="B1839" t="s">
        <v>3677</v>
      </c>
      <c r="C1839" t="str">
        <f>HYPERLINK("https://talan.bank.gov.ua/get-user-certificate/Y_-bis0AaTqPb-A7y0m8","Завантажити сертифікат")</f>
        <v>Завантажити сертифікат</v>
      </c>
    </row>
    <row r="1840" spans="1:3" x14ac:dyDescent="0.3">
      <c r="A1840" t="s">
        <v>3678</v>
      </c>
      <c r="B1840" t="s">
        <v>3679</v>
      </c>
      <c r="C1840" t="str">
        <f>HYPERLINK("https://talan.bank.gov.ua/get-user-certificate/Y_-bi4P-fvJCYUocorCt","Завантажити сертифікат")</f>
        <v>Завантажити сертифікат</v>
      </c>
    </row>
    <row r="1841" spans="1:3" x14ac:dyDescent="0.3">
      <c r="A1841" t="s">
        <v>3680</v>
      </c>
      <c r="B1841" t="s">
        <v>3681</v>
      </c>
      <c r="C1841" t="str">
        <f>HYPERLINK("https://talan.bank.gov.ua/get-user-certificate/Y_-biG5kWT7LVHc5avpe","Завантажити сертифікат")</f>
        <v>Завантажити сертифікат</v>
      </c>
    </row>
    <row r="1842" spans="1:3" x14ac:dyDescent="0.3">
      <c r="A1842" t="s">
        <v>3682</v>
      </c>
      <c r="B1842" t="s">
        <v>3683</v>
      </c>
      <c r="C1842" t="str">
        <f>HYPERLINK("https://talan.bank.gov.ua/get-user-certificate/Y_-biccvk2pwNlLYd4r4","Завантажити сертифікат")</f>
        <v>Завантажити сертифікат</v>
      </c>
    </row>
    <row r="1843" spans="1:3" x14ac:dyDescent="0.3">
      <c r="A1843" t="s">
        <v>3684</v>
      </c>
      <c r="B1843" t="s">
        <v>3685</v>
      </c>
      <c r="C1843" t="str">
        <f>HYPERLINK("https://talan.bank.gov.ua/get-user-certificate/Y_-birteiVOEOo4w6F_O","Завантажити сертифікат")</f>
        <v>Завантажити сертифікат</v>
      </c>
    </row>
    <row r="1844" spans="1:3" x14ac:dyDescent="0.3">
      <c r="A1844" t="s">
        <v>3686</v>
      </c>
      <c r="B1844" t="s">
        <v>3687</v>
      </c>
      <c r="C1844" t="str">
        <f>HYPERLINK("https://talan.bank.gov.ua/get-user-certificate/Y_-biSApwdHR8v2hY6Z3","Завантажити сертифікат")</f>
        <v>Завантажити сертифікат</v>
      </c>
    </row>
    <row r="1845" spans="1:3" x14ac:dyDescent="0.3">
      <c r="A1845" t="s">
        <v>3688</v>
      </c>
      <c r="B1845" t="s">
        <v>3689</v>
      </c>
      <c r="C1845" t="str">
        <f>HYPERLINK("https://talan.bank.gov.ua/get-user-certificate/Y_-biV4KhMltTUwgWreM","Завантажити сертифікат")</f>
        <v>Завантажити сертифікат</v>
      </c>
    </row>
    <row r="1846" spans="1:3" x14ac:dyDescent="0.3">
      <c r="A1846" t="s">
        <v>3690</v>
      </c>
      <c r="B1846" t="s">
        <v>3691</v>
      </c>
      <c r="C1846" t="str">
        <f>HYPERLINK("https://talan.bank.gov.ua/get-user-certificate/Y_-bijp0E2eQrqXPr5p9","Завантажити сертифікат")</f>
        <v>Завантажити сертифікат</v>
      </c>
    </row>
    <row r="1847" spans="1:3" x14ac:dyDescent="0.3">
      <c r="A1847" t="s">
        <v>3692</v>
      </c>
      <c r="B1847" t="s">
        <v>3693</v>
      </c>
      <c r="C1847" t="str">
        <f>HYPERLINK("https://talan.bank.gov.ua/get-user-certificate/Y_-bih0yExXj005kcAd8","Завантажити сертифікат")</f>
        <v>Завантажити сертифікат</v>
      </c>
    </row>
    <row r="1848" spans="1:3" x14ac:dyDescent="0.3">
      <c r="A1848" t="s">
        <v>3694</v>
      </c>
      <c r="B1848" t="s">
        <v>3695</v>
      </c>
      <c r="C1848" t="str">
        <f>HYPERLINK("https://talan.bank.gov.ua/get-user-certificate/Y_-bigJCjS4QwNqm_Qfb","Завантажити сертифікат")</f>
        <v>Завантажити сертифікат</v>
      </c>
    </row>
    <row r="1849" spans="1:3" x14ac:dyDescent="0.3">
      <c r="A1849" t="s">
        <v>3696</v>
      </c>
      <c r="B1849" t="s">
        <v>3697</v>
      </c>
      <c r="C1849" t="str">
        <f>HYPERLINK("https://talan.bank.gov.ua/get-user-certificate/Y_-biyQFrwkC1IEtIyPj","Завантажити сертифікат")</f>
        <v>Завантажити сертифікат</v>
      </c>
    </row>
    <row r="1850" spans="1:3" x14ac:dyDescent="0.3">
      <c r="A1850" t="s">
        <v>3698</v>
      </c>
      <c r="B1850" t="s">
        <v>3699</v>
      </c>
      <c r="C1850" t="str">
        <f>HYPERLINK("https://talan.bank.gov.ua/get-user-certificate/Y_-biOelOE9A8ulweomi","Завантажити сертифікат")</f>
        <v>Завантажити сертифікат</v>
      </c>
    </row>
    <row r="1851" spans="1:3" x14ac:dyDescent="0.3">
      <c r="A1851" t="s">
        <v>3700</v>
      </c>
      <c r="B1851" t="s">
        <v>3701</v>
      </c>
      <c r="C1851" t="str">
        <f>HYPERLINK("https://talan.bank.gov.ua/get-user-certificate/Y_-biDGlUeCO-MW4-D88","Завантажити сертифікат")</f>
        <v>Завантажити сертифікат</v>
      </c>
    </row>
    <row r="1852" spans="1:3" x14ac:dyDescent="0.3">
      <c r="A1852" t="s">
        <v>3702</v>
      </c>
      <c r="B1852" t="s">
        <v>3703</v>
      </c>
      <c r="C1852" t="str">
        <f>HYPERLINK("https://talan.bank.gov.ua/get-user-certificate/Y_-bi1s-bY85ff3N97vt","Завантажити сертифікат")</f>
        <v>Завантажити сертифікат</v>
      </c>
    </row>
    <row r="1853" spans="1:3" x14ac:dyDescent="0.3">
      <c r="A1853" t="s">
        <v>3704</v>
      </c>
      <c r="B1853" t="s">
        <v>3705</v>
      </c>
      <c r="C1853" t="str">
        <f>HYPERLINK("https://talan.bank.gov.ua/get-user-certificate/Y_-bii496Ov6yBxa6LvJ","Завантажити сертифікат")</f>
        <v>Завантажити сертифікат</v>
      </c>
    </row>
    <row r="1854" spans="1:3" x14ac:dyDescent="0.3">
      <c r="A1854" t="s">
        <v>3706</v>
      </c>
      <c r="B1854" t="s">
        <v>3707</v>
      </c>
      <c r="C1854" t="str">
        <f>HYPERLINK("https://talan.bank.gov.ua/get-user-certificate/Y_-bixrDUcudTRwe85fT","Завантажити сертифікат")</f>
        <v>Завантажити сертифікат</v>
      </c>
    </row>
    <row r="1855" spans="1:3" x14ac:dyDescent="0.3">
      <c r="A1855" t="s">
        <v>3708</v>
      </c>
      <c r="B1855" t="s">
        <v>3709</v>
      </c>
      <c r="C1855" t="str">
        <f>HYPERLINK("https://talan.bank.gov.ua/get-user-certificate/Y_-bi_upqFaF-bKwKZhX","Завантажити сертифікат")</f>
        <v>Завантажити сертифікат</v>
      </c>
    </row>
    <row r="1856" spans="1:3" x14ac:dyDescent="0.3">
      <c r="A1856" t="s">
        <v>3710</v>
      </c>
      <c r="B1856" t="s">
        <v>3711</v>
      </c>
      <c r="C1856" t="str">
        <f>HYPERLINK("https://talan.bank.gov.ua/get-user-certificate/Y_-biEx7EVuycB8-jPD3","Завантажити сертифікат")</f>
        <v>Завантажити сертифікат</v>
      </c>
    </row>
    <row r="1857" spans="1:3" x14ac:dyDescent="0.3">
      <c r="A1857" t="s">
        <v>3712</v>
      </c>
      <c r="B1857" t="s">
        <v>3713</v>
      </c>
      <c r="C1857" t="str">
        <f>HYPERLINK("https://talan.bank.gov.ua/get-user-certificate/Y_-bi8EaRs_C-dP-jYLN","Завантажити сертифікат")</f>
        <v>Завантажити сертифікат</v>
      </c>
    </row>
    <row r="1858" spans="1:3" x14ac:dyDescent="0.3">
      <c r="A1858" t="s">
        <v>3714</v>
      </c>
      <c r="B1858" t="s">
        <v>3715</v>
      </c>
      <c r="C1858" t="str">
        <f>HYPERLINK("https://talan.bank.gov.ua/get-user-certificate/Y_-bi_9l7fcCl7C8ObAy","Завантажити сертифікат")</f>
        <v>Завантажити сертифікат</v>
      </c>
    </row>
    <row r="1859" spans="1:3" x14ac:dyDescent="0.3">
      <c r="A1859" t="s">
        <v>3716</v>
      </c>
      <c r="B1859" t="s">
        <v>3717</v>
      </c>
      <c r="C1859" t="str">
        <f>HYPERLINK("https://talan.bank.gov.ua/get-user-certificate/Y_-biZsIzjMbtLEGpfNT","Завантажити сертифікат")</f>
        <v>Завантажити сертифікат</v>
      </c>
    </row>
    <row r="1860" spans="1:3" x14ac:dyDescent="0.3">
      <c r="A1860" t="s">
        <v>3718</v>
      </c>
      <c r="B1860" t="s">
        <v>3719</v>
      </c>
      <c r="C1860" t="str">
        <f>HYPERLINK("https://talan.bank.gov.ua/get-user-certificate/Y_-bipwFGriR6lTW8Run","Завантажити сертифікат")</f>
        <v>Завантажити сертифікат</v>
      </c>
    </row>
    <row r="1861" spans="1:3" x14ac:dyDescent="0.3">
      <c r="A1861" t="s">
        <v>3720</v>
      </c>
      <c r="B1861" t="s">
        <v>3721</v>
      </c>
      <c r="C1861" t="str">
        <f>HYPERLINK("https://talan.bank.gov.ua/get-user-certificate/Y_-bi3YaRpNgIkW2Wyrk","Завантажити сертифікат")</f>
        <v>Завантажити сертифікат</v>
      </c>
    </row>
    <row r="1862" spans="1:3" x14ac:dyDescent="0.3">
      <c r="A1862" t="s">
        <v>3722</v>
      </c>
      <c r="B1862" t="s">
        <v>3723</v>
      </c>
      <c r="C1862" t="str">
        <f>HYPERLINK("https://talan.bank.gov.ua/get-user-certificate/Y_-bicoggmNjQ3hTDY1-","Завантажити сертифікат")</f>
        <v>Завантажити сертифікат</v>
      </c>
    </row>
    <row r="1863" spans="1:3" x14ac:dyDescent="0.3">
      <c r="A1863" t="s">
        <v>3724</v>
      </c>
      <c r="B1863" t="s">
        <v>3725</v>
      </c>
      <c r="C1863" t="str">
        <f>HYPERLINK("https://talan.bank.gov.ua/get-user-certificate/Y_-bi5Ti2O6mpqU9rnE9","Завантажити сертифікат")</f>
        <v>Завантажити сертифікат</v>
      </c>
    </row>
    <row r="1864" spans="1:3" x14ac:dyDescent="0.3">
      <c r="A1864" t="s">
        <v>3726</v>
      </c>
      <c r="B1864" t="s">
        <v>3727</v>
      </c>
      <c r="C1864" t="str">
        <f>HYPERLINK("https://talan.bank.gov.ua/get-user-certificate/Y_-biq70VTaEhJggOzmk","Завантажити сертифікат")</f>
        <v>Завантажити сертифікат</v>
      </c>
    </row>
    <row r="1865" spans="1:3" x14ac:dyDescent="0.3">
      <c r="A1865" t="s">
        <v>3728</v>
      </c>
      <c r="B1865" t="s">
        <v>3729</v>
      </c>
      <c r="C1865" t="str">
        <f>HYPERLINK("https://talan.bank.gov.ua/get-user-certificate/Y_-biSPcalrU0EAxxdmo","Завантажити сертифікат")</f>
        <v>Завантажити сертифікат</v>
      </c>
    </row>
    <row r="1866" spans="1:3" x14ac:dyDescent="0.3">
      <c r="A1866" t="s">
        <v>3730</v>
      </c>
      <c r="B1866" t="s">
        <v>3731</v>
      </c>
      <c r="C1866" t="str">
        <f>HYPERLINK("https://talan.bank.gov.ua/get-user-certificate/Y_-biCeMBGgwFJVA9ppr","Завантажити сертифікат")</f>
        <v>Завантажити сертифікат</v>
      </c>
    </row>
    <row r="1867" spans="1:3" x14ac:dyDescent="0.3">
      <c r="A1867" t="s">
        <v>3732</v>
      </c>
      <c r="B1867" t="s">
        <v>3733</v>
      </c>
      <c r="C1867" t="str">
        <f>HYPERLINK("https://talan.bank.gov.ua/get-user-certificate/Y_-bip5aeOcmry0_ztYw","Завантажити сертифікат")</f>
        <v>Завантажити сертифікат</v>
      </c>
    </row>
    <row r="1868" spans="1:3" x14ac:dyDescent="0.3">
      <c r="A1868" t="s">
        <v>3734</v>
      </c>
      <c r="B1868" t="s">
        <v>3735</v>
      </c>
      <c r="C1868" t="str">
        <f>HYPERLINK("https://talan.bank.gov.ua/get-user-certificate/Y_-biDi6LcNZdBDDuKSz","Завантажити сертифікат")</f>
        <v>Завантажити сертифікат</v>
      </c>
    </row>
    <row r="1869" spans="1:3" x14ac:dyDescent="0.3">
      <c r="A1869" t="s">
        <v>3736</v>
      </c>
      <c r="B1869" t="s">
        <v>3737</v>
      </c>
      <c r="C1869" t="str">
        <f>HYPERLINK("https://talan.bank.gov.ua/get-user-certificate/Y_-bi8t6JqzLUD4ltXGm","Завантажити сертифікат")</f>
        <v>Завантажити сертифікат</v>
      </c>
    </row>
    <row r="1870" spans="1:3" x14ac:dyDescent="0.3">
      <c r="A1870" t="s">
        <v>3738</v>
      </c>
      <c r="B1870" t="s">
        <v>3739</v>
      </c>
      <c r="C1870" t="str">
        <f>HYPERLINK("https://talan.bank.gov.ua/get-user-certificate/Y_-biAa_cjzL7Puy_dgC","Завантажити сертифікат")</f>
        <v>Завантажити сертифікат</v>
      </c>
    </row>
    <row r="1871" spans="1:3" x14ac:dyDescent="0.3">
      <c r="A1871" t="s">
        <v>3740</v>
      </c>
      <c r="B1871" t="s">
        <v>3741</v>
      </c>
      <c r="C1871" t="str">
        <f>HYPERLINK("https://talan.bank.gov.ua/get-user-certificate/Y_-bikiMmPeXAZiURpXL","Завантажити сертифікат")</f>
        <v>Завантажити сертифікат</v>
      </c>
    </row>
    <row r="1872" spans="1:3" x14ac:dyDescent="0.3">
      <c r="A1872" t="s">
        <v>3742</v>
      </c>
      <c r="B1872" t="s">
        <v>3743</v>
      </c>
      <c r="C1872" t="str">
        <f>HYPERLINK("https://talan.bank.gov.ua/get-user-certificate/Y_-biQjFMQV5W03l13Ph","Завантажити сертифікат")</f>
        <v>Завантажити сертифікат</v>
      </c>
    </row>
    <row r="1873" spans="1:3" x14ac:dyDescent="0.3">
      <c r="A1873" t="s">
        <v>3744</v>
      </c>
      <c r="B1873" t="s">
        <v>3745</v>
      </c>
      <c r="C1873" t="str">
        <f>HYPERLINK("https://talan.bank.gov.ua/get-user-certificate/Y_-bi-ozylWTBK3QZ0Zt","Завантажити сертифікат")</f>
        <v>Завантажити сертифікат</v>
      </c>
    </row>
    <row r="1874" spans="1:3" x14ac:dyDescent="0.3">
      <c r="A1874" t="s">
        <v>3746</v>
      </c>
      <c r="B1874" t="s">
        <v>3747</v>
      </c>
      <c r="C1874" t="str">
        <f>HYPERLINK("https://talan.bank.gov.ua/get-user-certificate/Y_-biNR6gOBkYuRcpNyU","Завантажити сертифікат")</f>
        <v>Завантажити сертифікат</v>
      </c>
    </row>
    <row r="1875" spans="1:3" x14ac:dyDescent="0.3">
      <c r="A1875" t="s">
        <v>3748</v>
      </c>
      <c r="B1875" t="s">
        <v>3749</v>
      </c>
      <c r="C1875" t="str">
        <f>HYPERLINK("https://talan.bank.gov.ua/get-user-certificate/Y_-biVof1a4WnfhL0r-9","Завантажити сертифікат")</f>
        <v>Завантажити сертифікат</v>
      </c>
    </row>
    <row r="1876" spans="1:3" x14ac:dyDescent="0.3">
      <c r="A1876" t="s">
        <v>3750</v>
      </c>
      <c r="B1876" t="s">
        <v>3751</v>
      </c>
      <c r="C1876" t="str">
        <f>HYPERLINK("https://talan.bank.gov.ua/get-user-certificate/Y_-bisTSdPFKKZA7ii9b","Завантажити сертифікат")</f>
        <v>Завантажити сертифікат</v>
      </c>
    </row>
    <row r="1877" spans="1:3" x14ac:dyDescent="0.3">
      <c r="A1877" t="s">
        <v>3752</v>
      </c>
      <c r="B1877" t="s">
        <v>3753</v>
      </c>
      <c r="C1877" t="str">
        <f>HYPERLINK("https://talan.bank.gov.ua/get-user-certificate/Y_-biC_twiPcUFIS6R6a","Завантажити сертифікат")</f>
        <v>Завантажити сертифікат</v>
      </c>
    </row>
    <row r="1878" spans="1:3" x14ac:dyDescent="0.3">
      <c r="A1878" t="s">
        <v>3754</v>
      </c>
      <c r="B1878" t="s">
        <v>3755</v>
      </c>
      <c r="C1878" t="str">
        <f>HYPERLINK("https://talan.bank.gov.ua/get-user-certificate/Y_-biM0ej0F_hcF4QZb_","Завантажити сертифікат")</f>
        <v>Завантажити сертифікат</v>
      </c>
    </row>
    <row r="1879" spans="1:3" x14ac:dyDescent="0.3">
      <c r="A1879" t="s">
        <v>3756</v>
      </c>
      <c r="B1879" t="s">
        <v>3757</v>
      </c>
      <c r="C1879" t="str">
        <f>HYPERLINK("https://talan.bank.gov.ua/get-user-certificate/Y_-biN8OuxJUnYIr_pc-","Завантажити сертифікат")</f>
        <v>Завантажити сертифікат</v>
      </c>
    </row>
    <row r="1880" spans="1:3" x14ac:dyDescent="0.3">
      <c r="A1880" t="s">
        <v>3758</v>
      </c>
      <c r="B1880" t="s">
        <v>3759</v>
      </c>
      <c r="C1880" t="str">
        <f>HYPERLINK("https://talan.bank.gov.ua/get-user-certificate/Y_-bikjQclzrLbV-kB5F","Завантажити сертифікат")</f>
        <v>Завантажити сертифікат</v>
      </c>
    </row>
    <row r="1881" spans="1:3" x14ac:dyDescent="0.3">
      <c r="A1881" t="s">
        <v>3760</v>
      </c>
      <c r="B1881" t="s">
        <v>3761</v>
      </c>
      <c r="C1881" t="str">
        <f>HYPERLINK("https://talan.bank.gov.ua/get-user-certificate/Y_-bir2k_P0tHsqV-Jw6","Завантажити сертифікат")</f>
        <v>Завантажити сертифікат</v>
      </c>
    </row>
    <row r="1882" spans="1:3" x14ac:dyDescent="0.3">
      <c r="A1882" t="s">
        <v>3762</v>
      </c>
      <c r="B1882" t="s">
        <v>3763</v>
      </c>
      <c r="C1882" t="str">
        <f>HYPERLINK("https://talan.bank.gov.ua/get-user-certificate/Y_-bi6pZ4lp_zz6Fy-wP","Завантажити сертифікат")</f>
        <v>Завантажити сертифікат</v>
      </c>
    </row>
    <row r="1883" spans="1:3" x14ac:dyDescent="0.3">
      <c r="A1883" t="s">
        <v>3764</v>
      </c>
      <c r="B1883" t="s">
        <v>3765</v>
      </c>
      <c r="C1883" t="str">
        <f>HYPERLINK("https://talan.bank.gov.ua/get-user-certificate/Y_-biotSj7Yh_Kxx0p1U","Завантажити сертифікат")</f>
        <v>Завантажити сертифікат</v>
      </c>
    </row>
    <row r="1884" spans="1:3" x14ac:dyDescent="0.3">
      <c r="A1884" t="s">
        <v>3766</v>
      </c>
      <c r="B1884" t="s">
        <v>3767</v>
      </c>
      <c r="C1884" t="str">
        <f>HYPERLINK("https://talan.bank.gov.ua/get-user-certificate/Y_-bi4IKTDdudzs5yU5g","Завантажити сертифікат")</f>
        <v>Завантажити сертифікат</v>
      </c>
    </row>
    <row r="1885" spans="1:3" x14ac:dyDescent="0.3">
      <c r="A1885" t="s">
        <v>3768</v>
      </c>
      <c r="B1885" t="s">
        <v>3769</v>
      </c>
      <c r="C1885" t="str">
        <f>HYPERLINK("https://talan.bank.gov.ua/get-user-certificate/Y_-biXWiVt2CnGd7RSIZ","Завантажити сертифікат")</f>
        <v>Завантажити сертифікат</v>
      </c>
    </row>
    <row r="1886" spans="1:3" x14ac:dyDescent="0.3">
      <c r="A1886" t="s">
        <v>3770</v>
      </c>
      <c r="B1886" t="s">
        <v>3771</v>
      </c>
      <c r="C1886" t="str">
        <f>HYPERLINK("https://talan.bank.gov.ua/get-user-certificate/Y_-biiTriIKXJjcjWGRd","Завантажити сертифікат")</f>
        <v>Завантажити сертифікат</v>
      </c>
    </row>
    <row r="1887" spans="1:3" x14ac:dyDescent="0.3">
      <c r="A1887" t="s">
        <v>3772</v>
      </c>
      <c r="B1887" t="s">
        <v>3773</v>
      </c>
      <c r="C1887" t="str">
        <f>HYPERLINK("https://talan.bank.gov.ua/get-user-certificate/Y_-biJV5nEJedYOZsdcq","Завантажити сертифікат")</f>
        <v>Завантажити сертифікат</v>
      </c>
    </row>
    <row r="1888" spans="1:3" x14ac:dyDescent="0.3">
      <c r="A1888" t="s">
        <v>3774</v>
      </c>
      <c r="B1888" t="s">
        <v>3775</v>
      </c>
      <c r="C1888" t="str">
        <f>HYPERLINK("https://talan.bank.gov.ua/get-user-certificate/Y_-biCs-AwIuzmXc26VM","Завантажити сертифікат")</f>
        <v>Завантажити сертифікат</v>
      </c>
    </row>
    <row r="1889" spans="1:3" x14ac:dyDescent="0.3">
      <c r="A1889" t="s">
        <v>3776</v>
      </c>
      <c r="B1889" t="s">
        <v>3777</v>
      </c>
      <c r="C1889" t="str">
        <f>HYPERLINK("https://talan.bank.gov.ua/get-user-certificate/Y_-bigWMUEvaZHZm5I7Z","Завантажити сертифікат")</f>
        <v>Завантажити сертифікат</v>
      </c>
    </row>
    <row r="1890" spans="1:3" x14ac:dyDescent="0.3">
      <c r="A1890" t="s">
        <v>3778</v>
      </c>
      <c r="B1890" t="s">
        <v>3779</v>
      </c>
      <c r="C1890" t="str">
        <f>HYPERLINK("https://talan.bank.gov.ua/get-user-certificate/Y_-binbf20MLnXhgMymG","Завантажити сертифікат")</f>
        <v>Завантажити сертифікат</v>
      </c>
    </row>
    <row r="1891" spans="1:3" x14ac:dyDescent="0.3">
      <c r="A1891" t="s">
        <v>3780</v>
      </c>
      <c r="B1891" t="s">
        <v>3781</v>
      </c>
      <c r="C1891" t="str">
        <f>HYPERLINK("https://talan.bank.gov.ua/get-user-certificate/Y_-bi3N6D75ONcVNBrrI","Завантажити сертифікат")</f>
        <v>Завантажити сертифікат</v>
      </c>
    </row>
    <row r="1892" spans="1:3" x14ac:dyDescent="0.3">
      <c r="A1892" t="s">
        <v>3782</v>
      </c>
      <c r="B1892" t="s">
        <v>3783</v>
      </c>
      <c r="C1892" t="str">
        <f>HYPERLINK("https://talan.bank.gov.ua/get-user-certificate/Y_-biijpUJ4zMdP26bNL","Завантажити сертифікат")</f>
        <v>Завантажити сертифікат</v>
      </c>
    </row>
    <row r="1893" spans="1:3" x14ac:dyDescent="0.3">
      <c r="A1893" t="s">
        <v>3784</v>
      </c>
      <c r="B1893" t="s">
        <v>3785</v>
      </c>
      <c r="C1893" t="str">
        <f>HYPERLINK("https://talan.bank.gov.ua/get-user-certificate/Y_-biXrSmGiSN9jBZpm8","Завантажити сертифікат")</f>
        <v>Завантажити сертифікат</v>
      </c>
    </row>
    <row r="1894" spans="1:3" x14ac:dyDescent="0.3">
      <c r="A1894" t="s">
        <v>3786</v>
      </c>
      <c r="B1894" t="s">
        <v>3787</v>
      </c>
      <c r="C1894" t="str">
        <f>HYPERLINK("https://talan.bank.gov.ua/get-user-certificate/Y_-biC279V19I_h8LuSF","Завантажити сертифікат")</f>
        <v>Завантажити сертифікат</v>
      </c>
    </row>
    <row r="1895" spans="1:3" x14ac:dyDescent="0.3">
      <c r="A1895" t="s">
        <v>3788</v>
      </c>
      <c r="B1895" t="s">
        <v>3789</v>
      </c>
      <c r="C1895" t="str">
        <f>HYPERLINK("https://talan.bank.gov.ua/get-user-certificate/Y_-bi1PsRREiwjSqOc0j","Завантажити сертифікат")</f>
        <v>Завантажити сертифікат</v>
      </c>
    </row>
    <row r="1896" spans="1:3" x14ac:dyDescent="0.3">
      <c r="A1896" t="s">
        <v>3790</v>
      </c>
      <c r="B1896" t="s">
        <v>3791</v>
      </c>
      <c r="C1896" t="str">
        <f>HYPERLINK("https://talan.bank.gov.ua/get-user-certificate/Y_-biMPVnY2q-Onxyicj","Завантажити сертифікат")</f>
        <v>Завантажити сертифікат</v>
      </c>
    </row>
    <row r="1897" spans="1:3" x14ac:dyDescent="0.3">
      <c r="A1897" t="s">
        <v>3792</v>
      </c>
      <c r="B1897" t="s">
        <v>3793</v>
      </c>
      <c r="C1897" t="str">
        <f>HYPERLINK("https://talan.bank.gov.ua/get-user-certificate/Y_-biuwcTAp3edFIOB8y","Завантажити сертифікат")</f>
        <v>Завантажити сертифікат</v>
      </c>
    </row>
    <row r="1898" spans="1:3" x14ac:dyDescent="0.3">
      <c r="A1898" t="s">
        <v>3794</v>
      </c>
      <c r="B1898" t="s">
        <v>3795</v>
      </c>
      <c r="C1898" t="str">
        <f>HYPERLINK("https://talan.bank.gov.ua/get-user-certificate/Y_-biw9cPGpWGdWT0uwl","Завантажити сертифікат")</f>
        <v>Завантажити сертифікат</v>
      </c>
    </row>
    <row r="1899" spans="1:3" x14ac:dyDescent="0.3">
      <c r="A1899" t="s">
        <v>3796</v>
      </c>
      <c r="B1899" t="s">
        <v>3797</v>
      </c>
      <c r="C1899" t="str">
        <f>HYPERLINK("https://talan.bank.gov.ua/get-user-certificate/Y_-biPLL_FT3vKCTp4fh","Завантажити сертифікат")</f>
        <v>Завантажити сертифікат</v>
      </c>
    </row>
    <row r="1900" spans="1:3" x14ac:dyDescent="0.3">
      <c r="A1900" t="s">
        <v>3798</v>
      </c>
      <c r="B1900" t="s">
        <v>3799</v>
      </c>
      <c r="C1900" t="str">
        <f>HYPERLINK("https://talan.bank.gov.ua/get-user-certificate/Y_-binKZAqk_UAs10_kc","Завантажити сертифікат")</f>
        <v>Завантажити сертифікат</v>
      </c>
    </row>
    <row r="1901" spans="1:3" x14ac:dyDescent="0.3">
      <c r="A1901" t="s">
        <v>3800</v>
      </c>
      <c r="B1901" t="s">
        <v>3801</v>
      </c>
      <c r="C1901" t="str">
        <f>HYPERLINK("https://talan.bank.gov.ua/get-user-certificate/Y_-biHATV7p1rSk7_ipW","Завантажити сертифікат")</f>
        <v>Завантажити сертифікат</v>
      </c>
    </row>
    <row r="1902" spans="1:3" x14ac:dyDescent="0.3">
      <c r="A1902" t="s">
        <v>3802</v>
      </c>
      <c r="B1902" t="s">
        <v>3803</v>
      </c>
      <c r="C1902" t="str">
        <f>HYPERLINK("https://talan.bank.gov.ua/get-user-certificate/Y_-biB8E7Due_lT31OFZ","Завантажити сертифікат")</f>
        <v>Завантажити сертифікат</v>
      </c>
    </row>
    <row r="1903" spans="1:3" x14ac:dyDescent="0.3">
      <c r="A1903" t="s">
        <v>3804</v>
      </c>
      <c r="B1903" t="s">
        <v>3805</v>
      </c>
      <c r="C1903" t="str">
        <f>HYPERLINK("https://talan.bank.gov.ua/get-user-certificate/Y_-bi1wvMK170w4LlAht","Завантажити сертифікат")</f>
        <v>Завантажити сертифікат</v>
      </c>
    </row>
    <row r="1904" spans="1:3" x14ac:dyDescent="0.3">
      <c r="A1904" t="s">
        <v>3806</v>
      </c>
      <c r="B1904" t="s">
        <v>3807</v>
      </c>
      <c r="C1904" t="str">
        <f>HYPERLINK("https://talan.bank.gov.ua/get-user-certificate/Y_-biivI9lks3UeqGOTo","Завантажити сертифікат")</f>
        <v>Завантажити сертифікат</v>
      </c>
    </row>
    <row r="1905" spans="1:3" x14ac:dyDescent="0.3">
      <c r="A1905" t="s">
        <v>3808</v>
      </c>
      <c r="B1905" t="s">
        <v>3809</v>
      </c>
      <c r="C1905" t="str">
        <f>HYPERLINK("https://talan.bank.gov.ua/get-user-certificate/Y_-bi5yVV4u2Mu6YX4x9","Завантажити сертифікат")</f>
        <v>Завантажити сертифікат</v>
      </c>
    </row>
    <row r="1906" spans="1:3" x14ac:dyDescent="0.3">
      <c r="A1906" t="s">
        <v>3810</v>
      </c>
      <c r="B1906" t="s">
        <v>3811</v>
      </c>
      <c r="C1906" t="str">
        <f>HYPERLINK("https://talan.bank.gov.ua/get-user-certificate/Y_-biHepODIoUHl94RFt","Завантажити сертифікат")</f>
        <v>Завантажити сертифікат</v>
      </c>
    </row>
    <row r="1907" spans="1:3" x14ac:dyDescent="0.3">
      <c r="A1907" t="s">
        <v>3812</v>
      </c>
      <c r="B1907" t="s">
        <v>3813</v>
      </c>
      <c r="C1907" t="str">
        <f>HYPERLINK("https://talan.bank.gov.ua/get-user-certificate/Y_-bihKzsgVhtdSlPv5x","Завантажити сертифікат")</f>
        <v>Завантажити сертифікат</v>
      </c>
    </row>
    <row r="1908" spans="1:3" x14ac:dyDescent="0.3">
      <c r="A1908" t="s">
        <v>3814</v>
      </c>
      <c r="B1908" t="s">
        <v>3815</v>
      </c>
      <c r="C1908" t="str">
        <f>HYPERLINK("https://talan.bank.gov.ua/get-user-certificate/Y_-bimoid8CHROrKq5fU","Завантажити сертифікат")</f>
        <v>Завантажити сертифікат</v>
      </c>
    </row>
    <row r="1909" spans="1:3" x14ac:dyDescent="0.3">
      <c r="A1909" t="s">
        <v>3816</v>
      </c>
      <c r="B1909" t="s">
        <v>3817</v>
      </c>
      <c r="C1909" t="str">
        <f>HYPERLINK("https://talan.bank.gov.ua/get-user-certificate/Y_-biuvQGKGvq61P6cF_","Завантажити сертифікат")</f>
        <v>Завантажити сертифікат</v>
      </c>
    </row>
    <row r="1910" spans="1:3" x14ac:dyDescent="0.3">
      <c r="A1910" t="s">
        <v>3818</v>
      </c>
      <c r="B1910" t="s">
        <v>3819</v>
      </c>
      <c r="C1910" t="str">
        <f>HYPERLINK("https://talan.bank.gov.ua/get-user-certificate/Y_-bis6_gJCvgVdYVS0D","Завантажити сертифікат")</f>
        <v>Завантажити сертифікат</v>
      </c>
    </row>
    <row r="1911" spans="1:3" x14ac:dyDescent="0.3">
      <c r="A1911" t="s">
        <v>3820</v>
      </c>
      <c r="B1911" t="s">
        <v>3821</v>
      </c>
      <c r="C1911" t="str">
        <f>HYPERLINK("https://talan.bank.gov.ua/get-user-certificate/Y_-bipOnRuQWrYdkrQd2","Завантажити сертифікат")</f>
        <v>Завантажити сертифікат</v>
      </c>
    </row>
    <row r="1912" spans="1:3" x14ac:dyDescent="0.3">
      <c r="A1912" t="s">
        <v>3822</v>
      </c>
      <c r="B1912" t="s">
        <v>3823</v>
      </c>
      <c r="C1912" t="str">
        <f>HYPERLINK("https://talan.bank.gov.ua/get-user-certificate/Y_-biRv6iAxlzrQASDA8","Завантажити сертифікат")</f>
        <v>Завантажити сертифікат</v>
      </c>
    </row>
    <row r="1913" spans="1:3" x14ac:dyDescent="0.3">
      <c r="A1913" t="s">
        <v>3824</v>
      </c>
      <c r="B1913" t="s">
        <v>3825</v>
      </c>
      <c r="C1913" t="str">
        <f>HYPERLINK("https://talan.bank.gov.ua/get-user-certificate/Y_-biZJn2CmTaGrkC98m","Завантажити сертифікат")</f>
        <v>Завантажити сертифікат</v>
      </c>
    </row>
    <row r="1914" spans="1:3" x14ac:dyDescent="0.3">
      <c r="A1914" t="s">
        <v>3826</v>
      </c>
      <c r="B1914" t="s">
        <v>3827</v>
      </c>
      <c r="C1914" t="str">
        <f>HYPERLINK("https://talan.bank.gov.ua/get-user-certificate/Y_-bitA64-W-676ilkRO","Завантажити сертифікат")</f>
        <v>Завантажити сертифікат</v>
      </c>
    </row>
    <row r="1915" spans="1:3" x14ac:dyDescent="0.3">
      <c r="A1915" t="s">
        <v>3828</v>
      </c>
      <c r="B1915" t="s">
        <v>3829</v>
      </c>
      <c r="C1915" t="str">
        <f>HYPERLINK("https://talan.bank.gov.ua/get-user-certificate/Y_-biVuAdN3UJvTSyh6N","Завантажити сертифікат")</f>
        <v>Завантажити сертифікат</v>
      </c>
    </row>
    <row r="1916" spans="1:3" x14ac:dyDescent="0.3">
      <c r="A1916" t="s">
        <v>3830</v>
      </c>
      <c r="B1916" t="s">
        <v>3831</v>
      </c>
      <c r="C1916" t="str">
        <f>HYPERLINK("https://talan.bank.gov.ua/get-user-certificate/Y_-biuHpX0-cJVmAqMjj","Завантажити сертифікат")</f>
        <v>Завантажити сертифікат</v>
      </c>
    </row>
    <row r="1917" spans="1:3" x14ac:dyDescent="0.3">
      <c r="A1917" t="s">
        <v>3832</v>
      </c>
      <c r="B1917" t="s">
        <v>3833</v>
      </c>
      <c r="C1917" t="str">
        <f>HYPERLINK("https://talan.bank.gov.ua/get-user-certificate/Y_-bip6K9UMs5HJ4iQEs","Завантажити сертифікат")</f>
        <v>Завантажити сертифікат</v>
      </c>
    </row>
    <row r="1918" spans="1:3" x14ac:dyDescent="0.3">
      <c r="A1918" t="s">
        <v>3834</v>
      </c>
      <c r="B1918" t="s">
        <v>3835</v>
      </c>
      <c r="C1918" t="str">
        <f>HYPERLINK("https://talan.bank.gov.ua/get-user-certificate/Y_-bigI8aeNRvbn3IP4E","Завантажити сертифікат")</f>
        <v>Завантажити сертифікат</v>
      </c>
    </row>
    <row r="1919" spans="1:3" x14ac:dyDescent="0.3">
      <c r="A1919" t="s">
        <v>3836</v>
      </c>
      <c r="B1919" t="s">
        <v>3837</v>
      </c>
      <c r="C1919" t="str">
        <f>HYPERLINK("https://talan.bank.gov.ua/get-user-certificate/Y_-biECuReumOHx56PDH","Завантажити сертифікат")</f>
        <v>Завантажити сертифікат</v>
      </c>
    </row>
    <row r="1920" spans="1:3" x14ac:dyDescent="0.3">
      <c r="A1920" t="s">
        <v>3838</v>
      </c>
      <c r="B1920" t="s">
        <v>3839</v>
      </c>
      <c r="C1920" t="str">
        <f>HYPERLINK("https://talan.bank.gov.ua/get-user-certificate/Y_-bi0ZcmMCLFvGilg0x","Завантажити сертифікат")</f>
        <v>Завантажити сертифікат</v>
      </c>
    </row>
    <row r="1921" spans="1:3" x14ac:dyDescent="0.3">
      <c r="A1921" t="s">
        <v>3840</v>
      </c>
      <c r="B1921" t="s">
        <v>3841</v>
      </c>
      <c r="C1921" t="str">
        <f>HYPERLINK("https://talan.bank.gov.ua/get-user-certificate/Y_-biNowi5F4XaSjifRE","Завантажити сертифікат")</f>
        <v>Завантажити сертифікат</v>
      </c>
    </row>
    <row r="1922" spans="1:3" x14ac:dyDescent="0.3">
      <c r="A1922" t="s">
        <v>3842</v>
      </c>
      <c r="B1922" t="s">
        <v>3843</v>
      </c>
      <c r="C1922" t="str">
        <f>HYPERLINK("https://talan.bank.gov.ua/get-user-certificate/Y_-biFQQ3t-UMcsTeksq","Завантажити сертифікат")</f>
        <v>Завантажити сертифікат</v>
      </c>
    </row>
    <row r="1923" spans="1:3" x14ac:dyDescent="0.3">
      <c r="A1923" t="s">
        <v>3844</v>
      </c>
      <c r="B1923" t="s">
        <v>3845</v>
      </c>
      <c r="C1923" t="str">
        <f>HYPERLINK("https://talan.bank.gov.ua/get-user-certificate/Y_-biS09JKNoc7CONKdY","Завантажити сертифікат")</f>
        <v>Завантажити сертифікат</v>
      </c>
    </row>
    <row r="1924" spans="1:3" x14ac:dyDescent="0.3">
      <c r="A1924" t="s">
        <v>3846</v>
      </c>
      <c r="B1924" t="s">
        <v>3847</v>
      </c>
      <c r="C1924" t="str">
        <f>HYPERLINK("https://talan.bank.gov.ua/get-user-certificate/Y_-bi8kzGLhsIbA3MDAf","Завантажити сертифікат")</f>
        <v>Завантажити сертифікат</v>
      </c>
    </row>
    <row r="1925" spans="1:3" x14ac:dyDescent="0.3">
      <c r="A1925" t="s">
        <v>3848</v>
      </c>
      <c r="B1925" t="s">
        <v>3849</v>
      </c>
      <c r="C1925" t="str">
        <f>HYPERLINK("https://talan.bank.gov.ua/get-user-certificate/Y_-bix3OuKsbmhoAkycz","Завантажити сертифікат")</f>
        <v>Завантажити сертифікат</v>
      </c>
    </row>
    <row r="1926" spans="1:3" x14ac:dyDescent="0.3">
      <c r="A1926" t="s">
        <v>3850</v>
      </c>
      <c r="B1926" t="s">
        <v>3851</v>
      </c>
      <c r="C1926" t="str">
        <f>HYPERLINK("https://talan.bank.gov.ua/get-user-certificate/Y_-biT33RDl3CPxZkMIx","Завантажити сертифікат")</f>
        <v>Завантажити сертифікат</v>
      </c>
    </row>
    <row r="1927" spans="1:3" x14ac:dyDescent="0.3">
      <c r="A1927" t="s">
        <v>3852</v>
      </c>
      <c r="B1927" t="s">
        <v>3853</v>
      </c>
      <c r="C1927" t="str">
        <f>HYPERLINK("https://talan.bank.gov.ua/get-user-certificate/Y_-biK2F3INLdpUTfmft","Завантажити сертифікат")</f>
        <v>Завантажити сертифікат</v>
      </c>
    </row>
    <row r="1928" spans="1:3" x14ac:dyDescent="0.3">
      <c r="A1928" t="s">
        <v>3854</v>
      </c>
      <c r="B1928" t="s">
        <v>3855</v>
      </c>
      <c r="C1928" t="str">
        <f>HYPERLINK("https://talan.bank.gov.ua/get-user-certificate/Y_-bi0pSEnWmt-gOKzjj","Завантажити сертифікат")</f>
        <v>Завантажити сертифікат</v>
      </c>
    </row>
    <row r="1929" spans="1:3" x14ac:dyDescent="0.3">
      <c r="A1929" t="s">
        <v>3856</v>
      </c>
      <c r="B1929" t="s">
        <v>3857</v>
      </c>
      <c r="C1929" t="str">
        <f>HYPERLINK("https://talan.bank.gov.ua/get-user-certificate/Y_-biZZarjgF0XBBP03P","Завантажити сертифікат")</f>
        <v>Завантажити сертифікат</v>
      </c>
    </row>
    <row r="1930" spans="1:3" x14ac:dyDescent="0.3">
      <c r="A1930" t="s">
        <v>3858</v>
      </c>
      <c r="B1930" t="s">
        <v>3859</v>
      </c>
      <c r="C1930" t="str">
        <f>HYPERLINK("https://talan.bank.gov.ua/get-user-certificate/Y_-bi-zon_WRIfgYKlYE","Завантажити сертифікат")</f>
        <v>Завантажити сертифікат</v>
      </c>
    </row>
    <row r="1931" spans="1:3" x14ac:dyDescent="0.3">
      <c r="A1931" t="s">
        <v>3860</v>
      </c>
      <c r="B1931" t="s">
        <v>3861</v>
      </c>
      <c r="C1931" t="str">
        <f>HYPERLINK("https://talan.bank.gov.ua/get-user-certificate/Y_-bi7OB1VYRglaQlvtA","Завантажити сертифікат")</f>
        <v>Завантажити сертифікат</v>
      </c>
    </row>
    <row r="1932" spans="1:3" x14ac:dyDescent="0.3">
      <c r="A1932" t="s">
        <v>3862</v>
      </c>
      <c r="B1932" t="s">
        <v>3863</v>
      </c>
      <c r="C1932" t="str">
        <f>HYPERLINK("https://talan.bank.gov.ua/get-user-certificate/Y_-bi0-pS5kBlTmDJJI5","Завантажити сертифікат")</f>
        <v>Завантажити сертифікат</v>
      </c>
    </row>
    <row r="1933" spans="1:3" x14ac:dyDescent="0.3">
      <c r="A1933" t="s">
        <v>3864</v>
      </c>
      <c r="B1933" t="s">
        <v>3865</v>
      </c>
      <c r="C1933" t="str">
        <f>HYPERLINK("https://talan.bank.gov.ua/get-user-certificate/Y_-biWly8YhaBMuGwm6l","Завантажити сертифікат")</f>
        <v>Завантажити сертифікат</v>
      </c>
    </row>
    <row r="1934" spans="1:3" x14ac:dyDescent="0.3">
      <c r="A1934" t="s">
        <v>3866</v>
      </c>
      <c r="B1934" t="s">
        <v>3867</v>
      </c>
      <c r="C1934" t="str">
        <f>HYPERLINK("https://talan.bank.gov.ua/get-user-certificate/Y_-biIP6TnP6TCgnX6_x","Завантажити сертифікат")</f>
        <v>Завантажити сертифікат</v>
      </c>
    </row>
    <row r="1935" spans="1:3" x14ac:dyDescent="0.3">
      <c r="A1935" t="s">
        <v>3868</v>
      </c>
      <c r="B1935" t="s">
        <v>3869</v>
      </c>
      <c r="C1935" t="str">
        <f>HYPERLINK("https://talan.bank.gov.ua/get-user-certificate/Y_-bi0ppyNKffFt2Av4b","Завантажити сертифікат")</f>
        <v>Завантажити сертифікат</v>
      </c>
    </row>
    <row r="1936" spans="1:3" x14ac:dyDescent="0.3">
      <c r="A1936" t="s">
        <v>3870</v>
      </c>
      <c r="B1936" t="s">
        <v>3871</v>
      </c>
      <c r="C1936" t="str">
        <f>HYPERLINK("https://talan.bank.gov.ua/get-user-certificate/Y_-bi3sbEt5E880W7sMC","Завантажити сертифікат")</f>
        <v>Завантажити сертифікат</v>
      </c>
    </row>
    <row r="1937" spans="1:3" x14ac:dyDescent="0.3">
      <c r="A1937" t="s">
        <v>3872</v>
      </c>
      <c r="B1937" t="s">
        <v>3873</v>
      </c>
      <c r="C1937" t="str">
        <f>HYPERLINK("https://talan.bank.gov.ua/get-user-certificate/Y_-biFUx1al-Cg1Fikft","Завантажити сертифікат")</f>
        <v>Завантажити сертифікат</v>
      </c>
    </row>
    <row r="1938" spans="1:3" x14ac:dyDescent="0.3">
      <c r="A1938" t="s">
        <v>3874</v>
      </c>
      <c r="B1938" t="s">
        <v>3875</v>
      </c>
      <c r="C1938" t="str">
        <f>HYPERLINK("https://talan.bank.gov.ua/get-user-certificate/Y_-bimFRwASZ26N2IK5A","Завантажити сертифікат")</f>
        <v>Завантажити сертифікат</v>
      </c>
    </row>
    <row r="1939" spans="1:3" x14ac:dyDescent="0.3">
      <c r="A1939" t="s">
        <v>3876</v>
      </c>
      <c r="B1939" t="s">
        <v>3877</v>
      </c>
      <c r="C1939" t="str">
        <f>HYPERLINK("https://talan.bank.gov.ua/get-user-certificate/Y_-bids2iWQMr9fHPweW","Завантажити сертифікат")</f>
        <v>Завантажити сертифікат</v>
      </c>
    </row>
    <row r="1940" spans="1:3" x14ac:dyDescent="0.3">
      <c r="A1940" t="s">
        <v>3878</v>
      </c>
      <c r="B1940" t="s">
        <v>3879</v>
      </c>
      <c r="C1940" t="str">
        <f>HYPERLINK("https://talan.bank.gov.ua/get-user-certificate/Y_-biiXoiD1nPnw44pAs","Завантажити сертифікат")</f>
        <v>Завантажити сертифікат</v>
      </c>
    </row>
    <row r="1941" spans="1:3" x14ac:dyDescent="0.3">
      <c r="A1941" t="s">
        <v>3880</v>
      </c>
      <c r="B1941" t="s">
        <v>3881</v>
      </c>
      <c r="C1941" t="str">
        <f>HYPERLINK("https://talan.bank.gov.ua/get-user-certificate/Y_-biPAd0EvBTY3UcQ6_","Завантажити сертифікат")</f>
        <v>Завантажити сертифікат</v>
      </c>
    </row>
    <row r="1942" spans="1:3" x14ac:dyDescent="0.3">
      <c r="A1942" t="s">
        <v>3882</v>
      </c>
      <c r="B1942" t="s">
        <v>3883</v>
      </c>
      <c r="C1942" t="str">
        <f>HYPERLINK("https://talan.bank.gov.ua/get-user-certificate/Y_-bi1076mxpozbNsEc6","Завантажити сертифікат")</f>
        <v>Завантажити сертифікат</v>
      </c>
    </row>
    <row r="1943" spans="1:3" x14ac:dyDescent="0.3">
      <c r="A1943" t="s">
        <v>3884</v>
      </c>
      <c r="B1943" t="s">
        <v>3885</v>
      </c>
      <c r="C1943" t="str">
        <f>HYPERLINK("https://talan.bank.gov.ua/get-user-certificate/Y_-biOQKjR2g5F7ReNSJ","Завантажити сертифікат")</f>
        <v>Завантажити сертифікат</v>
      </c>
    </row>
    <row r="1944" spans="1:3" x14ac:dyDescent="0.3">
      <c r="A1944" t="s">
        <v>3886</v>
      </c>
      <c r="B1944" t="s">
        <v>3887</v>
      </c>
      <c r="C1944" t="str">
        <f>HYPERLINK("https://talan.bank.gov.ua/get-user-certificate/Y_-biZJvJ9GzXV3Dm_fk","Завантажити сертифікат")</f>
        <v>Завантажити сертифікат</v>
      </c>
    </row>
    <row r="1945" spans="1:3" x14ac:dyDescent="0.3">
      <c r="A1945" t="s">
        <v>3888</v>
      </c>
      <c r="B1945" t="s">
        <v>3889</v>
      </c>
      <c r="C1945" t="str">
        <f>HYPERLINK("https://talan.bank.gov.ua/get-user-certificate/Y_-biEo2G-s-u5XEi7y9","Завантажити сертифікат")</f>
        <v>Завантажити сертифікат</v>
      </c>
    </row>
    <row r="1946" spans="1:3" x14ac:dyDescent="0.3">
      <c r="A1946" t="s">
        <v>3890</v>
      </c>
      <c r="B1946" t="s">
        <v>3891</v>
      </c>
      <c r="C1946" t="str">
        <f>HYPERLINK("https://talan.bank.gov.ua/get-user-certificate/Y_-bijilb_FpcWmrNggw","Завантажити сертифікат")</f>
        <v>Завантажити сертифікат</v>
      </c>
    </row>
    <row r="1947" spans="1:3" x14ac:dyDescent="0.3">
      <c r="A1947" t="s">
        <v>3892</v>
      </c>
      <c r="B1947" t="s">
        <v>3893</v>
      </c>
      <c r="C1947" t="str">
        <f>HYPERLINK("https://talan.bank.gov.ua/get-user-certificate/Y_-bihmG6pwCj3rkGo1j","Завантажити сертифікат")</f>
        <v>Завантажити сертифікат</v>
      </c>
    </row>
    <row r="1948" spans="1:3" x14ac:dyDescent="0.3">
      <c r="A1948" t="s">
        <v>3894</v>
      </c>
      <c r="B1948" t="s">
        <v>3895</v>
      </c>
      <c r="C1948" t="str">
        <f>HYPERLINK("https://talan.bank.gov.ua/get-user-certificate/Y_-biysxv9WGMmd_vrOo","Завантажити сертифікат")</f>
        <v>Завантажити сертифікат</v>
      </c>
    </row>
    <row r="1949" spans="1:3" x14ac:dyDescent="0.3">
      <c r="A1949" t="s">
        <v>3896</v>
      </c>
      <c r="B1949" t="s">
        <v>3897</v>
      </c>
      <c r="C1949" t="str">
        <f>HYPERLINK("https://talan.bank.gov.ua/get-user-certificate/Y_-bijmG-zWYkkqfId2J","Завантажити сертифікат")</f>
        <v>Завантажити сертифікат</v>
      </c>
    </row>
    <row r="1950" spans="1:3" x14ac:dyDescent="0.3">
      <c r="A1950" t="s">
        <v>3898</v>
      </c>
      <c r="B1950" t="s">
        <v>3899</v>
      </c>
      <c r="C1950" t="str">
        <f>HYPERLINK("https://talan.bank.gov.ua/get-user-certificate/Y_-biTaCnLqhK90pHBUV","Завантажити сертифікат")</f>
        <v>Завантажити сертифікат</v>
      </c>
    </row>
    <row r="1951" spans="1:3" x14ac:dyDescent="0.3">
      <c r="A1951" t="s">
        <v>3900</v>
      </c>
      <c r="B1951" t="s">
        <v>3901</v>
      </c>
      <c r="C1951" t="str">
        <f>HYPERLINK("https://talan.bank.gov.ua/get-user-certificate/Y_-biMo_6u50da8VCZba","Завантажити сертифікат")</f>
        <v>Завантажити сертифікат</v>
      </c>
    </row>
    <row r="1952" spans="1:3" x14ac:dyDescent="0.3">
      <c r="A1952" t="s">
        <v>3902</v>
      </c>
      <c r="B1952" t="s">
        <v>3903</v>
      </c>
      <c r="C1952" t="str">
        <f>HYPERLINK("https://talan.bank.gov.ua/get-user-certificate/Y_-bi9Rv0pAI2it5yJVV","Завантажити сертифікат")</f>
        <v>Завантажити сертифікат</v>
      </c>
    </row>
    <row r="1953" spans="1:3" x14ac:dyDescent="0.3">
      <c r="A1953" t="s">
        <v>3904</v>
      </c>
      <c r="B1953" t="s">
        <v>3905</v>
      </c>
      <c r="C1953" t="str">
        <f>HYPERLINK("https://talan.bank.gov.ua/get-user-certificate/Y_-biYA5KOih2Cg70-i-","Завантажити сертифікат")</f>
        <v>Завантажити сертифікат</v>
      </c>
    </row>
    <row r="1954" spans="1:3" x14ac:dyDescent="0.3">
      <c r="A1954" t="s">
        <v>3906</v>
      </c>
      <c r="B1954" t="s">
        <v>3907</v>
      </c>
      <c r="C1954" t="str">
        <f>HYPERLINK("https://talan.bank.gov.ua/get-user-certificate/Y_-bi6k-1Hr9y51wOTi8","Завантажити сертифікат")</f>
        <v>Завантажити сертифікат</v>
      </c>
    </row>
    <row r="1955" spans="1:3" x14ac:dyDescent="0.3">
      <c r="A1955" t="s">
        <v>3908</v>
      </c>
      <c r="B1955" t="s">
        <v>3909</v>
      </c>
      <c r="C1955" t="str">
        <f>HYPERLINK("https://talan.bank.gov.ua/get-user-certificate/Y_-biZIP5SJEioxap4uU","Завантажити сертифікат")</f>
        <v>Завантажити сертифікат</v>
      </c>
    </row>
    <row r="1956" spans="1:3" x14ac:dyDescent="0.3">
      <c r="A1956" t="s">
        <v>3910</v>
      </c>
      <c r="B1956" t="s">
        <v>3911</v>
      </c>
      <c r="C1956" t="str">
        <f>HYPERLINK("https://talan.bank.gov.ua/get-user-certificate/Y_-bixlD2XAInXzueJun","Завантажити сертифікат")</f>
        <v>Завантажити сертифікат</v>
      </c>
    </row>
    <row r="1957" spans="1:3" x14ac:dyDescent="0.3">
      <c r="A1957" t="s">
        <v>3912</v>
      </c>
      <c r="B1957" t="s">
        <v>3913</v>
      </c>
      <c r="C1957" t="str">
        <f>HYPERLINK("https://talan.bank.gov.ua/get-user-certificate/Y_-biH5HhcCysPEh65QY","Завантажити сертифікат")</f>
        <v>Завантажити сертифікат</v>
      </c>
    </row>
    <row r="1958" spans="1:3" x14ac:dyDescent="0.3">
      <c r="A1958" t="s">
        <v>3914</v>
      </c>
      <c r="B1958" t="s">
        <v>3915</v>
      </c>
      <c r="C1958" t="str">
        <f>HYPERLINK("https://talan.bank.gov.ua/get-user-certificate/Y_-biol-bE1R4cOXUNgD","Завантажити сертифікат")</f>
        <v>Завантажити сертифікат</v>
      </c>
    </row>
    <row r="1959" spans="1:3" x14ac:dyDescent="0.3">
      <c r="A1959" t="s">
        <v>3916</v>
      </c>
      <c r="B1959" t="s">
        <v>3917</v>
      </c>
      <c r="C1959" t="str">
        <f>HYPERLINK("https://talan.bank.gov.ua/get-user-certificate/Y_-bigDJIfoPT4JFfsJD","Завантажити сертифікат")</f>
        <v>Завантажити сертифікат</v>
      </c>
    </row>
    <row r="1960" spans="1:3" x14ac:dyDescent="0.3">
      <c r="A1960" t="s">
        <v>3918</v>
      </c>
      <c r="B1960" t="s">
        <v>3919</v>
      </c>
      <c r="C1960" t="str">
        <f>HYPERLINK("https://talan.bank.gov.ua/get-user-certificate/Y_-bi_uuK35YXKHaE4lW","Завантажити сертифікат")</f>
        <v>Завантажити сертифікат</v>
      </c>
    </row>
    <row r="1961" spans="1:3" x14ac:dyDescent="0.3">
      <c r="A1961" t="s">
        <v>3920</v>
      </c>
      <c r="B1961" t="s">
        <v>3921</v>
      </c>
      <c r="C1961" t="str">
        <f>HYPERLINK("https://talan.bank.gov.ua/get-user-certificate/Y_-bi2pT7upqt0bNlv30","Завантажити сертифікат")</f>
        <v>Завантажити сертифікат</v>
      </c>
    </row>
    <row r="1962" spans="1:3" x14ac:dyDescent="0.3">
      <c r="A1962" t="s">
        <v>3922</v>
      </c>
      <c r="B1962" t="s">
        <v>3923</v>
      </c>
      <c r="C1962" t="str">
        <f>HYPERLINK("https://talan.bank.gov.ua/get-user-certificate/Y_-biDaXY7AlywcU10gJ","Завантажити сертифікат")</f>
        <v>Завантажити сертифікат</v>
      </c>
    </row>
    <row r="1963" spans="1:3" x14ac:dyDescent="0.3">
      <c r="A1963" t="s">
        <v>3924</v>
      </c>
      <c r="B1963" t="s">
        <v>3925</v>
      </c>
      <c r="C1963" t="str">
        <f>HYPERLINK("https://talan.bank.gov.ua/get-user-certificate/Y_-biPXxIu_WGT_xbef4","Завантажити сертифікат")</f>
        <v>Завантажити сертифікат</v>
      </c>
    </row>
    <row r="1964" spans="1:3" x14ac:dyDescent="0.3">
      <c r="A1964" t="s">
        <v>3926</v>
      </c>
      <c r="B1964" t="s">
        <v>3927</v>
      </c>
      <c r="C1964" t="str">
        <f>HYPERLINK("https://talan.bank.gov.ua/get-user-certificate/Y_-bi0uk-aLQoLTKnfbM","Завантажити сертифікат")</f>
        <v>Завантажити сертифікат</v>
      </c>
    </row>
    <row r="1965" spans="1:3" x14ac:dyDescent="0.3">
      <c r="A1965" t="s">
        <v>3928</v>
      </c>
      <c r="B1965" t="s">
        <v>3929</v>
      </c>
      <c r="C1965" t="str">
        <f>HYPERLINK("https://talan.bank.gov.ua/get-user-certificate/Y_-bi3mJutbJci7S3G0-","Завантажити сертифікат")</f>
        <v>Завантажити сертифікат</v>
      </c>
    </row>
    <row r="1966" spans="1:3" x14ac:dyDescent="0.3">
      <c r="A1966" t="s">
        <v>3930</v>
      </c>
      <c r="B1966" t="s">
        <v>3931</v>
      </c>
      <c r="C1966" t="str">
        <f>HYPERLINK("https://talan.bank.gov.ua/get-user-certificate/Y_-bi-EgTWJ2wHStht0z","Завантажити сертифікат")</f>
        <v>Завантажити сертифікат</v>
      </c>
    </row>
    <row r="1967" spans="1:3" x14ac:dyDescent="0.3">
      <c r="A1967" t="s">
        <v>3932</v>
      </c>
      <c r="B1967" t="s">
        <v>3933</v>
      </c>
      <c r="C1967" t="str">
        <f>HYPERLINK("https://talan.bank.gov.ua/get-user-certificate/Y_-biGV0iFrPeTuzLiC0","Завантажити сертифікат")</f>
        <v>Завантажити сертифікат</v>
      </c>
    </row>
    <row r="1968" spans="1:3" x14ac:dyDescent="0.3">
      <c r="A1968" t="s">
        <v>3934</v>
      </c>
      <c r="B1968" t="s">
        <v>3935</v>
      </c>
      <c r="C1968" t="str">
        <f>HYPERLINK("https://talan.bank.gov.ua/get-user-certificate/Y_-biOmVUGYwKyl-8dPT","Завантажити сертифікат")</f>
        <v>Завантажити сертифікат</v>
      </c>
    </row>
    <row r="1969" spans="1:3" x14ac:dyDescent="0.3">
      <c r="A1969" t="s">
        <v>3936</v>
      </c>
      <c r="B1969" t="s">
        <v>3937</v>
      </c>
      <c r="C1969" t="str">
        <f>HYPERLINK("https://talan.bank.gov.ua/get-user-certificate/Y_-bimVcyIWYse80pGmX","Завантажити сертифікат")</f>
        <v>Завантажити сертифікат</v>
      </c>
    </row>
    <row r="1970" spans="1:3" x14ac:dyDescent="0.3">
      <c r="A1970" t="s">
        <v>3938</v>
      </c>
      <c r="B1970" t="s">
        <v>3939</v>
      </c>
      <c r="C1970" t="str">
        <f>HYPERLINK("https://talan.bank.gov.ua/get-user-certificate/Y_-biFTne1OPO69wXzzB","Завантажити сертифікат")</f>
        <v>Завантажити сертифікат</v>
      </c>
    </row>
    <row r="1971" spans="1:3" x14ac:dyDescent="0.3">
      <c r="A1971" t="s">
        <v>3940</v>
      </c>
      <c r="B1971" t="s">
        <v>3941</v>
      </c>
      <c r="C1971" t="str">
        <f>HYPERLINK("https://talan.bank.gov.ua/get-user-certificate/Y_-bipNiEMelQ7cMp_nK","Завантажити сертифікат")</f>
        <v>Завантажити сертифікат</v>
      </c>
    </row>
    <row r="1972" spans="1:3" x14ac:dyDescent="0.3">
      <c r="A1972" t="s">
        <v>3942</v>
      </c>
      <c r="B1972" t="s">
        <v>3943</v>
      </c>
      <c r="C1972" t="str">
        <f>HYPERLINK("https://talan.bank.gov.ua/get-user-certificate/Y_-biHHYxaGvcKxV9Z8c","Завантажити сертифікат")</f>
        <v>Завантажити сертифікат</v>
      </c>
    </row>
    <row r="1973" spans="1:3" x14ac:dyDescent="0.3">
      <c r="A1973" t="s">
        <v>3944</v>
      </c>
      <c r="B1973" t="s">
        <v>3945</v>
      </c>
      <c r="C1973" t="str">
        <f>HYPERLINK("https://talan.bank.gov.ua/get-user-certificate/Y_-bio8Xt4_SiFreUqZi","Завантажити сертифікат")</f>
        <v>Завантажити сертифікат</v>
      </c>
    </row>
    <row r="1974" spans="1:3" x14ac:dyDescent="0.3">
      <c r="A1974" t="s">
        <v>3946</v>
      </c>
      <c r="B1974" t="s">
        <v>3947</v>
      </c>
      <c r="C1974" t="str">
        <f>HYPERLINK("https://talan.bank.gov.ua/get-user-certificate/Y_-biaT09Ics_0KzJsBs","Завантажити сертифікат")</f>
        <v>Завантажити сертифікат</v>
      </c>
    </row>
    <row r="1975" spans="1:3" x14ac:dyDescent="0.3">
      <c r="A1975" t="s">
        <v>3948</v>
      </c>
      <c r="B1975" t="s">
        <v>3949</v>
      </c>
      <c r="C1975" t="str">
        <f>HYPERLINK("https://talan.bank.gov.ua/get-user-certificate/Y_-biTrxL_Yse75Mpt8J","Завантажити сертифікат")</f>
        <v>Завантажити сертифікат</v>
      </c>
    </row>
    <row r="1976" spans="1:3" x14ac:dyDescent="0.3">
      <c r="A1976" t="s">
        <v>3950</v>
      </c>
      <c r="B1976" t="s">
        <v>3951</v>
      </c>
      <c r="C1976" t="str">
        <f>HYPERLINK("https://talan.bank.gov.ua/get-user-certificate/Y_-bir_VN_p7Aeh6ZLQd","Завантажити сертифікат")</f>
        <v>Завантажити сертифікат</v>
      </c>
    </row>
    <row r="1977" spans="1:3" x14ac:dyDescent="0.3">
      <c r="A1977" t="s">
        <v>3952</v>
      </c>
      <c r="B1977" t="s">
        <v>3953</v>
      </c>
      <c r="C1977" t="str">
        <f>HYPERLINK("https://talan.bank.gov.ua/get-user-certificate/Y_-bivsEz0hqxAJy58Wa","Завантажити сертифікат")</f>
        <v>Завантажити сертифікат</v>
      </c>
    </row>
    <row r="1978" spans="1:3" x14ac:dyDescent="0.3">
      <c r="A1978" t="s">
        <v>3954</v>
      </c>
      <c r="B1978" t="s">
        <v>3955</v>
      </c>
      <c r="C1978" t="str">
        <f>HYPERLINK("https://talan.bank.gov.ua/get-user-certificate/Y_-bibRvnVeQsIrJXxSW","Завантажити сертифікат")</f>
        <v>Завантажити сертифікат</v>
      </c>
    </row>
    <row r="1979" spans="1:3" x14ac:dyDescent="0.3">
      <c r="A1979" t="s">
        <v>3956</v>
      </c>
      <c r="B1979" t="s">
        <v>3957</v>
      </c>
      <c r="C1979" t="str">
        <f>HYPERLINK("https://talan.bank.gov.ua/get-user-certificate/Y_-biuIpVfPa4XltaVrP","Завантажити сертифікат")</f>
        <v>Завантажити сертифікат</v>
      </c>
    </row>
    <row r="1980" spans="1:3" x14ac:dyDescent="0.3">
      <c r="A1980" t="s">
        <v>3958</v>
      </c>
      <c r="B1980" t="s">
        <v>3959</v>
      </c>
      <c r="C1980" t="str">
        <f>HYPERLINK("https://talan.bank.gov.ua/get-user-certificate/Y_-biaTszDtUnMs-_Ham","Завантажити сертифікат")</f>
        <v>Завантажити сертифікат</v>
      </c>
    </row>
    <row r="1981" spans="1:3" x14ac:dyDescent="0.3">
      <c r="A1981" t="s">
        <v>3960</v>
      </c>
      <c r="B1981" t="s">
        <v>3961</v>
      </c>
      <c r="C1981" t="str">
        <f>HYPERLINK("https://talan.bank.gov.ua/get-user-certificate/Y_-biA3uWq9RFj8ok5UN","Завантажити сертифікат")</f>
        <v>Завантажити сертифікат</v>
      </c>
    </row>
    <row r="1982" spans="1:3" x14ac:dyDescent="0.3">
      <c r="A1982" t="s">
        <v>3962</v>
      </c>
      <c r="B1982" t="s">
        <v>3963</v>
      </c>
      <c r="C1982" t="str">
        <f>HYPERLINK("https://talan.bank.gov.ua/get-user-certificate/Y_-bivsdDP-TCTNf0o0p","Завантажити сертифікат")</f>
        <v>Завантажити сертифікат</v>
      </c>
    </row>
    <row r="1983" spans="1:3" x14ac:dyDescent="0.3">
      <c r="A1983" t="s">
        <v>3964</v>
      </c>
      <c r="B1983" t="s">
        <v>3965</v>
      </c>
      <c r="C1983" t="str">
        <f>HYPERLINK("https://talan.bank.gov.ua/get-user-certificate/Y_-biAlenqctfP1GK1Dh","Завантажити сертифікат")</f>
        <v>Завантажити сертифікат</v>
      </c>
    </row>
    <row r="1984" spans="1:3" x14ac:dyDescent="0.3">
      <c r="A1984" t="s">
        <v>3966</v>
      </c>
      <c r="B1984" t="s">
        <v>3967</v>
      </c>
      <c r="C1984" t="str">
        <f>HYPERLINK("https://talan.bank.gov.ua/get-user-certificate/Y_-bi6rG92k8kgKfVlKY","Завантажити сертифікат")</f>
        <v>Завантажити сертифікат</v>
      </c>
    </row>
    <row r="1985" spans="1:3" x14ac:dyDescent="0.3">
      <c r="A1985" t="s">
        <v>3968</v>
      </c>
      <c r="B1985" t="s">
        <v>3969</v>
      </c>
      <c r="C1985" t="str">
        <f>HYPERLINK("https://talan.bank.gov.ua/get-user-certificate/Y_-biSraO13hksxjBdSf","Завантажити сертифікат")</f>
        <v>Завантажити сертифікат</v>
      </c>
    </row>
    <row r="1986" spans="1:3" x14ac:dyDescent="0.3">
      <c r="A1986" t="s">
        <v>3970</v>
      </c>
      <c r="B1986" t="s">
        <v>3971</v>
      </c>
      <c r="C1986" t="str">
        <f>HYPERLINK("https://talan.bank.gov.ua/get-user-certificate/Y_-biC7Qagy_pMWAzRvk","Завантажити сертифікат")</f>
        <v>Завантажити сертифікат</v>
      </c>
    </row>
    <row r="1987" spans="1:3" x14ac:dyDescent="0.3">
      <c r="A1987" t="s">
        <v>3972</v>
      </c>
      <c r="B1987" t="s">
        <v>3973</v>
      </c>
      <c r="C1987" t="str">
        <f>HYPERLINK("https://talan.bank.gov.ua/get-user-certificate/Y_-bicZ4MU4goLZC7iRl","Завантажити сертифікат")</f>
        <v>Завантажити сертифікат</v>
      </c>
    </row>
    <row r="1988" spans="1:3" x14ac:dyDescent="0.3">
      <c r="A1988" t="s">
        <v>3974</v>
      </c>
      <c r="B1988" t="s">
        <v>3975</v>
      </c>
      <c r="C1988" t="str">
        <f>HYPERLINK("https://talan.bank.gov.ua/get-user-certificate/Y_-biX2HVttQ2MzkrDza","Завантажити сертифікат")</f>
        <v>Завантажити сертифікат</v>
      </c>
    </row>
    <row r="1989" spans="1:3" x14ac:dyDescent="0.3">
      <c r="A1989" t="s">
        <v>3976</v>
      </c>
      <c r="B1989" t="s">
        <v>3977</v>
      </c>
      <c r="C1989" t="str">
        <f>HYPERLINK("https://talan.bank.gov.ua/get-user-certificate/Y_-bi9bCM1dXz8k6EEfy","Завантажити сертифікат")</f>
        <v>Завантажити сертифікат</v>
      </c>
    </row>
    <row r="1990" spans="1:3" x14ac:dyDescent="0.3">
      <c r="A1990" t="s">
        <v>3978</v>
      </c>
      <c r="B1990" t="s">
        <v>3979</v>
      </c>
      <c r="C1990" t="str">
        <f>HYPERLINK("https://talan.bank.gov.ua/get-user-certificate/Y_-biFQAl26iuurBmI2y","Завантажити сертифікат")</f>
        <v>Завантажити сертифікат</v>
      </c>
    </row>
    <row r="1991" spans="1:3" x14ac:dyDescent="0.3">
      <c r="A1991" t="s">
        <v>3980</v>
      </c>
      <c r="B1991" t="s">
        <v>3981</v>
      </c>
      <c r="C1991" t="str">
        <f>HYPERLINK("https://talan.bank.gov.ua/get-user-certificate/Y_-bicy1ehD1YTRwpeKu","Завантажити сертифікат")</f>
        <v>Завантажити сертифікат</v>
      </c>
    </row>
    <row r="1992" spans="1:3" x14ac:dyDescent="0.3">
      <c r="A1992" t="s">
        <v>3982</v>
      </c>
      <c r="B1992" t="s">
        <v>3983</v>
      </c>
      <c r="C1992" t="str">
        <f>HYPERLINK("https://talan.bank.gov.ua/get-user-certificate/Y_-biHWXm4iZxvg9UAjK","Завантажити сертифікат")</f>
        <v>Завантажити сертифікат</v>
      </c>
    </row>
    <row r="1993" spans="1:3" x14ac:dyDescent="0.3">
      <c r="A1993" t="s">
        <v>3984</v>
      </c>
      <c r="B1993" t="s">
        <v>3985</v>
      </c>
      <c r="C1993" t="str">
        <f>HYPERLINK("https://talan.bank.gov.ua/get-user-certificate/Y_-bieEHwcIBWYLjka7K","Завантажити сертифікат")</f>
        <v>Завантажити сертифікат</v>
      </c>
    </row>
    <row r="1994" spans="1:3" x14ac:dyDescent="0.3">
      <c r="A1994" t="s">
        <v>3986</v>
      </c>
      <c r="B1994" t="s">
        <v>3987</v>
      </c>
      <c r="C1994" t="str">
        <f>HYPERLINK("https://talan.bank.gov.ua/get-user-certificate/Y_-bircQn0FcMQYdTHIB","Завантажити сертифікат")</f>
        <v>Завантажити сертифікат</v>
      </c>
    </row>
    <row r="1995" spans="1:3" x14ac:dyDescent="0.3">
      <c r="A1995" t="s">
        <v>3988</v>
      </c>
      <c r="B1995" t="s">
        <v>3989</v>
      </c>
      <c r="C1995" t="str">
        <f>HYPERLINK("https://talan.bank.gov.ua/get-user-certificate/Y_-biMgPam681WcGRZ-5","Завантажити сертифікат")</f>
        <v>Завантажити сертифікат</v>
      </c>
    </row>
    <row r="1996" spans="1:3" x14ac:dyDescent="0.3">
      <c r="A1996" t="s">
        <v>3990</v>
      </c>
      <c r="B1996" t="s">
        <v>3991</v>
      </c>
      <c r="C1996" t="str">
        <f>HYPERLINK("https://talan.bank.gov.ua/get-user-certificate/Y_-biGo2zw--QN3H6yrm","Завантажити сертифікат")</f>
        <v>Завантажити сертифікат</v>
      </c>
    </row>
    <row r="1997" spans="1:3" x14ac:dyDescent="0.3">
      <c r="A1997" t="s">
        <v>3992</v>
      </c>
      <c r="B1997" t="s">
        <v>3993</v>
      </c>
      <c r="C1997" t="str">
        <f>HYPERLINK("https://talan.bank.gov.ua/get-user-certificate/Y_-biSy76zAhUEWD0_nR","Завантажити сертифікат")</f>
        <v>Завантажити сертифікат</v>
      </c>
    </row>
    <row r="1998" spans="1:3" x14ac:dyDescent="0.3">
      <c r="A1998" t="s">
        <v>3994</v>
      </c>
      <c r="B1998" t="s">
        <v>3995</v>
      </c>
      <c r="C1998" t="str">
        <f>HYPERLINK("https://talan.bank.gov.ua/get-user-certificate/Y_-biiazpYv2fwpzObxt","Завантажити сертифікат")</f>
        <v>Завантажити сертифікат</v>
      </c>
    </row>
    <row r="1999" spans="1:3" x14ac:dyDescent="0.3">
      <c r="A1999" t="s">
        <v>3996</v>
      </c>
      <c r="B1999" t="s">
        <v>3997</v>
      </c>
      <c r="C1999" t="str">
        <f>HYPERLINK("https://talan.bank.gov.ua/get-user-certificate/Y_-bi7IBpxzZN5oMF-Du","Завантажити сертифікат")</f>
        <v>Завантажити сертифікат</v>
      </c>
    </row>
    <row r="2000" spans="1:3" x14ac:dyDescent="0.3">
      <c r="A2000" t="s">
        <v>3998</v>
      </c>
      <c r="B2000" t="s">
        <v>3999</v>
      </c>
      <c r="C2000" t="str">
        <f>HYPERLINK("https://talan.bank.gov.ua/get-user-certificate/Y_-binz-JSXs3pN6hyls","Завантажити сертифікат")</f>
        <v>Завантажити сертифікат</v>
      </c>
    </row>
    <row r="2001" spans="1:3" x14ac:dyDescent="0.3">
      <c r="A2001" t="s">
        <v>4000</v>
      </c>
      <c r="B2001" t="s">
        <v>4001</v>
      </c>
      <c r="C2001" t="str">
        <f>HYPERLINK("https://talan.bank.gov.ua/get-user-certificate/Y_-bix1A8WaW0LTkwJnF","Завантажити сертифікат")</f>
        <v>Завантажити сертифікат</v>
      </c>
    </row>
    <row r="2002" spans="1:3" x14ac:dyDescent="0.3">
      <c r="A2002" t="s">
        <v>4002</v>
      </c>
      <c r="B2002" t="s">
        <v>4003</v>
      </c>
      <c r="C2002" t="str">
        <f>HYPERLINK("https://talan.bank.gov.ua/get-user-certificate/Y_-bic9nZf7kfk1c17jg","Завантажити сертифікат")</f>
        <v>Завантажити сертифікат</v>
      </c>
    </row>
    <row r="2003" spans="1:3" x14ac:dyDescent="0.3">
      <c r="A2003" t="s">
        <v>4004</v>
      </c>
      <c r="B2003" t="s">
        <v>4005</v>
      </c>
      <c r="C2003" t="str">
        <f>HYPERLINK("https://talan.bank.gov.ua/get-user-certificate/Y_-biCR-2reHXc-1vl9G","Завантажити сертифікат")</f>
        <v>Завантажити сертифікат</v>
      </c>
    </row>
    <row r="2004" spans="1:3" x14ac:dyDescent="0.3">
      <c r="A2004" t="s">
        <v>4006</v>
      </c>
      <c r="B2004" t="s">
        <v>4007</v>
      </c>
      <c r="C2004" t="str">
        <f>HYPERLINK("https://talan.bank.gov.ua/get-user-certificate/Y_-bi3F2M_QnRf4e235A","Завантажити сертифікат")</f>
        <v>Завантажити сертифікат</v>
      </c>
    </row>
    <row r="2005" spans="1:3" x14ac:dyDescent="0.3">
      <c r="A2005" t="s">
        <v>4008</v>
      </c>
      <c r="B2005" t="s">
        <v>4009</v>
      </c>
      <c r="C2005" t="str">
        <f>HYPERLINK("https://talan.bank.gov.ua/get-user-certificate/Y_-bi7CNhFWTTVWiAS5c","Завантажити сертифікат")</f>
        <v>Завантажити сертифікат</v>
      </c>
    </row>
    <row r="2006" spans="1:3" x14ac:dyDescent="0.3">
      <c r="A2006" t="s">
        <v>4010</v>
      </c>
      <c r="B2006" t="s">
        <v>4011</v>
      </c>
      <c r="C2006" t="str">
        <f>HYPERLINK("https://talan.bank.gov.ua/get-user-certificate/Y_-bigTJd5IdA38Zx3dh","Завантажити сертифікат")</f>
        <v>Завантажити сертифікат</v>
      </c>
    </row>
    <row r="2007" spans="1:3" x14ac:dyDescent="0.3">
      <c r="A2007" t="s">
        <v>4012</v>
      </c>
      <c r="B2007" t="s">
        <v>4013</v>
      </c>
      <c r="C2007" t="str">
        <f>HYPERLINK("https://talan.bank.gov.ua/get-user-certificate/Y_-biY8qkowVxx7CHs3A","Завантажити сертифікат")</f>
        <v>Завантажити сертифікат</v>
      </c>
    </row>
    <row r="2008" spans="1:3" x14ac:dyDescent="0.3">
      <c r="A2008" t="s">
        <v>4014</v>
      </c>
      <c r="B2008" t="s">
        <v>4015</v>
      </c>
      <c r="C2008" t="str">
        <f>HYPERLINK("https://talan.bank.gov.ua/get-user-certificate/Y_-biMoxJab2x5kbC7JL","Завантажити сертифікат")</f>
        <v>Завантажити сертифікат</v>
      </c>
    </row>
    <row r="2009" spans="1:3" x14ac:dyDescent="0.3">
      <c r="A2009" t="s">
        <v>4016</v>
      </c>
      <c r="B2009" t="s">
        <v>4017</v>
      </c>
      <c r="C2009" t="str">
        <f>HYPERLINK("https://talan.bank.gov.ua/get-user-certificate/Y_-bifsjI7OLCkvlJ8Ig","Завантажити сертифікат")</f>
        <v>Завантажити сертифікат</v>
      </c>
    </row>
    <row r="2010" spans="1:3" x14ac:dyDescent="0.3">
      <c r="A2010" t="s">
        <v>4018</v>
      </c>
      <c r="B2010" t="s">
        <v>4019</v>
      </c>
      <c r="C2010" t="str">
        <f>HYPERLINK("https://talan.bank.gov.ua/get-user-certificate/Y_-biPKrCl5MusRVvOZY","Завантажити сертифікат")</f>
        <v>Завантажити сертифікат</v>
      </c>
    </row>
    <row r="2011" spans="1:3" x14ac:dyDescent="0.3">
      <c r="A2011" t="s">
        <v>4020</v>
      </c>
      <c r="B2011" t="s">
        <v>4021</v>
      </c>
      <c r="C2011" t="str">
        <f>HYPERLINK("https://talan.bank.gov.ua/get-user-certificate/Y_-biE17noxljefZkYeK","Завантажити сертифікат")</f>
        <v>Завантажити сертифікат</v>
      </c>
    </row>
    <row r="2012" spans="1:3" x14ac:dyDescent="0.3">
      <c r="A2012" t="s">
        <v>4022</v>
      </c>
      <c r="B2012" t="s">
        <v>4023</v>
      </c>
      <c r="C2012" t="str">
        <f>HYPERLINK("https://talan.bank.gov.ua/get-user-certificate/Y_-biXMH8B068CSMDvFG","Завантажити сертифікат")</f>
        <v>Завантажити сертифікат</v>
      </c>
    </row>
    <row r="2013" spans="1:3" x14ac:dyDescent="0.3">
      <c r="A2013" t="s">
        <v>4024</v>
      </c>
      <c r="B2013" t="s">
        <v>4025</v>
      </c>
      <c r="C2013" t="str">
        <f>HYPERLINK("https://talan.bank.gov.ua/get-user-certificate/Y_-biI2Kn2rLT_12OQuh","Завантажити сертифікат")</f>
        <v>Завантажити сертифікат</v>
      </c>
    </row>
    <row r="2014" spans="1:3" x14ac:dyDescent="0.3">
      <c r="A2014" t="s">
        <v>4026</v>
      </c>
      <c r="B2014" t="s">
        <v>4027</v>
      </c>
      <c r="C2014" t="str">
        <f>HYPERLINK("https://talan.bank.gov.ua/get-user-certificate/Y_-biwRS5TNlTtV5OEfx","Завантажити сертифікат")</f>
        <v>Завантажити сертифікат</v>
      </c>
    </row>
    <row r="2015" spans="1:3" x14ac:dyDescent="0.3">
      <c r="A2015" t="s">
        <v>4028</v>
      </c>
      <c r="B2015" t="s">
        <v>4029</v>
      </c>
      <c r="C2015" t="str">
        <f>HYPERLINK("https://talan.bank.gov.ua/get-user-certificate/Y_-bi89TFw7Vwo4omx9J","Завантажити сертифікат")</f>
        <v>Завантажити сертифікат</v>
      </c>
    </row>
    <row r="2016" spans="1:3" x14ac:dyDescent="0.3">
      <c r="A2016" t="s">
        <v>4030</v>
      </c>
      <c r="B2016" t="s">
        <v>4031</v>
      </c>
      <c r="C2016" t="str">
        <f>HYPERLINK("https://talan.bank.gov.ua/get-user-certificate/Y_-bi8Sqc0GR53qEG0S0","Завантажити сертифікат")</f>
        <v>Завантажити сертифікат</v>
      </c>
    </row>
    <row r="2017" spans="1:3" x14ac:dyDescent="0.3">
      <c r="A2017" t="s">
        <v>4032</v>
      </c>
      <c r="B2017" t="s">
        <v>4033</v>
      </c>
      <c r="C2017" t="str">
        <f>HYPERLINK("https://talan.bank.gov.ua/get-user-certificate/Y_-bipKcGQGtlLdxfzsq","Завантажити сертифікат")</f>
        <v>Завантажити сертифікат</v>
      </c>
    </row>
    <row r="2018" spans="1:3" x14ac:dyDescent="0.3">
      <c r="A2018" t="s">
        <v>4034</v>
      </c>
      <c r="B2018" t="s">
        <v>4035</v>
      </c>
      <c r="C2018" t="str">
        <f>HYPERLINK("https://talan.bank.gov.ua/get-user-certificate/Y_-bif4msxwoZf6Soi9Q","Завантажити сертифікат")</f>
        <v>Завантажити сертифікат</v>
      </c>
    </row>
    <row r="2019" spans="1:3" x14ac:dyDescent="0.3">
      <c r="A2019" t="s">
        <v>4036</v>
      </c>
      <c r="B2019" t="s">
        <v>4037</v>
      </c>
      <c r="C2019" t="str">
        <f>HYPERLINK("https://talan.bank.gov.ua/get-user-certificate/Y_-bipvtPqRl5bce1nRq","Завантажити сертифікат")</f>
        <v>Завантажити сертифікат</v>
      </c>
    </row>
    <row r="2020" spans="1:3" x14ac:dyDescent="0.3">
      <c r="A2020" t="s">
        <v>4038</v>
      </c>
      <c r="B2020" t="s">
        <v>4039</v>
      </c>
      <c r="C2020" t="str">
        <f>HYPERLINK("https://talan.bank.gov.ua/get-user-certificate/Y_-biDXJnWrWyGy8dQb6","Завантажити сертифікат")</f>
        <v>Завантажити сертифікат</v>
      </c>
    </row>
    <row r="2021" spans="1:3" x14ac:dyDescent="0.3">
      <c r="A2021" t="s">
        <v>4040</v>
      </c>
      <c r="B2021" t="s">
        <v>4041</v>
      </c>
      <c r="C2021" t="str">
        <f>HYPERLINK("https://talan.bank.gov.ua/get-user-certificate/Y_-bi1FLIlG-ACK1EYv8","Завантажити сертифікат")</f>
        <v>Завантажити сертифікат</v>
      </c>
    </row>
    <row r="2022" spans="1:3" x14ac:dyDescent="0.3">
      <c r="A2022" t="s">
        <v>4042</v>
      </c>
      <c r="B2022" t="s">
        <v>4043</v>
      </c>
      <c r="C2022" t="str">
        <f>HYPERLINK("https://talan.bank.gov.ua/get-user-certificate/Y_-biTZaMdJvjbczL7cw","Завантажити сертифікат")</f>
        <v>Завантажити сертифікат</v>
      </c>
    </row>
    <row r="2023" spans="1:3" x14ac:dyDescent="0.3">
      <c r="A2023" t="s">
        <v>4044</v>
      </c>
      <c r="B2023" t="s">
        <v>4045</v>
      </c>
      <c r="C2023" t="str">
        <f>HYPERLINK("https://talan.bank.gov.ua/get-user-certificate/Y_-bioRVCpHW2IAESuQm","Завантажити сертифікат")</f>
        <v>Завантажити сертифікат</v>
      </c>
    </row>
    <row r="2024" spans="1:3" x14ac:dyDescent="0.3">
      <c r="A2024" t="s">
        <v>4046</v>
      </c>
      <c r="B2024" t="s">
        <v>4047</v>
      </c>
      <c r="C2024" t="str">
        <f>HYPERLINK("https://talan.bank.gov.ua/get-user-certificate/Y_-bi6ZCHC6HKKHUpPgs","Завантажити сертифікат")</f>
        <v>Завантажити сертифікат</v>
      </c>
    </row>
    <row r="2025" spans="1:3" x14ac:dyDescent="0.3">
      <c r="A2025" t="s">
        <v>4048</v>
      </c>
      <c r="B2025" t="s">
        <v>4049</v>
      </c>
      <c r="C2025" t="str">
        <f>HYPERLINK("https://talan.bank.gov.ua/get-user-certificate/Y_-birOP44GDvlFe5NH-","Завантажити сертифікат")</f>
        <v>Завантажити сертифікат</v>
      </c>
    </row>
    <row r="2026" spans="1:3" x14ac:dyDescent="0.3">
      <c r="A2026" t="s">
        <v>4050</v>
      </c>
      <c r="B2026" t="s">
        <v>4051</v>
      </c>
      <c r="C2026" t="str">
        <f>HYPERLINK("https://talan.bank.gov.ua/get-user-certificate/Y_-bitnAxg8F3_MUB6Dj","Завантажити сертифікат")</f>
        <v>Завантажити сертифікат</v>
      </c>
    </row>
    <row r="2027" spans="1:3" x14ac:dyDescent="0.3">
      <c r="A2027" t="s">
        <v>4052</v>
      </c>
      <c r="B2027" t="s">
        <v>4053</v>
      </c>
      <c r="C2027" t="str">
        <f>HYPERLINK("https://talan.bank.gov.ua/get-user-certificate/Y_-bicJcedqIgxl-E-ao","Завантажити сертифікат")</f>
        <v>Завантажити сертифікат</v>
      </c>
    </row>
    <row r="2028" spans="1:3" x14ac:dyDescent="0.3">
      <c r="A2028" t="s">
        <v>4054</v>
      </c>
      <c r="B2028" t="s">
        <v>4055</v>
      </c>
      <c r="C2028" t="str">
        <f>HYPERLINK("https://talan.bank.gov.ua/get-user-certificate/Y_-bi5Xe2BUagYjiVlFL","Завантажити сертифікат")</f>
        <v>Завантажити сертифікат</v>
      </c>
    </row>
    <row r="2029" spans="1:3" x14ac:dyDescent="0.3">
      <c r="A2029" t="s">
        <v>4056</v>
      </c>
      <c r="B2029" t="s">
        <v>4057</v>
      </c>
      <c r="C2029" t="str">
        <f>HYPERLINK("https://talan.bank.gov.ua/get-user-certificate/Y_-bi38J0nwyIks9-2E4","Завантажити сертифікат")</f>
        <v>Завантажити сертифікат</v>
      </c>
    </row>
    <row r="2030" spans="1:3" x14ac:dyDescent="0.3">
      <c r="A2030" t="s">
        <v>4058</v>
      </c>
      <c r="B2030" t="s">
        <v>4059</v>
      </c>
      <c r="C2030" t="str">
        <f>HYPERLINK("https://talan.bank.gov.ua/get-user-certificate/Y_-bibLGInaqq9x42v9O","Завантажити сертифікат")</f>
        <v>Завантажити сертифікат</v>
      </c>
    </row>
    <row r="2031" spans="1:3" x14ac:dyDescent="0.3">
      <c r="A2031" t="s">
        <v>4060</v>
      </c>
      <c r="B2031" t="s">
        <v>4061</v>
      </c>
      <c r="C2031" t="str">
        <f>HYPERLINK("https://talan.bank.gov.ua/get-user-certificate/Y_-biGm4WULe8jEhKD6t","Завантажити сертифікат")</f>
        <v>Завантажити сертифікат</v>
      </c>
    </row>
    <row r="2032" spans="1:3" x14ac:dyDescent="0.3">
      <c r="A2032" t="s">
        <v>4062</v>
      </c>
      <c r="B2032" t="s">
        <v>4063</v>
      </c>
      <c r="C2032" t="str">
        <f>HYPERLINK("https://talan.bank.gov.ua/get-user-certificate/Y_-biRlZBx7YzaYbkPjL","Завантажити сертифікат")</f>
        <v>Завантажити сертифікат</v>
      </c>
    </row>
    <row r="2033" spans="1:3" x14ac:dyDescent="0.3">
      <c r="A2033" t="s">
        <v>4064</v>
      </c>
      <c r="B2033" t="s">
        <v>4065</v>
      </c>
      <c r="C2033" t="str">
        <f>HYPERLINK("https://talan.bank.gov.ua/get-user-certificate/Y_-bizFWehKNX5wauO-X","Завантажити сертифікат")</f>
        <v>Завантажити сертифікат</v>
      </c>
    </row>
    <row r="2034" spans="1:3" x14ac:dyDescent="0.3">
      <c r="A2034" t="s">
        <v>4066</v>
      </c>
      <c r="B2034" t="s">
        <v>4067</v>
      </c>
      <c r="C2034" t="str">
        <f>HYPERLINK("https://talan.bank.gov.ua/get-user-certificate/Y_-bigcSqDitSk5BdMK-","Завантажити сертифікат")</f>
        <v>Завантажити сертифікат</v>
      </c>
    </row>
    <row r="2035" spans="1:3" x14ac:dyDescent="0.3">
      <c r="A2035" t="s">
        <v>4068</v>
      </c>
      <c r="B2035" t="s">
        <v>4069</v>
      </c>
      <c r="C2035" t="str">
        <f>HYPERLINK("https://talan.bank.gov.ua/get-user-certificate/Y_-bieY1nrSAJN8Stvzs","Завантажити сертифікат")</f>
        <v>Завантажити сертифікат</v>
      </c>
    </row>
    <row r="2036" spans="1:3" x14ac:dyDescent="0.3">
      <c r="A2036" t="s">
        <v>4070</v>
      </c>
      <c r="B2036" t="s">
        <v>4071</v>
      </c>
      <c r="C2036" t="str">
        <f>HYPERLINK("https://talan.bank.gov.ua/get-user-certificate/Y_-biWNA4-nnKvqo0SLj","Завантажити сертифікат")</f>
        <v>Завантажити сертифікат</v>
      </c>
    </row>
    <row r="2037" spans="1:3" x14ac:dyDescent="0.3">
      <c r="A2037" t="s">
        <v>4072</v>
      </c>
      <c r="B2037" t="s">
        <v>4073</v>
      </c>
      <c r="C2037" t="str">
        <f>HYPERLINK("https://talan.bank.gov.ua/get-user-certificate/Y_-bi2uDS_rUWZZPRPbl","Завантажити сертифікат")</f>
        <v>Завантажити сертифікат</v>
      </c>
    </row>
    <row r="2038" spans="1:3" x14ac:dyDescent="0.3">
      <c r="A2038" t="s">
        <v>4074</v>
      </c>
      <c r="B2038" t="s">
        <v>4075</v>
      </c>
      <c r="C2038" t="str">
        <f>HYPERLINK("https://talan.bank.gov.ua/get-user-certificate/Y_-bimW5J2i9oVRUwDyM","Завантажити сертифікат")</f>
        <v>Завантажити сертифікат</v>
      </c>
    </row>
    <row r="2039" spans="1:3" x14ac:dyDescent="0.3">
      <c r="A2039" t="s">
        <v>4076</v>
      </c>
      <c r="B2039" t="s">
        <v>4077</v>
      </c>
      <c r="C2039" t="str">
        <f>HYPERLINK("https://talan.bank.gov.ua/get-user-certificate/Y_-birs8_0qT9iRGAkjG","Завантажити сертифікат")</f>
        <v>Завантажити сертифікат</v>
      </c>
    </row>
    <row r="2040" spans="1:3" x14ac:dyDescent="0.3">
      <c r="A2040" t="s">
        <v>4078</v>
      </c>
      <c r="B2040" t="s">
        <v>4079</v>
      </c>
      <c r="C2040" t="str">
        <f>HYPERLINK("https://talan.bank.gov.ua/get-user-certificate/Y_-bioOkqARUX5yibrnE","Завантажити сертифікат")</f>
        <v>Завантажити сертифікат</v>
      </c>
    </row>
    <row r="2041" spans="1:3" x14ac:dyDescent="0.3">
      <c r="A2041" t="s">
        <v>4080</v>
      </c>
      <c r="B2041" t="s">
        <v>4081</v>
      </c>
      <c r="C2041" t="str">
        <f>HYPERLINK("https://talan.bank.gov.ua/get-user-certificate/Y_-biy4SYNrQKm-dy0xa","Завантажити сертифікат")</f>
        <v>Завантажити сертифікат</v>
      </c>
    </row>
    <row r="2042" spans="1:3" x14ac:dyDescent="0.3">
      <c r="A2042" t="s">
        <v>4082</v>
      </c>
      <c r="B2042" t="s">
        <v>4083</v>
      </c>
      <c r="C2042" t="str">
        <f>HYPERLINK("https://talan.bank.gov.ua/get-user-certificate/Y_-bi5C2Bo16Y0JugebK","Завантажити сертифікат")</f>
        <v>Завантажити сертифікат</v>
      </c>
    </row>
    <row r="2043" spans="1:3" x14ac:dyDescent="0.3">
      <c r="A2043" t="s">
        <v>4084</v>
      </c>
      <c r="B2043" t="s">
        <v>4085</v>
      </c>
      <c r="C2043" t="str">
        <f>HYPERLINK("https://talan.bank.gov.ua/get-user-certificate/Y_-biXbRDmZOj3WIOcAf","Завантажити сертифікат")</f>
        <v>Завантажити сертифікат</v>
      </c>
    </row>
    <row r="2044" spans="1:3" x14ac:dyDescent="0.3">
      <c r="A2044" t="s">
        <v>4086</v>
      </c>
      <c r="B2044" t="s">
        <v>4087</v>
      </c>
      <c r="C2044" t="str">
        <f>HYPERLINK("https://talan.bank.gov.ua/get-user-certificate/Y_-biEd6q_WJpI6TRbGw","Завантажити сертифікат")</f>
        <v>Завантажити сертифікат</v>
      </c>
    </row>
    <row r="2045" spans="1:3" x14ac:dyDescent="0.3">
      <c r="A2045" t="s">
        <v>4088</v>
      </c>
      <c r="B2045" t="s">
        <v>4089</v>
      </c>
      <c r="C2045" t="str">
        <f>HYPERLINK("https://talan.bank.gov.ua/get-user-certificate/Y_-bi7MrmSH-4kRS1zhQ","Завантажити сертифікат")</f>
        <v>Завантажити сертифікат</v>
      </c>
    </row>
    <row r="2046" spans="1:3" x14ac:dyDescent="0.3">
      <c r="A2046" t="s">
        <v>4090</v>
      </c>
      <c r="B2046" t="s">
        <v>4091</v>
      </c>
      <c r="C2046" t="str">
        <f>HYPERLINK("https://talan.bank.gov.ua/get-user-certificate/Y_-bie5b-y76C8HKrRRx","Завантажити сертифікат")</f>
        <v>Завантажити сертифікат</v>
      </c>
    </row>
    <row r="2047" spans="1:3" x14ac:dyDescent="0.3">
      <c r="A2047" t="s">
        <v>4092</v>
      </c>
      <c r="B2047" t="s">
        <v>4093</v>
      </c>
      <c r="C2047" t="str">
        <f>HYPERLINK("https://talan.bank.gov.ua/get-user-certificate/Y_-birpWdqv8N73BdIFX","Завантажити сертифікат")</f>
        <v>Завантажити сертифікат</v>
      </c>
    </row>
    <row r="2048" spans="1:3" x14ac:dyDescent="0.3">
      <c r="A2048" t="s">
        <v>4094</v>
      </c>
      <c r="B2048" t="s">
        <v>4095</v>
      </c>
      <c r="C2048" t="str">
        <f>HYPERLINK("https://talan.bank.gov.ua/get-user-certificate/Y_-bimv1NltUXMvlCNS7","Завантажити сертифікат")</f>
        <v>Завантажити сертифікат</v>
      </c>
    </row>
    <row r="2049" spans="1:3" x14ac:dyDescent="0.3">
      <c r="A2049" t="s">
        <v>4096</v>
      </c>
      <c r="B2049" t="s">
        <v>4097</v>
      </c>
      <c r="C2049" t="str">
        <f>HYPERLINK("https://talan.bank.gov.ua/get-user-certificate/Y_-biA0ad81YUOw1ZKeC","Завантажити сертифікат")</f>
        <v>Завантажити сертифікат</v>
      </c>
    </row>
    <row r="2050" spans="1:3" x14ac:dyDescent="0.3">
      <c r="A2050" t="s">
        <v>4098</v>
      </c>
      <c r="B2050" t="s">
        <v>4099</v>
      </c>
      <c r="C2050" t="str">
        <f>HYPERLINK("https://talan.bank.gov.ua/get-user-certificate/Y_-bi_vaFbf0aEkjNWmg","Завантажити сертифікат")</f>
        <v>Завантажити сертифікат</v>
      </c>
    </row>
    <row r="2051" spans="1:3" x14ac:dyDescent="0.3">
      <c r="A2051" t="s">
        <v>4100</v>
      </c>
      <c r="B2051" t="s">
        <v>4101</v>
      </c>
      <c r="C2051" t="str">
        <f>HYPERLINK("https://talan.bank.gov.ua/get-user-certificate/Y_-bicP7K3VmfB2u4dey","Завантажити сертифікат")</f>
        <v>Завантажити сертифікат</v>
      </c>
    </row>
    <row r="2052" spans="1:3" x14ac:dyDescent="0.3">
      <c r="A2052" t="s">
        <v>4102</v>
      </c>
      <c r="B2052" t="s">
        <v>4103</v>
      </c>
      <c r="C2052" t="str">
        <f>HYPERLINK("https://talan.bank.gov.ua/get-user-certificate/Y_-bioVBEkE-yRQMIg3x","Завантажити сертифікат")</f>
        <v>Завантажити сертифікат</v>
      </c>
    </row>
    <row r="2053" spans="1:3" x14ac:dyDescent="0.3">
      <c r="A2053" t="s">
        <v>4104</v>
      </c>
      <c r="B2053" t="s">
        <v>4105</v>
      </c>
      <c r="C2053" t="str">
        <f>HYPERLINK("https://talan.bank.gov.ua/get-user-certificate/Y_-biTF01hUpp6KHa2qE","Завантажити сертифікат")</f>
        <v>Завантажити сертифікат</v>
      </c>
    </row>
    <row r="2054" spans="1:3" x14ac:dyDescent="0.3">
      <c r="A2054" t="s">
        <v>4106</v>
      </c>
      <c r="B2054" t="s">
        <v>4107</v>
      </c>
      <c r="C2054" t="str">
        <f>HYPERLINK("https://talan.bank.gov.ua/get-user-certificate/Y_-bitcnJAKnxl_khzWK","Завантажити сертифікат")</f>
        <v>Завантажити сертифікат</v>
      </c>
    </row>
    <row r="2055" spans="1:3" x14ac:dyDescent="0.3">
      <c r="A2055" t="s">
        <v>4108</v>
      </c>
      <c r="B2055" t="s">
        <v>4109</v>
      </c>
      <c r="C2055" t="str">
        <f>HYPERLINK("https://talan.bank.gov.ua/get-user-certificate/Y_-bi_G6wxfy8PeWHjUR","Завантажити сертифікат")</f>
        <v>Завантажити сертифікат</v>
      </c>
    </row>
    <row r="2056" spans="1:3" x14ac:dyDescent="0.3">
      <c r="A2056" t="s">
        <v>4110</v>
      </c>
      <c r="B2056" t="s">
        <v>4111</v>
      </c>
      <c r="C2056" t="str">
        <f>HYPERLINK("https://talan.bank.gov.ua/get-user-certificate/Y_-bis0KxTB5ohLJAFWP","Завантажити сертифікат")</f>
        <v>Завантажити сертифікат</v>
      </c>
    </row>
    <row r="2057" spans="1:3" x14ac:dyDescent="0.3">
      <c r="A2057" t="s">
        <v>4112</v>
      </c>
      <c r="B2057" t="s">
        <v>4113</v>
      </c>
      <c r="C2057" t="str">
        <f>HYPERLINK("https://talan.bank.gov.ua/get-user-certificate/Y_-biBzlgggHBazoovib","Завантажити сертифікат")</f>
        <v>Завантажити сертифікат</v>
      </c>
    </row>
    <row r="2058" spans="1:3" x14ac:dyDescent="0.3">
      <c r="A2058" t="s">
        <v>4114</v>
      </c>
      <c r="B2058" t="s">
        <v>4115</v>
      </c>
      <c r="C2058" t="str">
        <f>HYPERLINK("https://talan.bank.gov.ua/get-user-certificate/Y_-bi4h6S3YMG9M6tGrQ","Завантажити сертифікат")</f>
        <v>Завантажити сертифікат</v>
      </c>
    </row>
    <row r="2059" spans="1:3" x14ac:dyDescent="0.3">
      <c r="A2059" t="s">
        <v>4116</v>
      </c>
      <c r="B2059" t="s">
        <v>4117</v>
      </c>
      <c r="C2059" t="str">
        <f>HYPERLINK("https://talan.bank.gov.ua/get-user-certificate/Y_-bih0d-z6FSvgdnoWo","Завантажити сертифікат")</f>
        <v>Завантажити сертифікат</v>
      </c>
    </row>
    <row r="2060" spans="1:3" x14ac:dyDescent="0.3">
      <c r="A2060" t="s">
        <v>4118</v>
      </c>
      <c r="B2060" t="s">
        <v>4119</v>
      </c>
      <c r="C2060" t="str">
        <f>HYPERLINK("https://talan.bank.gov.ua/get-user-certificate/Y_-biLvo3ttnFlUU05jb","Завантажити сертифікат")</f>
        <v>Завантажити сертифікат</v>
      </c>
    </row>
    <row r="2061" spans="1:3" x14ac:dyDescent="0.3">
      <c r="A2061" t="s">
        <v>4120</v>
      </c>
      <c r="B2061" t="s">
        <v>4121</v>
      </c>
      <c r="C2061" t="str">
        <f>HYPERLINK("https://talan.bank.gov.ua/get-user-certificate/Y_-bicN6MiISQNa4gz4f","Завантажити сертифікат")</f>
        <v>Завантажити сертифікат</v>
      </c>
    </row>
    <row r="2062" spans="1:3" x14ac:dyDescent="0.3">
      <c r="A2062" t="s">
        <v>4122</v>
      </c>
      <c r="B2062" t="s">
        <v>4123</v>
      </c>
      <c r="C2062" t="str">
        <f>HYPERLINK("https://talan.bank.gov.ua/get-user-certificate/Y_-biv-NcaW4hHFo5Ikm","Завантажити сертифікат")</f>
        <v>Завантажити сертифікат</v>
      </c>
    </row>
    <row r="2063" spans="1:3" x14ac:dyDescent="0.3">
      <c r="A2063" t="s">
        <v>4124</v>
      </c>
      <c r="B2063" t="s">
        <v>4125</v>
      </c>
      <c r="C2063" t="str">
        <f>HYPERLINK("https://talan.bank.gov.ua/get-user-certificate/Y_-biFlf-4Ydb6OtZDQ6","Завантажити сертифікат")</f>
        <v>Завантажити сертифікат</v>
      </c>
    </row>
    <row r="2064" spans="1:3" x14ac:dyDescent="0.3">
      <c r="A2064" t="s">
        <v>4126</v>
      </c>
      <c r="B2064" t="s">
        <v>4127</v>
      </c>
      <c r="C2064" t="str">
        <f>HYPERLINK("https://talan.bank.gov.ua/get-user-certificate/Y_-biNMvugPAziqR1rFu","Завантажити сертифікат")</f>
        <v>Завантажити сертифікат</v>
      </c>
    </row>
    <row r="2065" spans="1:3" x14ac:dyDescent="0.3">
      <c r="A2065" t="s">
        <v>4128</v>
      </c>
      <c r="B2065" t="s">
        <v>4129</v>
      </c>
      <c r="C2065" t="str">
        <f>HYPERLINK("https://talan.bank.gov.ua/get-user-certificate/Y_-biPi470jVDrPhDWW0","Завантажити сертифікат")</f>
        <v>Завантажити сертифікат</v>
      </c>
    </row>
    <row r="2066" spans="1:3" x14ac:dyDescent="0.3">
      <c r="A2066" t="s">
        <v>4130</v>
      </c>
      <c r="B2066" t="s">
        <v>4131</v>
      </c>
      <c r="C2066" t="str">
        <f>HYPERLINK("https://talan.bank.gov.ua/get-user-certificate/Y_-biE5YFilmepPgXvzQ","Завантажити сертифікат")</f>
        <v>Завантажити сертифікат</v>
      </c>
    </row>
    <row r="2067" spans="1:3" x14ac:dyDescent="0.3">
      <c r="A2067" t="s">
        <v>4132</v>
      </c>
      <c r="B2067" t="s">
        <v>4133</v>
      </c>
      <c r="C2067" t="str">
        <f>HYPERLINK("https://talan.bank.gov.ua/get-user-certificate/Y_-bihDCym22jBA4GgzN","Завантажити сертифікат")</f>
        <v>Завантажити сертифікат</v>
      </c>
    </row>
    <row r="2068" spans="1:3" x14ac:dyDescent="0.3">
      <c r="A2068" t="s">
        <v>4134</v>
      </c>
      <c r="B2068" t="s">
        <v>4135</v>
      </c>
      <c r="C2068" t="str">
        <f>HYPERLINK("https://talan.bank.gov.ua/get-user-certificate/Y_-biLS4VzHnHw2W3ZAK","Завантажити сертифікат")</f>
        <v>Завантажити сертифікат</v>
      </c>
    </row>
    <row r="2069" spans="1:3" x14ac:dyDescent="0.3">
      <c r="A2069" t="s">
        <v>4136</v>
      </c>
      <c r="B2069" t="s">
        <v>4137</v>
      </c>
      <c r="C2069" t="str">
        <f>HYPERLINK("https://talan.bank.gov.ua/get-user-certificate/Y_-biOUt0MphJAEBvlPD","Завантажити сертифікат")</f>
        <v>Завантажити сертифікат</v>
      </c>
    </row>
    <row r="2070" spans="1:3" x14ac:dyDescent="0.3">
      <c r="A2070" t="s">
        <v>4138</v>
      </c>
      <c r="B2070" t="s">
        <v>4139</v>
      </c>
      <c r="C2070" t="str">
        <f>HYPERLINK("https://talan.bank.gov.ua/get-user-certificate/Y_-biCyAy-eOa6NWJ2Y8","Завантажити сертифікат")</f>
        <v>Завантажити сертифікат</v>
      </c>
    </row>
    <row r="2071" spans="1:3" x14ac:dyDescent="0.3">
      <c r="A2071" t="s">
        <v>4140</v>
      </c>
      <c r="B2071" t="s">
        <v>4141</v>
      </c>
      <c r="C2071" t="str">
        <f>HYPERLINK("https://talan.bank.gov.ua/get-user-certificate/Y_-biL1mF17QskWanjqZ","Завантажити сертифікат")</f>
        <v>Завантажити сертифікат</v>
      </c>
    </row>
    <row r="2072" spans="1:3" x14ac:dyDescent="0.3">
      <c r="A2072" t="s">
        <v>4142</v>
      </c>
      <c r="B2072" t="s">
        <v>4143</v>
      </c>
      <c r="C2072" t="str">
        <f>HYPERLINK("https://talan.bank.gov.ua/get-user-certificate/Y_-biKPMaJhtM-8DtnJl","Завантажити сертифікат")</f>
        <v>Завантажити сертифікат</v>
      </c>
    </row>
    <row r="2073" spans="1:3" x14ac:dyDescent="0.3">
      <c r="A2073" t="s">
        <v>4144</v>
      </c>
      <c r="B2073" t="s">
        <v>4145</v>
      </c>
      <c r="C2073" t="str">
        <f>HYPERLINK("https://talan.bank.gov.ua/get-user-certificate/Y_-biIRSA0nZ6Ho7cHmH","Завантажити сертифікат")</f>
        <v>Завантажити сертифікат</v>
      </c>
    </row>
    <row r="2074" spans="1:3" x14ac:dyDescent="0.3">
      <c r="A2074" t="s">
        <v>4146</v>
      </c>
      <c r="B2074" t="s">
        <v>4147</v>
      </c>
      <c r="C2074" t="str">
        <f>HYPERLINK("https://talan.bank.gov.ua/get-user-certificate/Y_-biFlNM5yoTRZrQgYU","Завантажити сертифікат")</f>
        <v>Завантажити сертифікат</v>
      </c>
    </row>
    <row r="2075" spans="1:3" x14ac:dyDescent="0.3">
      <c r="A2075" t="s">
        <v>4148</v>
      </c>
      <c r="B2075" t="s">
        <v>4149</v>
      </c>
      <c r="C2075" t="str">
        <f>HYPERLINK("https://talan.bank.gov.ua/get-user-certificate/Y_-bi1E7hFJKEgdBkLGg","Завантажити сертифікат")</f>
        <v>Завантажити сертифікат</v>
      </c>
    </row>
    <row r="2076" spans="1:3" x14ac:dyDescent="0.3">
      <c r="A2076" t="s">
        <v>4150</v>
      </c>
      <c r="B2076" t="s">
        <v>4151</v>
      </c>
      <c r="C2076" t="str">
        <f>HYPERLINK("https://talan.bank.gov.ua/get-user-certificate/Y_-biUUPEjkUHq4ywtlX","Завантажити сертифікат")</f>
        <v>Завантажити сертифікат</v>
      </c>
    </row>
    <row r="2077" spans="1:3" x14ac:dyDescent="0.3">
      <c r="A2077" t="s">
        <v>4152</v>
      </c>
      <c r="B2077" t="s">
        <v>4153</v>
      </c>
      <c r="C2077" t="str">
        <f>HYPERLINK("https://talan.bank.gov.ua/get-user-certificate/Y_-bi0jqRpf5F7aucVKp","Завантажити сертифікат")</f>
        <v>Завантажити сертифікат</v>
      </c>
    </row>
    <row r="2078" spans="1:3" x14ac:dyDescent="0.3">
      <c r="A2078" t="s">
        <v>4154</v>
      </c>
      <c r="B2078" t="s">
        <v>4155</v>
      </c>
      <c r="C2078" t="str">
        <f>HYPERLINK("https://talan.bank.gov.ua/get-user-certificate/Y_-bi69CnNkTRPYiEsnA","Завантажити сертифікат")</f>
        <v>Завантажити сертифікат</v>
      </c>
    </row>
    <row r="2079" spans="1:3" x14ac:dyDescent="0.3">
      <c r="A2079" t="s">
        <v>4156</v>
      </c>
      <c r="B2079" t="s">
        <v>4157</v>
      </c>
      <c r="C2079" t="str">
        <f>HYPERLINK("https://talan.bank.gov.ua/get-user-certificate/Y_-biyOIL6KA6v1YkDpA","Завантажити сертифікат")</f>
        <v>Завантажити сертифікат</v>
      </c>
    </row>
    <row r="2080" spans="1:3" x14ac:dyDescent="0.3">
      <c r="A2080" t="s">
        <v>4158</v>
      </c>
      <c r="B2080" t="s">
        <v>4159</v>
      </c>
      <c r="C2080" t="str">
        <f>HYPERLINK("https://talan.bank.gov.ua/get-user-certificate/Y_-bi92g2OIasTpj1Q2K","Завантажити сертифікат")</f>
        <v>Завантажити сертифікат</v>
      </c>
    </row>
    <row r="2081" spans="1:3" x14ac:dyDescent="0.3">
      <c r="A2081" t="s">
        <v>4160</v>
      </c>
      <c r="B2081" t="s">
        <v>4161</v>
      </c>
      <c r="C2081" t="str">
        <f>HYPERLINK("https://talan.bank.gov.ua/get-user-certificate/Y_-bimQQ8yLfGc311tZX","Завантажити сертифікат")</f>
        <v>Завантажити сертифікат</v>
      </c>
    </row>
    <row r="2082" spans="1:3" x14ac:dyDescent="0.3">
      <c r="A2082" t="s">
        <v>4162</v>
      </c>
      <c r="B2082" t="s">
        <v>4163</v>
      </c>
      <c r="C2082" t="str">
        <f>HYPERLINK("https://talan.bank.gov.ua/get-user-certificate/Y_-biQPWCP3sEd0Pisoz","Завантажити сертифікат")</f>
        <v>Завантажити сертифікат</v>
      </c>
    </row>
    <row r="2083" spans="1:3" x14ac:dyDescent="0.3">
      <c r="A2083" t="s">
        <v>4164</v>
      </c>
      <c r="B2083" t="s">
        <v>4165</v>
      </c>
      <c r="C2083" t="str">
        <f>HYPERLINK("https://talan.bank.gov.ua/get-user-certificate/Y_-biqaXx8t22OM5GMnV","Завантажити сертифікат")</f>
        <v>Завантажити сертифікат</v>
      </c>
    </row>
    <row r="2084" spans="1:3" x14ac:dyDescent="0.3">
      <c r="A2084" t="s">
        <v>4166</v>
      </c>
      <c r="B2084" t="s">
        <v>4167</v>
      </c>
      <c r="C2084" t="str">
        <f>HYPERLINK("https://talan.bank.gov.ua/get-user-certificate/Y_-bibsGXoj2N3m3Xy2i","Завантажити сертифікат")</f>
        <v>Завантажити сертифікат</v>
      </c>
    </row>
    <row r="2085" spans="1:3" x14ac:dyDescent="0.3">
      <c r="A2085" t="s">
        <v>4168</v>
      </c>
      <c r="B2085" t="s">
        <v>4169</v>
      </c>
      <c r="C2085" t="str">
        <f>HYPERLINK("https://talan.bank.gov.ua/get-user-certificate/Y_-bibK3Z_nOlxn19XxE","Завантажити сертифікат")</f>
        <v>Завантажити сертифікат</v>
      </c>
    </row>
    <row r="2086" spans="1:3" x14ac:dyDescent="0.3">
      <c r="A2086" t="s">
        <v>4170</v>
      </c>
      <c r="B2086" t="s">
        <v>4171</v>
      </c>
      <c r="C2086" t="str">
        <f>HYPERLINK("https://talan.bank.gov.ua/get-user-certificate/Y_-bi7hOMHJ7KW2_Latk","Завантажити сертифікат")</f>
        <v>Завантажити сертифікат</v>
      </c>
    </row>
    <row r="2087" spans="1:3" x14ac:dyDescent="0.3">
      <c r="A2087" t="s">
        <v>4172</v>
      </c>
      <c r="B2087" t="s">
        <v>4173</v>
      </c>
      <c r="C2087" t="str">
        <f>HYPERLINK("https://talan.bank.gov.ua/get-user-certificate/Y_-biIfgXRSQFDqYiMmS","Завантажити сертифікат")</f>
        <v>Завантажити сертифікат</v>
      </c>
    </row>
    <row r="2088" spans="1:3" x14ac:dyDescent="0.3">
      <c r="A2088" t="s">
        <v>4174</v>
      </c>
      <c r="B2088" t="s">
        <v>4175</v>
      </c>
      <c r="C2088" t="str">
        <f>HYPERLINK("https://talan.bank.gov.ua/get-user-certificate/Y_-binRZVvEMaBhwRMph","Завантажити сертифікат")</f>
        <v>Завантажити сертифікат</v>
      </c>
    </row>
    <row r="2089" spans="1:3" x14ac:dyDescent="0.3">
      <c r="A2089" t="s">
        <v>4176</v>
      </c>
      <c r="B2089" t="s">
        <v>4177</v>
      </c>
      <c r="C2089" t="str">
        <f>HYPERLINK("https://talan.bank.gov.ua/get-user-certificate/Y_-bigf3gJUo8kds6ILe","Завантажити сертифікат")</f>
        <v>Завантажити сертифікат</v>
      </c>
    </row>
    <row r="2090" spans="1:3" x14ac:dyDescent="0.3">
      <c r="A2090" t="s">
        <v>4178</v>
      </c>
      <c r="B2090" t="s">
        <v>4179</v>
      </c>
      <c r="C2090" t="str">
        <f>HYPERLINK("https://talan.bank.gov.ua/get-user-certificate/Y_-biSNwLzV3ngPjx7IV","Завантажити сертифікат")</f>
        <v>Завантажити сертифікат</v>
      </c>
    </row>
    <row r="2091" spans="1:3" x14ac:dyDescent="0.3">
      <c r="A2091" t="s">
        <v>4180</v>
      </c>
      <c r="B2091" t="s">
        <v>4181</v>
      </c>
      <c r="C2091" t="str">
        <f>HYPERLINK("https://talan.bank.gov.ua/get-user-certificate/Y_-bi3Z2ZPQsessExVZZ","Завантажити сертифікат")</f>
        <v>Завантажити сертифікат</v>
      </c>
    </row>
    <row r="2092" spans="1:3" x14ac:dyDescent="0.3">
      <c r="A2092" t="s">
        <v>4182</v>
      </c>
      <c r="B2092" t="s">
        <v>4183</v>
      </c>
      <c r="C2092" t="str">
        <f>HYPERLINK("https://talan.bank.gov.ua/get-user-certificate/Y_-biLy45--EHRwVCg79","Завантажити сертифікат")</f>
        <v>Завантажити сертифікат</v>
      </c>
    </row>
    <row r="2093" spans="1:3" x14ac:dyDescent="0.3">
      <c r="A2093" t="s">
        <v>4184</v>
      </c>
      <c r="B2093" t="s">
        <v>4185</v>
      </c>
      <c r="C2093" t="str">
        <f>HYPERLINK("https://talan.bank.gov.ua/get-user-certificate/Y_-biPge1L8qsRh-UF6o","Завантажити сертифікат")</f>
        <v>Завантажити сертифікат</v>
      </c>
    </row>
    <row r="2094" spans="1:3" x14ac:dyDescent="0.3">
      <c r="A2094" t="s">
        <v>4186</v>
      </c>
      <c r="B2094" t="s">
        <v>4187</v>
      </c>
      <c r="C2094" t="str">
        <f>HYPERLINK("https://talan.bank.gov.ua/get-user-certificate/Y_-biKnh6KhC6ps5nF0p","Завантажити сертифікат")</f>
        <v>Завантажити сертифікат</v>
      </c>
    </row>
    <row r="2095" spans="1:3" x14ac:dyDescent="0.3">
      <c r="A2095" t="s">
        <v>4188</v>
      </c>
      <c r="B2095" t="s">
        <v>4189</v>
      </c>
      <c r="C2095" t="str">
        <f>HYPERLINK("https://talan.bank.gov.ua/get-user-certificate/Y_-biXQKCAF9kB3AIcJQ","Завантажити сертифікат")</f>
        <v>Завантажити сертифікат</v>
      </c>
    </row>
    <row r="2096" spans="1:3" x14ac:dyDescent="0.3">
      <c r="A2096" t="s">
        <v>4190</v>
      </c>
      <c r="B2096" t="s">
        <v>4191</v>
      </c>
      <c r="C2096" t="str">
        <f>HYPERLINK("https://talan.bank.gov.ua/get-user-certificate/Y_-biTpouoH17smNI0u3","Завантажити сертифікат")</f>
        <v>Завантажити сертифікат</v>
      </c>
    </row>
    <row r="2097" spans="1:3" x14ac:dyDescent="0.3">
      <c r="A2097" t="s">
        <v>4192</v>
      </c>
      <c r="B2097" t="s">
        <v>4193</v>
      </c>
      <c r="C2097" t="str">
        <f>HYPERLINK("https://talan.bank.gov.ua/get-user-certificate/Y_-biekJkeBuK_bJlmtH","Завантажити сертифікат")</f>
        <v>Завантажити сертифікат</v>
      </c>
    </row>
    <row r="2098" spans="1:3" x14ac:dyDescent="0.3">
      <c r="A2098" t="s">
        <v>4194</v>
      </c>
      <c r="B2098" t="s">
        <v>4195</v>
      </c>
      <c r="C2098" t="str">
        <f>HYPERLINK("https://talan.bank.gov.ua/get-user-certificate/Y_-biNcLs5tQcXRbfkeE","Завантажити сертифікат")</f>
        <v>Завантажити сертифікат</v>
      </c>
    </row>
    <row r="2099" spans="1:3" x14ac:dyDescent="0.3">
      <c r="A2099" t="s">
        <v>4196</v>
      </c>
      <c r="B2099" t="s">
        <v>4197</v>
      </c>
      <c r="C2099" t="str">
        <f>HYPERLINK("https://talan.bank.gov.ua/get-user-certificate/Y_-bitteKRrVMmKTOP-Q","Завантажити сертифікат")</f>
        <v>Завантажити сертифікат</v>
      </c>
    </row>
    <row r="2100" spans="1:3" x14ac:dyDescent="0.3">
      <c r="A2100" t="s">
        <v>4198</v>
      </c>
      <c r="B2100" t="s">
        <v>4199</v>
      </c>
      <c r="C2100" t="str">
        <f>HYPERLINK("https://talan.bank.gov.ua/get-user-certificate/Y_-bi7x4mV66ao5XVROH","Завантажити сертифікат")</f>
        <v>Завантажити сертифікат</v>
      </c>
    </row>
    <row r="2101" spans="1:3" x14ac:dyDescent="0.3">
      <c r="A2101" t="s">
        <v>4200</v>
      </c>
      <c r="B2101" t="s">
        <v>4201</v>
      </c>
      <c r="C2101" t="str">
        <f>HYPERLINK("https://talan.bank.gov.ua/get-user-certificate/Y_-biVUwf9CN6oa8ivaH","Завантажити сертифікат")</f>
        <v>Завантажити сертифікат</v>
      </c>
    </row>
    <row r="2102" spans="1:3" x14ac:dyDescent="0.3">
      <c r="A2102" t="s">
        <v>4202</v>
      </c>
      <c r="B2102" t="s">
        <v>4203</v>
      </c>
      <c r="C2102" t="str">
        <f>HYPERLINK("https://talan.bank.gov.ua/get-user-certificate/Y_-bi-Lk_QJnRMIpM6pD","Завантажити сертифікат")</f>
        <v>Завантажити сертифікат</v>
      </c>
    </row>
    <row r="2103" spans="1:3" x14ac:dyDescent="0.3">
      <c r="A2103" t="s">
        <v>4204</v>
      </c>
      <c r="B2103" t="s">
        <v>4205</v>
      </c>
      <c r="C2103" t="str">
        <f>HYPERLINK("https://talan.bank.gov.ua/get-user-certificate/Y_-bibtqUYHSie2FFNAY","Завантажити сертифікат")</f>
        <v>Завантажити сертифікат</v>
      </c>
    </row>
    <row r="2104" spans="1:3" x14ac:dyDescent="0.3">
      <c r="A2104" t="s">
        <v>4206</v>
      </c>
      <c r="B2104" t="s">
        <v>4207</v>
      </c>
      <c r="C2104" t="str">
        <f>HYPERLINK("https://talan.bank.gov.ua/get-user-certificate/Y_-biJtMB3SFxiAYL_-L","Завантажити сертифікат")</f>
        <v>Завантажити сертифікат</v>
      </c>
    </row>
    <row r="2105" spans="1:3" x14ac:dyDescent="0.3">
      <c r="A2105" t="s">
        <v>4208</v>
      </c>
      <c r="B2105" t="s">
        <v>4209</v>
      </c>
      <c r="C2105" t="str">
        <f>HYPERLINK("https://talan.bank.gov.ua/get-user-certificate/Y_-biGpUyI6L6yUC3Jbw","Завантажити сертифікат")</f>
        <v>Завантажити сертифікат</v>
      </c>
    </row>
    <row r="2106" spans="1:3" x14ac:dyDescent="0.3">
      <c r="A2106" t="s">
        <v>4210</v>
      </c>
      <c r="B2106" t="s">
        <v>4211</v>
      </c>
      <c r="C2106" t="str">
        <f>HYPERLINK("https://talan.bank.gov.ua/get-user-certificate/Y_-biBnN9h6uGYFD4BWH","Завантажити сертифікат")</f>
        <v>Завантажити сертифікат</v>
      </c>
    </row>
    <row r="2107" spans="1:3" x14ac:dyDescent="0.3">
      <c r="A2107" t="s">
        <v>4212</v>
      </c>
      <c r="B2107" t="s">
        <v>4213</v>
      </c>
      <c r="C2107" t="str">
        <f>HYPERLINK("https://talan.bank.gov.ua/get-user-certificate/Y_-biBij1bfmNa0b_xSz","Завантажити сертифікат")</f>
        <v>Завантажити сертифікат</v>
      </c>
    </row>
    <row r="2108" spans="1:3" x14ac:dyDescent="0.3">
      <c r="A2108" t="s">
        <v>4214</v>
      </c>
      <c r="B2108" t="s">
        <v>4215</v>
      </c>
      <c r="C2108" t="str">
        <f>HYPERLINK("https://talan.bank.gov.ua/get-user-certificate/Y_-bidRHMqRdFIDOfuuN","Завантажити сертифікат")</f>
        <v>Завантажити сертифікат</v>
      </c>
    </row>
    <row r="2109" spans="1:3" x14ac:dyDescent="0.3">
      <c r="A2109" t="s">
        <v>4216</v>
      </c>
      <c r="B2109" t="s">
        <v>4217</v>
      </c>
      <c r="C2109" t="str">
        <f>HYPERLINK("https://talan.bank.gov.ua/get-user-certificate/Y_-biSpUAWqsshohgns_","Завантажити сертифікат")</f>
        <v>Завантажити сертифікат</v>
      </c>
    </row>
    <row r="2110" spans="1:3" x14ac:dyDescent="0.3">
      <c r="A2110" t="s">
        <v>4218</v>
      </c>
      <c r="B2110" t="s">
        <v>4219</v>
      </c>
      <c r="C2110" t="str">
        <f>HYPERLINK("https://talan.bank.gov.ua/get-user-certificate/Y_-bi-boe-ec0mfhVQQS","Завантажити сертифікат")</f>
        <v>Завантажити сертифікат</v>
      </c>
    </row>
    <row r="2111" spans="1:3" x14ac:dyDescent="0.3">
      <c r="A2111" t="s">
        <v>4220</v>
      </c>
      <c r="B2111" t="s">
        <v>4221</v>
      </c>
      <c r="C2111" t="str">
        <f>HYPERLINK("https://talan.bank.gov.ua/get-user-certificate/Y_-biltNTYZWJ1e1PdvP","Завантажити сертифікат")</f>
        <v>Завантажити сертифікат</v>
      </c>
    </row>
    <row r="2112" spans="1:3" x14ac:dyDescent="0.3">
      <c r="A2112" t="s">
        <v>4222</v>
      </c>
      <c r="B2112" t="s">
        <v>4223</v>
      </c>
      <c r="C2112" t="str">
        <f>HYPERLINK("https://talan.bank.gov.ua/get-user-certificate/Y_-biYLlv9B9P4YYDDQs","Завантажити сертифікат")</f>
        <v>Завантажити сертифікат</v>
      </c>
    </row>
    <row r="2113" spans="1:3" x14ac:dyDescent="0.3">
      <c r="A2113" t="s">
        <v>4224</v>
      </c>
      <c r="B2113" t="s">
        <v>4225</v>
      </c>
      <c r="C2113" t="str">
        <f>HYPERLINK("https://talan.bank.gov.ua/get-user-certificate/Y_-bib01s_u7gSV0haSK","Завантажити сертифікат")</f>
        <v>Завантажити сертифікат</v>
      </c>
    </row>
    <row r="2114" spans="1:3" x14ac:dyDescent="0.3">
      <c r="A2114" t="s">
        <v>4226</v>
      </c>
      <c r="B2114" t="s">
        <v>4227</v>
      </c>
      <c r="C2114" t="str">
        <f>HYPERLINK("https://talan.bank.gov.ua/get-user-certificate/Y_-bi3pwdmdz4yUg9d3E","Завантажити сертифікат")</f>
        <v>Завантажити сертифікат</v>
      </c>
    </row>
    <row r="2115" spans="1:3" x14ac:dyDescent="0.3">
      <c r="A2115" t="s">
        <v>4228</v>
      </c>
      <c r="B2115" t="s">
        <v>4229</v>
      </c>
      <c r="C2115" t="str">
        <f>HYPERLINK("https://talan.bank.gov.ua/get-user-certificate/Y_-bid1Q8Rla_Xh3aEpF","Завантажити сертифікат")</f>
        <v>Завантажити сертифікат</v>
      </c>
    </row>
    <row r="2116" spans="1:3" x14ac:dyDescent="0.3">
      <c r="A2116" t="s">
        <v>4230</v>
      </c>
      <c r="B2116" t="s">
        <v>4231</v>
      </c>
      <c r="C2116" t="str">
        <f>HYPERLINK("https://talan.bank.gov.ua/get-user-certificate/Y_-bi-5rt8bSKAdyTXLv","Завантажити сертифікат")</f>
        <v>Завантажити сертифікат</v>
      </c>
    </row>
    <row r="2117" spans="1:3" x14ac:dyDescent="0.3">
      <c r="A2117" t="s">
        <v>4232</v>
      </c>
      <c r="B2117" t="s">
        <v>4233</v>
      </c>
      <c r="C2117" t="str">
        <f>HYPERLINK("https://talan.bank.gov.ua/get-user-certificate/Y_-bipgXpRG3eiGMEJdY","Завантажити сертифікат")</f>
        <v>Завантажити сертифікат</v>
      </c>
    </row>
    <row r="2118" spans="1:3" x14ac:dyDescent="0.3">
      <c r="A2118" t="s">
        <v>4234</v>
      </c>
      <c r="B2118" t="s">
        <v>4235</v>
      </c>
      <c r="C2118" t="str">
        <f>HYPERLINK("https://talan.bank.gov.ua/get-user-certificate/Y_-biXO_bd8R17ZwJcH9","Завантажити сертифікат")</f>
        <v>Завантажити сертифікат</v>
      </c>
    </row>
    <row r="2119" spans="1:3" x14ac:dyDescent="0.3">
      <c r="A2119" t="s">
        <v>4236</v>
      </c>
      <c r="B2119" t="s">
        <v>4237</v>
      </c>
      <c r="C2119" t="str">
        <f>HYPERLINK("https://talan.bank.gov.ua/get-user-certificate/Y_-bizl_hzQUvKGxYy74","Завантажити сертифікат")</f>
        <v>Завантажити сертифікат</v>
      </c>
    </row>
    <row r="2120" spans="1:3" x14ac:dyDescent="0.3">
      <c r="A2120" t="s">
        <v>4238</v>
      </c>
      <c r="B2120" t="s">
        <v>4239</v>
      </c>
      <c r="C2120" t="str">
        <f>HYPERLINK("https://talan.bank.gov.ua/get-user-certificate/Y_-bikEXojMSumWixRk1","Завантажити сертифікат")</f>
        <v>Завантажити сертифікат</v>
      </c>
    </row>
    <row r="2121" spans="1:3" x14ac:dyDescent="0.3">
      <c r="A2121" t="s">
        <v>4240</v>
      </c>
      <c r="B2121" t="s">
        <v>4241</v>
      </c>
      <c r="C2121" t="str">
        <f>HYPERLINK("https://talan.bank.gov.ua/get-user-certificate/Y_-biT1MatqjXv8-BnfL","Завантажити сертифікат")</f>
        <v>Завантажити сертифікат</v>
      </c>
    </row>
    <row r="2122" spans="1:3" x14ac:dyDescent="0.3">
      <c r="A2122" t="s">
        <v>4242</v>
      </c>
      <c r="B2122" t="s">
        <v>4243</v>
      </c>
      <c r="C2122" t="str">
        <f>HYPERLINK("https://talan.bank.gov.ua/get-user-certificate/Y_-bizHSqgNv5_u8tOg3","Завантажити сертифікат")</f>
        <v>Завантажити сертифікат</v>
      </c>
    </row>
    <row r="2123" spans="1:3" x14ac:dyDescent="0.3">
      <c r="A2123" t="s">
        <v>4244</v>
      </c>
      <c r="B2123" t="s">
        <v>4245</v>
      </c>
      <c r="C2123" t="str">
        <f>HYPERLINK("https://talan.bank.gov.ua/get-user-certificate/Y_-biPHi3pcx0QPj3CwY","Завантажити сертифікат")</f>
        <v>Завантажити сертифікат</v>
      </c>
    </row>
    <row r="2124" spans="1:3" x14ac:dyDescent="0.3">
      <c r="A2124" t="s">
        <v>4246</v>
      </c>
      <c r="B2124" t="s">
        <v>4247</v>
      </c>
      <c r="C2124" t="str">
        <f>HYPERLINK("https://talan.bank.gov.ua/get-user-certificate/Y_-bikcOYtDakKaKznwU","Завантажити сертифікат")</f>
        <v>Завантажити сертифікат</v>
      </c>
    </row>
    <row r="2125" spans="1:3" x14ac:dyDescent="0.3">
      <c r="A2125" t="s">
        <v>4248</v>
      </c>
      <c r="B2125" t="s">
        <v>4249</v>
      </c>
      <c r="C2125" t="str">
        <f>HYPERLINK("https://talan.bank.gov.ua/get-user-certificate/Y_-bibZf8tuO41H3iAnc","Завантажити сертифікат")</f>
        <v>Завантажити сертифікат</v>
      </c>
    </row>
    <row r="2126" spans="1:3" x14ac:dyDescent="0.3">
      <c r="A2126" t="s">
        <v>4250</v>
      </c>
      <c r="B2126" t="s">
        <v>4251</v>
      </c>
      <c r="C2126" t="str">
        <f>HYPERLINK("https://talan.bank.gov.ua/get-user-certificate/Y_-biNKJXLc4sKkWQSYv","Завантажити сертифікат")</f>
        <v>Завантажити сертифікат</v>
      </c>
    </row>
    <row r="2127" spans="1:3" x14ac:dyDescent="0.3">
      <c r="A2127" t="s">
        <v>4252</v>
      </c>
      <c r="B2127" t="s">
        <v>4253</v>
      </c>
      <c r="C2127" t="str">
        <f>HYPERLINK("https://talan.bank.gov.ua/get-user-certificate/Y_-biGjVc7eaBp4-THH7","Завантажити сертифікат")</f>
        <v>Завантажити сертифікат</v>
      </c>
    </row>
    <row r="2128" spans="1:3" x14ac:dyDescent="0.3">
      <c r="A2128" t="s">
        <v>4254</v>
      </c>
      <c r="B2128" t="s">
        <v>4255</v>
      </c>
      <c r="C2128" t="str">
        <f>HYPERLINK("https://talan.bank.gov.ua/get-user-certificate/Y_-biRvCV1M5k1bovnOA","Завантажити сертифікат")</f>
        <v>Завантажити сертифікат</v>
      </c>
    </row>
    <row r="2129" spans="1:3" x14ac:dyDescent="0.3">
      <c r="A2129" t="s">
        <v>4256</v>
      </c>
      <c r="B2129" t="s">
        <v>4257</v>
      </c>
      <c r="C2129" t="str">
        <f>HYPERLINK("https://talan.bank.gov.ua/get-user-certificate/Y_-bih3wCuCAdV_yYRaC","Завантажити сертифікат")</f>
        <v>Завантажити сертифікат</v>
      </c>
    </row>
    <row r="2130" spans="1:3" x14ac:dyDescent="0.3">
      <c r="A2130" t="s">
        <v>4258</v>
      </c>
      <c r="B2130" t="s">
        <v>4259</v>
      </c>
      <c r="C2130" t="str">
        <f>HYPERLINK("https://talan.bank.gov.ua/get-user-certificate/Y_-bihALEOJVqyGXoCEo","Завантажити сертифікат")</f>
        <v>Завантажити сертифікат</v>
      </c>
    </row>
    <row r="2131" spans="1:3" x14ac:dyDescent="0.3">
      <c r="A2131" t="s">
        <v>4260</v>
      </c>
      <c r="B2131" t="s">
        <v>4261</v>
      </c>
      <c r="C2131" t="str">
        <f>HYPERLINK("https://talan.bank.gov.ua/get-user-certificate/Y_-biYUmI4w1CHRIZqg0","Завантажити сертифікат")</f>
        <v>Завантажити сертифікат</v>
      </c>
    </row>
    <row r="2132" spans="1:3" x14ac:dyDescent="0.3">
      <c r="A2132" t="s">
        <v>4262</v>
      </c>
      <c r="B2132" t="s">
        <v>4263</v>
      </c>
      <c r="C2132" t="str">
        <f>HYPERLINK("https://talan.bank.gov.ua/get-user-certificate/Y_-bi2-GwUDtyGRZ22_L","Завантажити сертифікат")</f>
        <v>Завантажити сертифікат</v>
      </c>
    </row>
    <row r="2133" spans="1:3" x14ac:dyDescent="0.3">
      <c r="A2133" t="s">
        <v>4264</v>
      </c>
      <c r="B2133" t="s">
        <v>4265</v>
      </c>
      <c r="C2133" t="str">
        <f>HYPERLINK("https://talan.bank.gov.ua/get-user-certificate/Y_-biY-KxYhGValiFGhw","Завантажити сертифікат")</f>
        <v>Завантажити сертифікат</v>
      </c>
    </row>
    <row r="2134" spans="1:3" x14ac:dyDescent="0.3">
      <c r="A2134" t="s">
        <v>4266</v>
      </c>
      <c r="B2134" t="s">
        <v>4267</v>
      </c>
      <c r="C2134" t="str">
        <f>HYPERLINK("https://talan.bank.gov.ua/get-user-certificate/Y_-biZefsXC5910_YwWM","Завантажити сертифікат")</f>
        <v>Завантажити сертифікат</v>
      </c>
    </row>
    <row r="2135" spans="1:3" x14ac:dyDescent="0.3">
      <c r="A2135" t="s">
        <v>4268</v>
      </c>
      <c r="B2135" t="s">
        <v>4269</v>
      </c>
      <c r="C2135" t="str">
        <f>HYPERLINK("https://talan.bank.gov.ua/get-user-certificate/Y_-bi1Vg10EVj-JU9CpR","Завантажити сертифікат")</f>
        <v>Завантажити сертифікат</v>
      </c>
    </row>
    <row r="2136" spans="1:3" x14ac:dyDescent="0.3">
      <c r="A2136" t="s">
        <v>4270</v>
      </c>
      <c r="B2136" t="s">
        <v>4271</v>
      </c>
      <c r="C2136" t="str">
        <f>HYPERLINK("https://talan.bank.gov.ua/get-user-certificate/Y_-biv6uT6zHlO2xBQHd","Завантажити сертифікат")</f>
        <v>Завантажити сертифікат</v>
      </c>
    </row>
    <row r="2137" spans="1:3" x14ac:dyDescent="0.3">
      <c r="A2137" t="s">
        <v>4272</v>
      </c>
      <c r="B2137" t="s">
        <v>4273</v>
      </c>
      <c r="C2137" t="str">
        <f>HYPERLINK("https://talan.bank.gov.ua/get-user-certificate/Y_-biJagdrJ-d7uRNyff","Завантажити сертифікат")</f>
        <v>Завантажити сертифікат</v>
      </c>
    </row>
    <row r="2138" spans="1:3" x14ac:dyDescent="0.3">
      <c r="A2138" t="s">
        <v>4274</v>
      </c>
      <c r="B2138" t="s">
        <v>4275</v>
      </c>
      <c r="C2138" t="str">
        <f>HYPERLINK("https://talan.bank.gov.ua/get-user-certificate/Y_-bi575oeOYTc5AXi4s","Завантажити сертифікат")</f>
        <v>Завантажити сертифікат</v>
      </c>
    </row>
    <row r="2139" spans="1:3" x14ac:dyDescent="0.3">
      <c r="A2139" t="s">
        <v>4276</v>
      </c>
      <c r="B2139" t="s">
        <v>4277</v>
      </c>
      <c r="C2139" t="str">
        <f>HYPERLINK("https://talan.bank.gov.ua/get-user-certificate/Y_-bidq8Kisd8O3EDPM6","Завантажити сертифікат")</f>
        <v>Завантажити сертифікат</v>
      </c>
    </row>
    <row r="2140" spans="1:3" x14ac:dyDescent="0.3">
      <c r="A2140" t="s">
        <v>4278</v>
      </c>
      <c r="B2140" t="s">
        <v>4279</v>
      </c>
      <c r="C2140" t="str">
        <f>HYPERLINK("https://talan.bank.gov.ua/get-user-certificate/Y_-biD3VJHVgbwr7ltAy","Завантажити сертифікат")</f>
        <v>Завантажити сертифікат</v>
      </c>
    </row>
    <row r="2141" spans="1:3" x14ac:dyDescent="0.3">
      <c r="A2141" t="s">
        <v>4280</v>
      </c>
      <c r="B2141" t="s">
        <v>4281</v>
      </c>
      <c r="C2141" t="str">
        <f>HYPERLINK("https://talan.bank.gov.ua/get-user-certificate/Y_-biSQdl78Bh0OWd4G_","Завантажити сертифікат")</f>
        <v>Завантажити сертифікат</v>
      </c>
    </row>
    <row r="2142" spans="1:3" x14ac:dyDescent="0.3">
      <c r="A2142" t="s">
        <v>4282</v>
      </c>
      <c r="B2142" t="s">
        <v>4283</v>
      </c>
      <c r="C2142" t="str">
        <f>HYPERLINK("https://talan.bank.gov.ua/get-user-certificate/Y_-biGWFvDyvsE8SWjOP","Завантажити сертифікат")</f>
        <v>Завантажити сертифікат</v>
      </c>
    </row>
    <row r="2143" spans="1:3" x14ac:dyDescent="0.3">
      <c r="A2143" t="s">
        <v>4284</v>
      </c>
      <c r="B2143" t="s">
        <v>4285</v>
      </c>
      <c r="C2143" t="str">
        <f>HYPERLINK("https://talan.bank.gov.ua/get-user-certificate/Y_-bigdVkRdyQQmidI3q","Завантажити сертифікат")</f>
        <v>Завантажити сертифікат</v>
      </c>
    </row>
    <row r="2144" spans="1:3" x14ac:dyDescent="0.3">
      <c r="A2144" t="s">
        <v>4286</v>
      </c>
      <c r="B2144" t="s">
        <v>4287</v>
      </c>
      <c r="C2144" t="str">
        <f>HYPERLINK("https://talan.bank.gov.ua/get-user-certificate/Y_-biFLVmq1z_IK7o8lc","Завантажити сертифікат")</f>
        <v>Завантажити сертифікат</v>
      </c>
    </row>
    <row r="2145" spans="1:3" x14ac:dyDescent="0.3">
      <c r="A2145" t="s">
        <v>4288</v>
      </c>
      <c r="B2145" t="s">
        <v>4289</v>
      </c>
      <c r="C2145" t="str">
        <f>HYPERLINK("https://talan.bank.gov.ua/get-user-certificate/Y_-biPV-GfE45MdJ3bOl","Завантажити сертифікат")</f>
        <v>Завантажити сертифікат</v>
      </c>
    </row>
    <row r="2146" spans="1:3" x14ac:dyDescent="0.3">
      <c r="A2146" t="s">
        <v>4290</v>
      </c>
      <c r="B2146" t="s">
        <v>4291</v>
      </c>
      <c r="C2146" t="str">
        <f>HYPERLINK("https://talan.bank.gov.ua/get-user-certificate/Y_-biv9EVWiv-Z1t9i0i","Завантажити сертифікат")</f>
        <v>Завантажити сертифікат</v>
      </c>
    </row>
    <row r="2147" spans="1:3" x14ac:dyDescent="0.3">
      <c r="A2147" t="s">
        <v>4292</v>
      </c>
      <c r="B2147" t="s">
        <v>4293</v>
      </c>
      <c r="C2147" t="str">
        <f>HYPERLINK("https://talan.bank.gov.ua/get-user-certificate/Y_-biMezEUOE0_HDhpyw","Завантажити сертифікат")</f>
        <v>Завантажити сертифікат</v>
      </c>
    </row>
    <row r="2148" spans="1:3" x14ac:dyDescent="0.3">
      <c r="A2148" t="s">
        <v>4294</v>
      </c>
      <c r="B2148" t="s">
        <v>4295</v>
      </c>
      <c r="C2148" t="str">
        <f>HYPERLINK("https://talan.bank.gov.ua/get-user-certificate/Y_-biYWEt5C34aqEDxcQ","Завантажити сертифікат")</f>
        <v>Завантажити сертифікат</v>
      </c>
    </row>
    <row r="2149" spans="1:3" x14ac:dyDescent="0.3">
      <c r="A2149" t="s">
        <v>4296</v>
      </c>
      <c r="B2149" t="s">
        <v>4297</v>
      </c>
      <c r="C2149" t="str">
        <f>HYPERLINK("https://talan.bank.gov.ua/get-user-certificate/Y_-biGnrmDDJ79Ly5O8A","Завантажити сертифікат")</f>
        <v>Завантажити сертифікат</v>
      </c>
    </row>
    <row r="2150" spans="1:3" x14ac:dyDescent="0.3">
      <c r="A2150" t="s">
        <v>4298</v>
      </c>
      <c r="B2150" t="s">
        <v>4299</v>
      </c>
      <c r="C2150" t="str">
        <f>HYPERLINK("https://talan.bank.gov.ua/get-user-certificate/Y_-biT3PwxAoY7XsChQ2","Завантажити сертифікат")</f>
        <v>Завантажити сертифікат</v>
      </c>
    </row>
    <row r="2151" spans="1:3" x14ac:dyDescent="0.3">
      <c r="A2151" t="s">
        <v>4300</v>
      </c>
      <c r="B2151" t="s">
        <v>4301</v>
      </c>
      <c r="C2151" t="str">
        <f>HYPERLINK("https://talan.bank.gov.ua/get-user-certificate/Y_-biLYDX8TOg7iGSfZ9","Завантажити сертифікат")</f>
        <v>Завантажити сертифікат</v>
      </c>
    </row>
    <row r="2152" spans="1:3" x14ac:dyDescent="0.3">
      <c r="A2152" t="s">
        <v>4302</v>
      </c>
      <c r="B2152" t="s">
        <v>4303</v>
      </c>
      <c r="C2152" t="str">
        <f>HYPERLINK("https://talan.bank.gov.ua/get-user-certificate/Y_-bi-doAOTtFXbR3tye","Завантажити сертифікат")</f>
        <v>Завантажити сертифікат</v>
      </c>
    </row>
    <row r="2153" spans="1:3" x14ac:dyDescent="0.3">
      <c r="A2153" t="s">
        <v>4304</v>
      </c>
      <c r="B2153" t="s">
        <v>4305</v>
      </c>
      <c r="C2153" t="str">
        <f>HYPERLINK("https://talan.bank.gov.ua/get-user-certificate/Y_-bih6mddA8h8sOJwIG","Завантажити сертифікат")</f>
        <v>Завантажити сертифікат</v>
      </c>
    </row>
    <row r="2154" spans="1:3" x14ac:dyDescent="0.3">
      <c r="A2154" t="s">
        <v>4306</v>
      </c>
      <c r="B2154" t="s">
        <v>4307</v>
      </c>
      <c r="C2154" t="str">
        <f>HYPERLINK("https://talan.bank.gov.ua/get-user-certificate/Y_-bi_c3DQHthUJuCko0","Завантажити сертифікат")</f>
        <v>Завантажити сертифікат</v>
      </c>
    </row>
    <row r="2155" spans="1:3" x14ac:dyDescent="0.3">
      <c r="A2155" t="s">
        <v>4308</v>
      </c>
      <c r="B2155" t="s">
        <v>4309</v>
      </c>
      <c r="C2155" t="str">
        <f>HYPERLINK("https://talan.bank.gov.ua/get-user-certificate/Y_-bibHVE6uCJ4MgGeZR","Завантажити сертифікат")</f>
        <v>Завантажити сертифікат</v>
      </c>
    </row>
    <row r="2156" spans="1:3" x14ac:dyDescent="0.3">
      <c r="A2156" t="s">
        <v>4310</v>
      </c>
      <c r="B2156" t="s">
        <v>4311</v>
      </c>
      <c r="C2156" t="str">
        <f>HYPERLINK("https://talan.bank.gov.ua/get-user-certificate/Y_-biJh2rmkqR_0oNw4G","Завантажити сертифікат")</f>
        <v>Завантажити сертифікат</v>
      </c>
    </row>
    <row r="2157" spans="1:3" x14ac:dyDescent="0.3">
      <c r="A2157" t="s">
        <v>4312</v>
      </c>
      <c r="B2157" t="s">
        <v>4313</v>
      </c>
      <c r="C2157" t="str">
        <f>HYPERLINK("https://talan.bank.gov.ua/get-user-certificate/Y_-bigDuNLJNgfHdIHBQ","Завантажити сертифікат")</f>
        <v>Завантажити сертифікат</v>
      </c>
    </row>
    <row r="2158" spans="1:3" x14ac:dyDescent="0.3">
      <c r="A2158" t="s">
        <v>4314</v>
      </c>
      <c r="B2158" t="s">
        <v>4315</v>
      </c>
      <c r="C2158" t="str">
        <f>HYPERLINK("https://talan.bank.gov.ua/get-user-certificate/Y_-biQEKpaVoc2vo51eJ","Завантажити сертифікат")</f>
        <v>Завантажити сертифікат</v>
      </c>
    </row>
    <row r="2159" spans="1:3" x14ac:dyDescent="0.3">
      <c r="A2159" t="s">
        <v>4316</v>
      </c>
      <c r="B2159" t="s">
        <v>4317</v>
      </c>
      <c r="C2159" t="str">
        <f>HYPERLINK("https://talan.bank.gov.ua/get-user-certificate/Y_-biQ-FdGrhvsHTYT4z","Завантажити сертифікат")</f>
        <v>Завантажити сертифікат</v>
      </c>
    </row>
    <row r="2160" spans="1:3" x14ac:dyDescent="0.3">
      <c r="A2160" t="s">
        <v>4318</v>
      </c>
      <c r="B2160" t="s">
        <v>4319</v>
      </c>
      <c r="C2160" t="str">
        <f>HYPERLINK("https://talan.bank.gov.ua/get-user-certificate/Y_-binUGogVB47_iuULX","Завантажити сертифікат")</f>
        <v>Завантажити сертифікат</v>
      </c>
    </row>
    <row r="2161" spans="1:3" x14ac:dyDescent="0.3">
      <c r="A2161" t="s">
        <v>4320</v>
      </c>
      <c r="B2161" t="s">
        <v>4321</v>
      </c>
      <c r="C2161" t="str">
        <f>HYPERLINK("https://talan.bank.gov.ua/get-user-certificate/Y_-bi6YhkxPdwo1nfUSf","Завантажити сертифікат")</f>
        <v>Завантажити сертифікат</v>
      </c>
    </row>
    <row r="2162" spans="1:3" x14ac:dyDescent="0.3">
      <c r="A2162" t="s">
        <v>4322</v>
      </c>
      <c r="B2162" t="s">
        <v>4323</v>
      </c>
      <c r="C2162" t="str">
        <f>HYPERLINK("https://talan.bank.gov.ua/get-user-certificate/Y_-biYcm8EUuRP2-3PwH","Завантажити сертифікат")</f>
        <v>Завантажити сертифікат</v>
      </c>
    </row>
    <row r="2163" spans="1:3" x14ac:dyDescent="0.3">
      <c r="A2163" t="s">
        <v>4324</v>
      </c>
      <c r="B2163" t="s">
        <v>4325</v>
      </c>
      <c r="C2163" t="str">
        <f>HYPERLINK("https://talan.bank.gov.ua/get-user-certificate/Y_-biQAM_uEK5ewZ1agc","Завантажити сертифікат")</f>
        <v>Завантажити сертифікат</v>
      </c>
    </row>
    <row r="2164" spans="1:3" x14ac:dyDescent="0.3">
      <c r="A2164" t="s">
        <v>4326</v>
      </c>
      <c r="B2164" t="s">
        <v>4327</v>
      </c>
      <c r="C2164" t="str">
        <f>HYPERLINK("https://talan.bank.gov.ua/get-user-certificate/Y_-bi17PCPGqtqkd0Ckv","Завантажити сертифікат")</f>
        <v>Завантажити сертифікат</v>
      </c>
    </row>
    <row r="2165" spans="1:3" x14ac:dyDescent="0.3">
      <c r="A2165" t="s">
        <v>4328</v>
      </c>
      <c r="B2165" t="s">
        <v>4329</v>
      </c>
      <c r="C2165" t="str">
        <f>HYPERLINK("https://talan.bank.gov.ua/get-user-certificate/Y_-biBfeAt4jKQlnKgzo","Завантажити сертифікат")</f>
        <v>Завантажити сертифікат</v>
      </c>
    </row>
    <row r="2166" spans="1:3" x14ac:dyDescent="0.3">
      <c r="A2166" t="s">
        <v>4330</v>
      </c>
      <c r="B2166" t="s">
        <v>4331</v>
      </c>
      <c r="C2166" t="str">
        <f>HYPERLINK("https://talan.bank.gov.ua/get-user-certificate/Y_-biMLli60RBST4uOWi","Завантажити сертифікат")</f>
        <v>Завантажити сертифікат</v>
      </c>
    </row>
    <row r="2167" spans="1:3" x14ac:dyDescent="0.3">
      <c r="A2167" t="s">
        <v>4332</v>
      </c>
      <c r="B2167" t="s">
        <v>4333</v>
      </c>
      <c r="C2167" t="str">
        <f>HYPERLINK("https://talan.bank.gov.ua/get-user-certificate/Y_-binTVwCnQOND1SYpP","Завантажити сертифікат")</f>
        <v>Завантажити сертифікат</v>
      </c>
    </row>
    <row r="2168" spans="1:3" x14ac:dyDescent="0.3">
      <c r="A2168" t="s">
        <v>4334</v>
      </c>
      <c r="B2168" t="s">
        <v>4335</v>
      </c>
      <c r="C2168" t="str">
        <f>HYPERLINK("https://talan.bank.gov.ua/get-user-certificate/Y_-bibkQNlvJrZsJP8Cj","Завантажити сертифікат")</f>
        <v>Завантажити сертифікат</v>
      </c>
    </row>
    <row r="2169" spans="1:3" x14ac:dyDescent="0.3">
      <c r="A2169" t="s">
        <v>4336</v>
      </c>
      <c r="B2169" t="s">
        <v>4337</v>
      </c>
      <c r="C2169" t="str">
        <f>HYPERLINK("https://talan.bank.gov.ua/get-user-certificate/Y_-biT0mUxsAq3Va1zaJ","Завантажити сертифікат")</f>
        <v>Завантажити сертифікат</v>
      </c>
    </row>
    <row r="2170" spans="1:3" x14ac:dyDescent="0.3">
      <c r="A2170" t="s">
        <v>4338</v>
      </c>
      <c r="B2170" t="s">
        <v>4339</v>
      </c>
      <c r="C2170" t="str">
        <f>HYPERLINK("https://talan.bank.gov.ua/get-user-certificate/Y_-biLYCBKvPG7FGNHXb","Завантажити сертифікат")</f>
        <v>Завантажити сертифікат</v>
      </c>
    </row>
    <row r="2171" spans="1:3" x14ac:dyDescent="0.3">
      <c r="A2171" t="s">
        <v>4340</v>
      </c>
      <c r="B2171" t="s">
        <v>4341</v>
      </c>
      <c r="C2171" t="str">
        <f>HYPERLINK("https://talan.bank.gov.ua/get-user-certificate/Y_-biCHcq8agdH4SFNWf","Завантажити сертифікат")</f>
        <v>Завантажити сертифікат</v>
      </c>
    </row>
    <row r="2172" spans="1:3" x14ac:dyDescent="0.3">
      <c r="A2172" t="s">
        <v>4342</v>
      </c>
      <c r="B2172" t="s">
        <v>4343</v>
      </c>
      <c r="C2172" t="str">
        <f>HYPERLINK("https://talan.bank.gov.ua/get-user-certificate/Y_-bi1uB0P3qS4PFm0z2","Завантажити сертифікат")</f>
        <v>Завантажити сертифікат</v>
      </c>
    </row>
    <row r="2173" spans="1:3" x14ac:dyDescent="0.3">
      <c r="A2173" t="s">
        <v>4344</v>
      </c>
      <c r="B2173" t="s">
        <v>4345</v>
      </c>
      <c r="C2173" t="str">
        <f>HYPERLINK("https://talan.bank.gov.ua/get-user-certificate/Y_-biWsV1TJFwM5ugirp","Завантажити сертифікат")</f>
        <v>Завантажити сертифікат</v>
      </c>
    </row>
    <row r="2174" spans="1:3" x14ac:dyDescent="0.3">
      <c r="A2174" t="s">
        <v>4346</v>
      </c>
      <c r="B2174" t="s">
        <v>4347</v>
      </c>
      <c r="C2174" t="str">
        <f>HYPERLINK("https://talan.bank.gov.ua/get-user-certificate/Y_-bibCxvoGkUrI4hEss","Завантажити сертифікат")</f>
        <v>Завантажити сертифікат</v>
      </c>
    </row>
    <row r="2175" spans="1:3" x14ac:dyDescent="0.3">
      <c r="A2175" t="s">
        <v>4348</v>
      </c>
      <c r="B2175" t="s">
        <v>4349</v>
      </c>
      <c r="C2175" t="str">
        <f>HYPERLINK("https://talan.bank.gov.ua/get-user-certificate/Y_-biWuFkT1H8gfvr_j3","Завантажити сертифікат")</f>
        <v>Завантажити сертифікат</v>
      </c>
    </row>
    <row r="2176" spans="1:3" x14ac:dyDescent="0.3">
      <c r="A2176" t="s">
        <v>4350</v>
      </c>
      <c r="B2176" t="s">
        <v>4351</v>
      </c>
      <c r="C2176" t="str">
        <f>HYPERLINK("https://talan.bank.gov.ua/get-user-certificate/Y_-bignLxuwVrBTchGjC","Завантажити сертифікат")</f>
        <v>Завантажити сертифікат</v>
      </c>
    </row>
    <row r="2177" spans="1:3" x14ac:dyDescent="0.3">
      <c r="A2177" t="s">
        <v>4352</v>
      </c>
      <c r="B2177" t="s">
        <v>4353</v>
      </c>
      <c r="C2177" t="str">
        <f>HYPERLINK("https://talan.bank.gov.ua/get-user-certificate/Y_-bi8N0MgumADybbkJm","Завантажити сертифікат")</f>
        <v>Завантажити сертифікат</v>
      </c>
    </row>
    <row r="2178" spans="1:3" x14ac:dyDescent="0.3">
      <c r="A2178" t="s">
        <v>4354</v>
      </c>
      <c r="B2178" t="s">
        <v>4355</v>
      </c>
      <c r="C2178" t="str">
        <f>HYPERLINK("https://talan.bank.gov.ua/get-user-certificate/Y_-biZM_8b-kMc7j0NIA","Завантажити сертифікат")</f>
        <v>Завантажити сертифікат</v>
      </c>
    </row>
    <row r="2179" spans="1:3" x14ac:dyDescent="0.3">
      <c r="A2179" t="s">
        <v>4356</v>
      </c>
      <c r="B2179" t="s">
        <v>4357</v>
      </c>
      <c r="C2179" t="str">
        <f>HYPERLINK("https://talan.bank.gov.ua/get-user-certificate/Y_-birvppRYqy71Hhwiv","Завантажити сертифікат")</f>
        <v>Завантажити сертифікат</v>
      </c>
    </row>
    <row r="2180" spans="1:3" x14ac:dyDescent="0.3">
      <c r="A2180" t="s">
        <v>4358</v>
      </c>
      <c r="B2180" t="s">
        <v>4359</v>
      </c>
      <c r="C2180" t="str">
        <f>HYPERLINK("https://talan.bank.gov.ua/get-user-certificate/Y_-bikqtz1hMtuAGXc_b","Завантажити сертифікат")</f>
        <v>Завантажити сертифікат</v>
      </c>
    </row>
    <row r="2181" spans="1:3" x14ac:dyDescent="0.3">
      <c r="A2181" t="s">
        <v>4360</v>
      </c>
      <c r="B2181" t="s">
        <v>4361</v>
      </c>
      <c r="C2181" t="str">
        <f>HYPERLINK("https://talan.bank.gov.ua/get-user-certificate/Y_-bigLMVvM-9C4ml5yU","Завантажити сертифікат")</f>
        <v>Завантажити сертифікат</v>
      </c>
    </row>
    <row r="2182" spans="1:3" x14ac:dyDescent="0.3">
      <c r="A2182" t="s">
        <v>4362</v>
      </c>
      <c r="B2182" t="s">
        <v>4363</v>
      </c>
      <c r="C2182" t="str">
        <f>HYPERLINK("https://talan.bank.gov.ua/get-user-certificate/Y_-bioGS7nX-mGKQx4wE","Завантажити сертифікат")</f>
        <v>Завантажити сертифікат</v>
      </c>
    </row>
    <row r="2183" spans="1:3" x14ac:dyDescent="0.3">
      <c r="A2183" t="s">
        <v>4364</v>
      </c>
      <c r="B2183" t="s">
        <v>4365</v>
      </c>
      <c r="C2183" t="str">
        <f>HYPERLINK("https://talan.bank.gov.ua/get-user-certificate/Y_-biGjoWBLA6DjrgMd5","Завантажити сертифікат")</f>
        <v>Завантажити сертифікат</v>
      </c>
    </row>
    <row r="2184" spans="1:3" x14ac:dyDescent="0.3">
      <c r="A2184" t="s">
        <v>4366</v>
      </c>
      <c r="B2184" t="s">
        <v>4367</v>
      </c>
      <c r="C2184" t="str">
        <f>HYPERLINK("https://talan.bank.gov.ua/get-user-certificate/Y_-bitlNsXvjXsaum9sA","Завантажити сертифікат")</f>
        <v>Завантажити сертифікат</v>
      </c>
    </row>
    <row r="2185" spans="1:3" x14ac:dyDescent="0.3">
      <c r="A2185" t="s">
        <v>4368</v>
      </c>
      <c r="B2185" t="s">
        <v>4369</v>
      </c>
      <c r="C2185" t="str">
        <f>HYPERLINK("https://talan.bank.gov.ua/get-user-certificate/Y_-biprSUfB1L_SS2gUG","Завантажити сертифікат")</f>
        <v>Завантажити сертифікат</v>
      </c>
    </row>
    <row r="2186" spans="1:3" x14ac:dyDescent="0.3">
      <c r="A2186" t="s">
        <v>4370</v>
      </c>
      <c r="B2186" t="s">
        <v>4371</v>
      </c>
      <c r="C2186" t="str">
        <f>HYPERLINK("https://talan.bank.gov.ua/get-user-certificate/Y_-biYNRggMlffWlxfEA","Завантажити сертифікат")</f>
        <v>Завантажити сертифікат</v>
      </c>
    </row>
    <row r="2187" spans="1:3" x14ac:dyDescent="0.3">
      <c r="A2187" t="s">
        <v>4372</v>
      </c>
      <c r="B2187" t="s">
        <v>4373</v>
      </c>
      <c r="C2187" t="str">
        <f>HYPERLINK("https://talan.bank.gov.ua/get-user-certificate/Y_-bizh5D4nr-eOIskCI","Завантажити сертифікат")</f>
        <v>Завантажити сертифікат</v>
      </c>
    </row>
    <row r="2188" spans="1:3" x14ac:dyDescent="0.3">
      <c r="A2188" t="s">
        <v>4374</v>
      </c>
      <c r="B2188" t="s">
        <v>4375</v>
      </c>
      <c r="C2188" t="str">
        <f>HYPERLINK("https://talan.bank.gov.ua/get-user-certificate/Y_-biDaSmeUNTQMMrnUE","Завантажити сертифікат")</f>
        <v>Завантажити сертифікат</v>
      </c>
    </row>
    <row r="2189" spans="1:3" x14ac:dyDescent="0.3">
      <c r="A2189" t="s">
        <v>4376</v>
      </c>
      <c r="B2189" t="s">
        <v>4377</v>
      </c>
      <c r="C2189" t="str">
        <f>HYPERLINK("https://talan.bank.gov.ua/get-user-certificate/Y_-bimaglStlKdTv1fHD","Завантажити сертифікат")</f>
        <v>Завантажити сертифікат</v>
      </c>
    </row>
    <row r="2190" spans="1:3" x14ac:dyDescent="0.3">
      <c r="A2190" t="s">
        <v>4378</v>
      </c>
      <c r="B2190" t="s">
        <v>4379</v>
      </c>
      <c r="C2190" t="str">
        <f>HYPERLINK("https://talan.bank.gov.ua/get-user-certificate/Y_-bilBfPaDvYBmcRzsT","Завантажити сертифікат")</f>
        <v>Завантажити сертифікат</v>
      </c>
    </row>
    <row r="2191" spans="1:3" x14ac:dyDescent="0.3">
      <c r="A2191" t="s">
        <v>4380</v>
      </c>
      <c r="B2191" t="s">
        <v>4381</v>
      </c>
      <c r="C2191" t="str">
        <f>HYPERLINK("https://talan.bank.gov.ua/get-user-certificate/Y_-biSXH09RMMlOLb1Xs","Завантажити сертифікат")</f>
        <v>Завантажити сертифікат</v>
      </c>
    </row>
    <row r="2192" spans="1:3" x14ac:dyDescent="0.3">
      <c r="A2192" t="s">
        <v>4382</v>
      </c>
      <c r="B2192" t="s">
        <v>4383</v>
      </c>
      <c r="C2192" t="str">
        <f>HYPERLINK("https://talan.bank.gov.ua/get-user-certificate/Y_-bikCkyMll4StV7UW8","Завантажити сертифікат")</f>
        <v>Завантажити сертифікат</v>
      </c>
    </row>
    <row r="2193" spans="1:3" x14ac:dyDescent="0.3">
      <c r="A2193" t="s">
        <v>4384</v>
      </c>
      <c r="B2193" t="s">
        <v>4385</v>
      </c>
      <c r="C2193" t="str">
        <f>HYPERLINK("https://talan.bank.gov.ua/get-user-certificate/Y_-biqecvFZQt_jgh5u6","Завантажити сертифікат")</f>
        <v>Завантажити сертифікат</v>
      </c>
    </row>
    <row r="2194" spans="1:3" x14ac:dyDescent="0.3">
      <c r="A2194" t="s">
        <v>4386</v>
      </c>
      <c r="B2194" t="s">
        <v>4387</v>
      </c>
      <c r="C2194" t="str">
        <f>HYPERLINK("https://talan.bank.gov.ua/get-user-certificate/Y_-biFoxEBTGxCVgGohy","Завантажити сертифікат")</f>
        <v>Завантажити сертифікат</v>
      </c>
    </row>
    <row r="2195" spans="1:3" x14ac:dyDescent="0.3">
      <c r="A2195" t="s">
        <v>4388</v>
      </c>
      <c r="B2195" t="s">
        <v>4389</v>
      </c>
      <c r="C2195" t="str">
        <f>HYPERLINK("https://talan.bank.gov.ua/get-user-certificate/Y_-bid9hbUV3eMZgv25E","Завантажити сертифікат")</f>
        <v>Завантажити сертифікат</v>
      </c>
    </row>
    <row r="2196" spans="1:3" x14ac:dyDescent="0.3">
      <c r="A2196" t="s">
        <v>4390</v>
      </c>
      <c r="B2196" t="s">
        <v>4391</v>
      </c>
      <c r="C2196" t="str">
        <f>HYPERLINK("https://talan.bank.gov.ua/get-user-certificate/Y_-bio91gPnYlLTHv2dm","Завантажити сертифікат")</f>
        <v>Завантажити сертифікат</v>
      </c>
    </row>
    <row r="2197" spans="1:3" x14ac:dyDescent="0.3">
      <c r="A2197" t="s">
        <v>4392</v>
      </c>
      <c r="B2197" t="s">
        <v>4393</v>
      </c>
      <c r="C2197" t="str">
        <f>HYPERLINK("https://talan.bank.gov.ua/get-user-certificate/Y_-biWsr34W6VwMgo4ko","Завантажити сертифікат")</f>
        <v>Завантажити сертифікат</v>
      </c>
    </row>
    <row r="2198" spans="1:3" x14ac:dyDescent="0.3">
      <c r="A2198" t="s">
        <v>4394</v>
      </c>
      <c r="B2198" t="s">
        <v>4395</v>
      </c>
      <c r="C2198" t="str">
        <f>HYPERLINK("https://talan.bank.gov.ua/get-user-certificate/Y_-biSAWV_NN_ShdVjmJ","Завантажити сертифікат")</f>
        <v>Завантажити сертифікат</v>
      </c>
    </row>
    <row r="2199" spans="1:3" x14ac:dyDescent="0.3">
      <c r="A2199" t="s">
        <v>4396</v>
      </c>
      <c r="B2199" t="s">
        <v>4397</v>
      </c>
      <c r="C2199" t="str">
        <f>HYPERLINK("https://talan.bank.gov.ua/get-user-certificate/Y_-biAYI0O3k38NG_6xw","Завантажити сертифікат")</f>
        <v>Завантажити сертифікат</v>
      </c>
    </row>
    <row r="2200" spans="1:3" x14ac:dyDescent="0.3">
      <c r="A2200" t="s">
        <v>4398</v>
      </c>
      <c r="B2200" t="s">
        <v>4399</v>
      </c>
      <c r="C2200" t="str">
        <f>HYPERLINK("https://talan.bank.gov.ua/get-user-certificate/Y_-biomx2A2Zf8p7Gg8A","Завантажити сертифікат")</f>
        <v>Завантажити сертифікат</v>
      </c>
    </row>
    <row r="2201" spans="1:3" x14ac:dyDescent="0.3">
      <c r="A2201" t="s">
        <v>4400</v>
      </c>
      <c r="B2201" t="s">
        <v>4401</v>
      </c>
      <c r="C2201" t="str">
        <f>HYPERLINK("https://talan.bank.gov.ua/get-user-certificate/Y_-biJSCWpSdtP6--lKq","Завантажити сертифікат")</f>
        <v>Завантажити сертифікат</v>
      </c>
    </row>
    <row r="2202" spans="1:3" x14ac:dyDescent="0.3">
      <c r="A2202" t="s">
        <v>4402</v>
      </c>
      <c r="B2202" t="s">
        <v>4403</v>
      </c>
      <c r="C2202" t="str">
        <f>HYPERLINK("https://talan.bank.gov.ua/get-user-certificate/Y_-bix5ZauYixbdnHQJZ","Завантажити сертифікат")</f>
        <v>Завантажити сертифікат</v>
      </c>
    </row>
    <row r="2203" spans="1:3" x14ac:dyDescent="0.3">
      <c r="A2203" t="s">
        <v>4404</v>
      </c>
      <c r="B2203" t="s">
        <v>4405</v>
      </c>
      <c r="C2203" t="str">
        <f>HYPERLINK("https://talan.bank.gov.ua/get-user-certificate/Y_-biXbwRqlSdV_HY30z","Завантажити сертифікат")</f>
        <v>Завантажити сертифікат</v>
      </c>
    </row>
    <row r="2204" spans="1:3" x14ac:dyDescent="0.3">
      <c r="A2204" t="s">
        <v>4406</v>
      </c>
      <c r="B2204" t="s">
        <v>4407</v>
      </c>
      <c r="C2204" t="str">
        <f>HYPERLINK("https://talan.bank.gov.ua/get-user-certificate/Y_-bidfdOm-v8ycVzEqa","Завантажити сертифікат")</f>
        <v>Завантажити сертифікат</v>
      </c>
    </row>
    <row r="2205" spans="1:3" x14ac:dyDescent="0.3">
      <c r="A2205" t="s">
        <v>4408</v>
      </c>
      <c r="B2205" t="s">
        <v>4409</v>
      </c>
      <c r="C2205" t="str">
        <f>HYPERLINK("https://talan.bank.gov.ua/get-user-certificate/Y_-bikf4W3heptxXqxXB","Завантажити сертифікат")</f>
        <v>Завантажити сертифікат</v>
      </c>
    </row>
    <row r="2206" spans="1:3" x14ac:dyDescent="0.3">
      <c r="A2206" t="s">
        <v>4410</v>
      </c>
      <c r="B2206" t="s">
        <v>4411</v>
      </c>
      <c r="C2206" t="str">
        <f>HYPERLINK("https://talan.bank.gov.ua/get-user-certificate/Y_-bii5Kh5oB0YxpF_GD","Завантажити сертифікат")</f>
        <v>Завантажити сертифікат</v>
      </c>
    </row>
    <row r="2207" spans="1:3" x14ac:dyDescent="0.3">
      <c r="A2207" t="s">
        <v>4412</v>
      </c>
      <c r="B2207" t="s">
        <v>4413</v>
      </c>
      <c r="C2207" t="str">
        <f>HYPERLINK("https://talan.bank.gov.ua/get-user-certificate/Y_-bihy-xlYukdLTcNvc","Завантажити сертифікат")</f>
        <v>Завантажити сертифікат</v>
      </c>
    </row>
    <row r="2208" spans="1:3" x14ac:dyDescent="0.3">
      <c r="A2208" t="s">
        <v>4414</v>
      </c>
      <c r="B2208" t="s">
        <v>4415</v>
      </c>
      <c r="C2208" t="str">
        <f>HYPERLINK("https://talan.bank.gov.ua/get-user-certificate/Y_-bi28kcSTrRlXmmBOL","Завантажити сертифікат")</f>
        <v>Завантажити сертифікат</v>
      </c>
    </row>
    <row r="2209" spans="1:3" x14ac:dyDescent="0.3">
      <c r="A2209" t="s">
        <v>4416</v>
      </c>
      <c r="B2209" t="s">
        <v>4417</v>
      </c>
      <c r="C2209" t="str">
        <f>HYPERLINK("https://talan.bank.gov.ua/get-user-certificate/Y_-biyyNoeuhAqkhbRv7","Завантажити сертифікат")</f>
        <v>Завантажити сертифікат</v>
      </c>
    </row>
    <row r="2210" spans="1:3" x14ac:dyDescent="0.3">
      <c r="A2210" t="s">
        <v>4418</v>
      </c>
      <c r="B2210" t="s">
        <v>4419</v>
      </c>
      <c r="C2210" t="str">
        <f>HYPERLINK("https://talan.bank.gov.ua/get-user-certificate/Y_-bisOdS-WVa8oEcjxD","Завантажити сертифікат")</f>
        <v>Завантажити сертифікат</v>
      </c>
    </row>
    <row r="2211" spans="1:3" x14ac:dyDescent="0.3">
      <c r="A2211" t="s">
        <v>4420</v>
      </c>
      <c r="B2211" t="s">
        <v>4421</v>
      </c>
      <c r="C2211" t="str">
        <f>HYPERLINK("https://talan.bank.gov.ua/get-user-certificate/Y_-biUBKu3OMf9PY64bs","Завантажити сертифікат")</f>
        <v>Завантажити сертифікат</v>
      </c>
    </row>
    <row r="2212" spans="1:3" x14ac:dyDescent="0.3">
      <c r="A2212" t="s">
        <v>4422</v>
      </c>
      <c r="B2212" t="s">
        <v>4423</v>
      </c>
      <c r="C2212" t="str">
        <f>HYPERLINK("https://talan.bank.gov.ua/get-user-certificate/Y_-biK-X_1jqY08BNOPf","Завантажити сертифікат")</f>
        <v>Завантажити сертифікат</v>
      </c>
    </row>
    <row r="2213" spans="1:3" x14ac:dyDescent="0.3">
      <c r="A2213" t="s">
        <v>4424</v>
      </c>
      <c r="B2213" t="s">
        <v>4425</v>
      </c>
      <c r="C2213" t="str">
        <f>HYPERLINK("https://talan.bank.gov.ua/get-user-certificate/Y_-biJlpkQGECrNeQ0aX","Завантажити сертифікат")</f>
        <v>Завантажити сертифікат</v>
      </c>
    </row>
    <row r="2214" spans="1:3" x14ac:dyDescent="0.3">
      <c r="A2214" t="s">
        <v>4426</v>
      </c>
      <c r="B2214" t="s">
        <v>4427</v>
      </c>
      <c r="C2214" t="str">
        <f>HYPERLINK("https://talan.bank.gov.ua/get-user-certificate/Y_-bisZtSKglprjHVx15","Завантажити сертифікат")</f>
        <v>Завантажити сертифікат</v>
      </c>
    </row>
    <row r="2215" spans="1:3" x14ac:dyDescent="0.3">
      <c r="A2215" t="s">
        <v>4428</v>
      </c>
      <c r="B2215" t="s">
        <v>4429</v>
      </c>
      <c r="C2215" t="str">
        <f>HYPERLINK("https://talan.bank.gov.ua/get-user-certificate/Y_-biF0hCZK90Kys_Fl9","Завантажити сертифікат")</f>
        <v>Завантажити сертифікат</v>
      </c>
    </row>
    <row r="2216" spans="1:3" x14ac:dyDescent="0.3">
      <c r="A2216" t="s">
        <v>4430</v>
      </c>
      <c r="B2216" t="s">
        <v>4431</v>
      </c>
      <c r="C2216" t="str">
        <f>HYPERLINK("https://talan.bank.gov.ua/get-user-certificate/Y_-biaHU4AT4GZteYVcd","Завантажити сертифікат")</f>
        <v>Завантажити сертифікат</v>
      </c>
    </row>
    <row r="2217" spans="1:3" x14ac:dyDescent="0.3">
      <c r="A2217" t="s">
        <v>4432</v>
      </c>
      <c r="B2217" t="s">
        <v>4433</v>
      </c>
      <c r="C2217" t="str">
        <f>HYPERLINK("https://talan.bank.gov.ua/get-user-certificate/Y_-biQdFEXFMwzpNmnhF","Завантажити сертифікат")</f>
        <v>Завантажити сертифікат</v>
      </c>
    </row>
    <row r="2218" spans="1:3" x14ac:dyDescent="0.3">
      <c r="A2218" t="s">
        <v>4434</v>
      </c>
      <c r="B2218" t="s">
        <v>4435</v>
      </c>
      <c r="C2218" t="str">
        <f>HYPERLINK("https://talan.bank.gov.ua/get-user-certificate/Y_-biWlzg8OIVEEu7nDu","Завантажити сертифікат")</f>
        <v>Завантажити сертифікат</v>
      </c>
    </row>
    <row r="2219" spans="1:3" x14ac:dyDescent="0.3">
      <c r="A2219" t="s">
        <v>4436</v>
      </c>
      <c r="B2219" t="s">
        <v>4437</v>
      </c>
      <c r="C2219" t="str">
        <f>HYPERLINK("https://talan.bank.gov.ua/get-user-certificate/Y_-bimYz8vrSe0lx1xWL","Завантажити сертифікат")</f>
        <v>Завантажити сертифікат</v>
      </c>
    </row>
    <row r="2220" spans="1:3" x14ac:dyDescent="0.3">
      <c r="A2220" t="s">
        <v>4438</v>
      </c>
      <c r="B2220" t="s">
        <v>4439</v>
      </c>
      <c r="C2220" t="str">
        <f>HYPERLINK("https://talan.bank.gov.ua/get-user-certificate/Y_-biS4egWUciNPnyN9Q","Завантажити сертифікат")</f>
        <v>Завантажити сертифікат</v>
      </c>
    </row>
    <row r="2221" spans="1:3" x14ac:dyDescent="0.3">
      <c r="A2221" t="s">
        <v>4440</v>
      </c>
      <c r="B2221" t="s">
        <v>4441</v>
      </c>
      <c r="C2221" t="str">
        <f>HYPERLINK("https://talan.bank.gov.ua/get-user-certificate/Y_-bibi7YwqsJJmw4nM2","Завантажити сертифікат")</f>
        <v>Завантажити сертифікат</v>
      </c>
    </row>
    <row r="2222" spans="1:3" x14ac:dyDescent="0.3">
      <c r="A2222" t="s">
        <v>4442</v>
      </c>
      <c r="B2222" t="s">
        <v>4443</v>
      </c>
      <c r="C2222" t="str">
        <f>HYPERLINK("https://talan.bank.gov.ua/get-user-certificate/Y_-bizGs5bGoFtDsz6bs","Завантажити сертифікат")</f>
        <v>Завантажити сертифікат</v>
      </c>
    </row>
    <row r="2223" spans="1:3" x14ac:dyDescent="0.3">
      <c r="A2223" t="s">
        <v>4444</v>
      </c>
      <c r="B2223" t="s">
        <v>4445</v>
      </c>
      <c r="C2223" t="str">
        <f>HYPERLINK("https://talan.bank.gov.ua/get-user-certificate/Y_-bipUk3RQdOqlYM-yV","Завантажити сертифікат")</f>
        <v>Завантажити сертифікат</v>
      </c>
    </row>
    <row r="2224" spans="1:3" x14ac:dyDescent="0.3">
      <c r="A2224" t="s">
        <v>4446</v>
      </c>
      <c r="B2224" t="s">
        <v>4447</v>
      </c>
      <c r="C2224" t="str">
        <f>HYPERLINK("https://talan.bank.gov.ua/get-user-certificate/Y_-bi5V1_GXDXlQcd2BG","Завантажити сертифікат")</f>
        <v>Завантажити сертифікат</v>
      </c>
    </row>
    <row r="2225" spans="1:3" x14ac:dyDescent="0.3">
      <c r="A2225" t="s">
        <v>4448</v>
      </c>
      <c r="B2225" t="s">
        <v>4449</v>
      </c>
      <c r="C2225" t="str">
        <f>HYPERLINK("https://talan.bank.gov.ua/get-user-certificate/Y_-bihe0aHpQDlDIYTBb","Завантажити сертифікат")</f>
        <v>Завантажити сертифікат</v>
      </c>
    </row>
    <row r="2226" spans="1:3" x14ac:dyDescent="0.3">
      <c r="A2226" t="s">
        <v>4450</v>
      </c>
      <c r="B2226" t="s">
        <v>4451</v>
      </c>
      <c r="C2226" t="str">
        <f>HYPERLINK("https://talan.bank.gov.ua/get-user-certificate/Y_-bi9a6gIsHpqu2-gAR","Завантажити сертифікат")</f>
        <v>Завантажити сертифікат</v>
      </c>
    </row>
    <row r="2227" spans="1:3" x14ac:dyDescent="0.3">
      <c r="A2227" t="s">
        <v>4452</v>
      </c>
      <c r="B2227" t="s">
        <v>4453</v>
      </c>
      <c r="C2227" t="str">
        <f>HYPERLINK("https://talan.bank.gov.ua/get-user-certificate/Y_-biVvoElSOSnZPfbv4","Завантажити сертифікат")</f>
        <v>Завантажити сертифікат</v>
      </c>
    </row>
    <row r="2228" spans="1:3" x14ac:dyDescent="0.3">
      <c r="A2228" t="s">
        <v>4454</v>
      </c>
      <c r="B2228" t="s">
        <v>4455</v>
      </c>
      <c r="C2228" t="str">
        <f>HYPERLINK("https://talan.bank.gov.ua/get-user-certificate/Y_-biT0iHF3UVK2EDyWb","Завантажити сертифікат")</f>
        <v>Завантажити сертифікат</v>
      </c>
    </row>
    <row r="2229" spans="1:3" x14ac:dyDescent="0.3">
      <c r="A2229" t="s">
        <v>4456</v>
      </c>
      <c r="B2229" t="s">
        <v>4457</v>
      </c>
      <c r="C2229" t="str">
        <f>HYPERLINK("https://talan.bank.gov.ua/get-user-certificate/Y_-bih42UEDVdXRMnKBq","Завантажити сертифікат")</f>
        <v>Завантажити сертифікат</v>
      </c>
    </row>
    <row r="2230" spans="1:3" x14ac:dyDescent="0.3">
      <c r="A2230" t="s">
        <v>4458</v>
      </c>
      <c r="B2230" t="s">
        <v>4459</v>
      </c>
      <c r="C2230" t="str">
        <f>HYPERLINK("https://talan.bank.gov.ua/get-user-certificate/Y_-bi4HxP3ZNjqDyPHgh","Завантажити сертифікат")</f>
        <v>Завантажити сертифікат</v>
      </c>
    </row>
    <row r="2231" spans="1:3" x14ac:dyDescent="0.3">
      <c r="A2231" t="s">
        <v>4460</v>
      </c>
      <c r="B2231" t="s">
        <v>4461</v>
      </c>
      <c r="C2231" t="str">
        <f>HYPERLINK("https://talan.bank.gov.ua/get-user-certificate/Y_-bisvX5EZHFdSlw1fL","Завантажити сертифікат")</f>
        <v>Завантажити сертифікат</v>
      </c>
    </row>
    <row r="2232" spans="1:3" x14ac:dyDescent="0.3">
      <c r="A2232" t="s">
        <v>4462</v>
      </c>
      <c r="B2232" t="s">
        <v>4463</v>
      </c>
      <c r="C2232" t="str">
        <f>HYPERLINK("https://talan.bank.gov.ua/get-user-certificate/Y_-biH8-IoJWGyk0nld_","Завантажити сертифікат")</f>
        <v>Завантажити сертифікат</v>
      </c>
    </row>
    <row r="2233" spans="1:3" x14ac:dyDescent="0.3">
      <c r="A2233" t="s">
        <v>4464</v>
      </c>
      <c r="B2233" t="s">
        <v>4465</v>
      </c>
      <c r="C2233" t="str">
        <f>HYPERLINK("https://talan.bank.gov.ua/get-user-certificate/Y_-bihBwoZBSE3bIDOA1","Завантажити сертифікат")</f>
        <v>Завантажити сертифікат</v>
      </c>
    </row>
    <row r="2234" spans="1:3" x14ac:dyDescent="0.3">
      <c r="A2234" t="s">
        <v>4466</v>
      </c>
      <c r="B2234" t="s">
        <v>4467</v>
      </c>
      <c r="C2234" t="str">
        <f>HYPERLINK("https://talan.bank.gov.ua/get-user-certificate/Y_-bix-2HoS3S9xAwf0A","Завантажити сертифікат")</f>
        <v>Завантажити сертифікат</v>
      </c>
    </row>
    <row r="2235" spans="1:3" x14ac:dyDescent="0.3">
      <c r="A2235" t="s">
        <v>4468</v>
      </c>
      <c r="B2235" t="s">
        <v>4469</v>
      </c>
      <c r="C2235" t="str">
        <f>HYPERLINK("https://talan.bank.gov.ua/get-user-certificate/Y_-bi_l_SQhjddFQv_ip","Завантажити сертифікат")</f>
        <v>Завантажити сертифікат</v>
      </c>
    </row>
    <row r="2236" spans="1:3" x14ac:dyDescent="0.3">
      <c r="A2236" t="s">
        <v>4470</v>
      </c>
      <c r="B2236" t="s">
        <v>4471</v>
      </c>
      <c r="C2236" t="str">
        <f>HYPERLINK("https://talan.bank.gov.ua/get-user-certificate/Y_-biRHPj04gsLDQbz9L","Завантажити сертифікат")</f>
        <v>Завантажити сертифікат</v>
      </c>
    </row>
    <row r="2237" spans="1:3" x14ac:dyDescent="0.3">
      <c r="A2237" t="s">
        <v>4472</v>
      </c>
      <c r="B2237" t="s">
        <v>4473</v>
      </c>
      <c r="C2237" t="str">
        <f>HYPERLINK("https://talan.bank.gov.ua/get-user-certificate/Y_-bi05842I_5HAuBhlU","Завантажити сертифікат")</f>
        <v>Завантажити сертифікат</v>
      </c>
    </row>
    <row r="2238" spans="1:3" x14ac:dyDescent="0.3">
      <c r="A2238" t="s">
        <v>4474</v>
      </c>
      <c r="B2238" t="s">
        <v>4475</v>
      </c>
      <c r="C2238" t="str">
        <f>HYPERLINK("https://talan.bank.gov.ua/get-user-certificate/Y_-biFMpghEkfWw3oat7","Завантажити сертифікат")</f>
        <v>Завантажити сертифікат</v>
      </c>
    </row>
    <row r="2239" spans="1:3" x14ac:dyDescent="0.3">
      <c r="A2239" t="s">
        <v>4476</v>
      </c>
      <c r="B2239" t="s">
        <v>4477</v>
      </c>
      <c r="C2239" t="str">
        <f>HYPERLINK("https://talan.bank.gov.ua/get-user-certificate/Y_-biDDVdmnktg0rbmZO","Завантажити сертифікат")</f>
        <v>Завантажити сертифікат</v>
      </c>
    </row>
    <row r="2240" spans="1:3" x14ac:dyDescent="0.3">
      <c r="A2240" t="s">
        <v>4478</v>
      </c>
      <c r="B2240" t="s">
        <v>4479</v>
      </c>
      <c r="C2240" t="str">
        <f>HYPERLINK("https://talan.bank.gov.ua/get-user-certificate/Y_-biUE-TTGEHYjO2PUB","Завантажити сертифікат")</f>
        <v>Завантажити сертифікат</v>
      </c>
    </row>
    <row r="2241" spans="1:3" x14ac:dyDescent="0.3">
      <c r="A2241" t="s">
        <v>4480</v>
      </c>
      <c r="B2241" t="s">
        <v>4481</v>
      </c>
      <c r="C2241" t="str">
        <f>HYPERLINK("https://talan.bank.gov.ua/get-user-certificate/Y_-bi_dNYTX52f_IMqJ1","Завантажити сертифікат")</f>
        <v>Завантажити сертифікат</v>
      </c>
    </row>
    <row r="2242" spans="1:3" x14ac:dyDescent="0.3">
      <c r="A2242" t="s">
        <v>4482</v>
      </c>
      <c r="B2242" t="s">
        <v>4483</v>
      </c>
      <c r="C2242" t="str">
        <f>HYPERLINK("https://talan.bank.gov.ua/get-user-certificate/Y_-bi7XX04JJakiaRCCa","Завантажити сертифікат")</f>
        <v>Завантажити сертифікат</v>
      </c>
    </row>
    <row r="2243" spans="1:3" x14ac:dyDescent="0.3">
      <c r="A2243" t="s">
        <v>4484</v>
      </c>
      <c r="B2243" t="s">
        <v>4485</v>
      </c>
      <c r="C2243" t="str">
        <f>HYPERLINK("https://talan.bank.gov.ua/get-user-certificate/Y_-bi9sbY-hon6esNatM","Завантажити сертифікат")</f>
        <v>Завантажити сертифікат</v>
      </c>
    </row>
    <row r="2244" spans="1:3" x14ac:dyDescent="0.3">
      <c r="A2244" t="s">
        <v>4486</v>
      </c>
      <c r="B2244" t="s">
        <v>4487</v>
      </c>
      <c r="C2244" t="str">
        <f>HYPERLINK("https://talan.bank.gov.ua/get-user-certificate/Y_-bifqnXZswYHVqk_FM","Завантажити сертифікат")</f>
        <v>Завантажити сертифікат</v>
      </c>
    </row>
    <row r="2245" spans="1:3" x14ac:dyDescent="0.3">
      <c r="A2245" t="s">
        <v>4488</v>
      </c>
      <c r="B2245" t="s">
        <v>4489</v>
      </c>
      <c r="C2245" t="str">
        <f>HYPERLINK("https://talan.bank.gov.ua/get-user-certificate/Y_-biWVETkhif8RqGM7f","Завантажити сертифікат")</f>
        <v>Завантажити сертифікат</v>
      </c>
    </row>
    <row r="2246" spans="1:3" x14ac:dyDescent="0.3">
      <c r="A2246" t="s">
        <v>4490</v>
      </c>
      <c r="B2246" t="s">
        <v>4491</v>
      </c>
      <c r="C2246" t="str">
        <f>HYPERLINK("https://talan.bank.gov.ua/get-user-certificate/Y_-bifhwUyERyW8AR6nR","Завантажити сертифікат")</f>
        <v>Завантажити сертифікат</v>
      </c>
    </row>
    <row r="2247" spans="1:3" x14ac:dyDescent="0.3">
      <c r="A2247" t="s">
        <v>4492</v>
      </c>
      <c r="B2247" t="s">
        <v>4493</v>
      </c>
      <c r="C2247" t="str">
        <f>HYPERLINK("https://talan.bank.gov.ua/get-user-certificate/Y_-bi3LbPh_Duw0GxS2m","Завантажити сертифікат")</f>
        <v>Завантажити сертифікат</v>
      </c>
    </row>
    <row r="2248" spans="1:3" x14ac:dyDescent="0.3">
      <c r="A2248" t="s">
        <v>4494</v>
      </c>
      <c r="B2248" t="s">
        <v>4495</v>
      </c>
      <c r="C2248" t="str">
        <f>HYPERLINK("https://talan.bank.gov.ua/get-user-certificate/Y_-biyD3LdeRv99qoTuv","Завантажити сертифікат")</f>
        <v>Завантажити сертифікат</v>
      </c>
    </row>
    <row r="2249" spans="1:3" x14ac:dyDescent="0.3">
      <c r="A2249" t="s">
        <v>4496</v>
      </c>
      <c r="B2249" t="s">
        <v>4497</v>
      </c>
      <c r="C2249" t="str">
        <f>HYPERLINK("https://talan.bank.gov.ua/get-user-certificate/Y_-bivJfxPJ3adedxDzi","Завантажити сертифікат")</f>
        <v>Завантажити сертифікат</v>
      </c>
    </row>
    <row r="2250" spans="1:3" x14ac:dyDescent="0.3">
      <c r="A2250" t="s">
        <v>4498</v>
      </c>
      <c r="B2250" t="s">
        <v>4499</v>
      </c>
      <c r="C2250" t="str">
        <f>HYPERLINK("https://talan.bank.gov.ua/get-user-certificate/Y_-biKOIxQy3QNwQNd_L","Завантажити сертифікат")</f>
        <v>Завантажити сертифікат</v>
      </c>
    </row>
    <row r="2251" spans="1:3" x14ac:dyDescent="0.3">
      <c r="A2251" t="s">
        <v>4500</v>
      </c>
      <c r="B2251" t="s">
        <v>4501</v>
      </c>
      <c r="C2251" t="str">
        <f>HYPERLINK("https://talan.bank.gov.ua/get-user-certificate/Y_-biR-SsSkySsWidSe_","Завантажити сертифікат")</f>
        <v>Завантажити сертифікат</v>
      </c>
    </row>
    <row r="2252" spans="1:3" x14ac:dyDescent="0.3">
      <c r="A2252" t="s">
        <v>4502</v>
      </c>
      <c r="B2252" t="s">
        <v>4503</v>
      </c>
      <c r="C2252" t="str">
        <f>HYPERLINK("https://talan.bank.gov.ua/get-user-certificate/Y_-biIij4R9tHfQ6eVGv","Завантажити сертифікат")</f>
        <v>Завантажити сертифікат</v>
      </c>
    </row>
    <row r="2253" spans="1:3" x14ac:dyDescent="0.3">
      <c r="A2253" t="s">
        <v>4504</v>
      </c>
      <c r="B2253" t="s">
        <v>4505</v>
      </c>
      <c r="C2253" t="str">
        <f>HYPERLINK("https://talan.bank.gov.ua/get-user-certificate/Y_-bipmW6gAi5Xg5IcZc","Завантажити сертифікат")</f>
        <v>Завантажити сертифікат</v>
      </c>
    </row>
    <row r="2254" spans="1:3" x14ac:dyDescent="0.3">
      <c r="A2254" t="s">
        <v>4506</v>
      </c>
      <c r="B2254" t="s">
        <v>4507</v>
      </c>
      <c r="C2254" t="str">
        <f>HYPERLINK("https://talan.bank.gov.ua/get-user-certificate/Y_-biwr4Fd027vwiN9KZ","Завантажити сертифікат")</f>
        <v>Завантажити сертифікат</v>
      </c>
    </row>
    <row r="2255" spans="1:3" x14ac:dyDescent="0.3">
      <c r="A2255" t="s">
        <v>4508</v>
      </c>
      <c r="B2255" t="s">
        <v>4509</v>
      </c>
      <c r="C2255" t="str">
        <f>HYPERLINK("https://talan.bank.gov.ua/get-user-certificate/Y_-birMhykGbudbFqUdq","Завантажити сертифікат")</f>
        <v>Завантажити сертифікат</v>
      </c>
    </row>
    <row r="2256" spans="1:3" x14ac:dyDescent="0.3">
      <c r="A2256" t="s">
        <v>4510</v>
      </c>
      <c r="B2256" t="s">
        <v>4511</v>
      </c>
      <c r="C2256" t="str">
        <f>HYPERLINK("https://talan.bank.gov.ua/get-user-certificate/Y_-bizBNnXCZl0BhZSIP","Завантажити сертифікат")</f>
        <v>Завантажити сертифікат</v>
      </c>
    </row>
    <row r="2257" spans="1:3" x14ac:dyDescent="0.3">
      <c r="A2257" t="s">
        <v>4512</v>
      </c>
      <c r="B2257" t="s">
        <v>4513</v>
      </c>
      <c r="C2257" t="str">
        <f>HYPERLINK("https://talan.bank.gov.ua/get-user-certificate/Y_-biPNep3eXv-MEjN6n","Завантажити сертифікат")</f>
        <v>Завантажити сертифікат</v>
      </c>
    </row>
    <row r="2258" spans="1:3" x14ac:dyDescent="0.3">
      <c r="A2258" t="s">
        <v>4514</v>
      </c>
      <c r="B2258" t="s">
        <v>4515</v>
      </c>
      <c r="C2258" t="str">
        <f>HYPERLINK("https://talan.bank.gov.ua/get-user-certificate/Y_-bi7BEsbQyXy11nYF3","Завантажити сертифікат")</f>
        <v>Завантажити сертифікат</v>
      </c>
    </row>
    <row r="2259" spans="1:3" x14ac:dyDescent="0.3">
      <c r="A2259" t="s">
        <v>4516</v>
      </c>
      <c r="B2259" t="s">
        <v>4517</v>
      </c>
      <c r="C2259" t="str">
        <f>HYPERLINK("https://talan.bank.gov.ua/get-user-certificate/Y_-bi4LF-4Zswr8bX46K","Завантажити сертифікат")</f>
        <v>Завантажити сертифікат</v>
      </c>
    </row>
    <row r="2260" spans="1:3" x14ac:dyDescent="0.3">
      <c r="A2260" t="s">
        <v>4518</v>
      </c>
      <c r="B2260" t="s">
        <v>4519</v>
      </c>
      <c r="C2260" t="str">
        <f>HYPERLINK("https://talan.bank.gov.ua/get-user-certificate/Y_-biHQgnRh5BG7cnD_a","Завантажити сертифікат")</f>
        <v>Завантажити сертифікат</v>
      </c>
    </row>
    <row r="2261" spans="1:3" x14ac:dyDescent="0.3">
      <c r="A2261" t="s">
        <v>4520</v>
      </c>
      <c r="B2261" t="s">
        <v>4521</v>
      </c>
      <c r="C2261" t="str">
        <f>HYPERLINK("https://talan.bank.gov.ua/get-user-certificate/Y_-biXe3Byo0g2fm5W9b","Завантажити сертифікат")</f>
        <v>Завантажити сертифікат</v>
      </c>
    </row>
    <row r="2262" spans="1:3" x14ac:dyDescent="0.3">
      <c r="A2262" t="s">
        <v>4522</v>
      </c>
      <c r="B2262" t="s">
        <v>4523</v>
      </c>
      <c r="C2262" t="str">
        <f>HYPERLINK("https://talan.bank.gov.ua/get-user-certificate/Y_-biuO9Vz2VYtvb9xgw","Завантажити сертифікат")</f>
        <v>Завантажити сертифікат</v>
      </c>
    </row>
    <row r="2263" spans="1:3" x14ac:dyDescent="0.3">
      <c r="A2263" t="s">
        <v>4524</v>
      </c>
      <c r="B2263" t="s">
        <v>4525</v>
      </c>
      <c r="C2263" t="str">
        <f>HYPERLINK("https://talan.bank.gov.ua/get-user-certificate/Y_-bi240XDOCfbz7Nuv9","Завантажити сертифікат")</f>
        <v>Завантажити сертифікат</v>
      </c>
    </row>
    <row r="2264" spans="1:3" x14ac:dyDescent="0.3">
      <c r="A2264" t="s">
        <v>4526</v>
      </c>
      <c r="B2264" t="s">
        <v>4527</v>
      </c>
      <c r="C2264" t="str">
        <f>HYPERLINK("https://talan.bank.gov.ua/get-user-certificate/Y_-bidWL1d8r02MHq780","Завантажити сертифікат")</f>
        <v>Завантажити сертифікат</v>
      </c>
    </row>
    <row r="2265" spans="1:3" x14ac:dyDescent="0.3">
      <c r="A2265" t="s">
        <v>4528</v>
      </c>
      <c r="B2265" t="s">
        <v>4529</v>
      </c>
      <c r="C2265" t="str">
        <f>HYPERLINK("https://talan.bank.gov.ua/get-user-certificate/Y_-biUbwsxLOA__qRoaa","Завантажити сертифікат")</f>
        <v>Завантажити сертифікат</v>
      </c>
    </row>
    <row r="2266" spans="1:3" x14ac:dyDescent="0.3">
      <c r="A2266" t="s">
        <v>4530</v>
      </c>
      <c r="B2266" t="s">
        <v>4531</v>
      </c>
      <c r="C2266" t="str">
        <f>HYPERLINK("https://talan.bank.gov.ua/get-user-certificate/Y_-biUkiH-DDPPI-tGXm","Завантажити сертифікат")</f>
        <v>Завантажити сертифікат</v>
      </c>
    </row>
    <row r="2267" spans="1:3" x14ac:dyDescent="0.3">
      <c r="A2267" t="s">
        <v>4532</v>
      </c>
      <c r="B2267" t="s">
        <v>4533</v>
      </c>
      <c r="C2267" t="str">
        <f>HYPERLINK("https://talan.bank.gov.ua/get-user-certificate/Y_-bisrxM5DWjCeQj623","Завантажити сертифікат")</f>
        <v>Завантажити сертифікат</v>
      </c>
    </row>
    <row r="2268" spans="1:3" x14ac:dyDescent="0.3">
      <c r="A2268" t="s">
        <v>4534</v>
      </c>
      <c r="B2268" t="s">
        <v>4535</v>
      </c>
      <c r="C2268" t="str">
        <f>HYPERLINK("https://talan.bank.gov.ua/get-user-certificate/Y_-biPPBeU1eC_Bu4mDs","Завантажити сертифікат")</f>
        <v>Завантажити сертифікат</v>
      </c>
    </row>
    <row r="2269" spans="1:3" x14ac:dyDescent="0.3">
      <c r="A2269" t="s">
        <v>4536</v>
      </c>
      <c r="B2269" t="s">
        <v>4537</v>
      </c>
      <c r="C2269" t="str">
        <f>HYPERLINK("https://talan.bank.gov.ua/get-user-certificate/Y_-bijQjtZGuvcQs4w9s","Завантажити сертифікат")</f>
        <v>Завантажити сертифікат</v>
      </c>
    </row>
    <row r="2270" spans="1:3" x14ac:dyDescent="0.3">
      <c r="A2270" t="s">
        <v>4538</v>
      </c>
      <c r="B2270" t="s">
        <v>4539</v>
      </c>
      <c r="C2270" t="str">
        <f>HYPERLINK("https://talan.bank.gov.ua/get-user-certificate/Y_-biRsd6uixAx04Q2CA","Завантажити сертифікат")</f>
        <v>Завантажити сертифікат</v>
      </c>
    </row>
    <row r="2271" spans="1:3" x14ac:dyDescent="0.3">
      <c r="A2271" t="s">
        <v>4540</v>
      </c>
      <c r="B2271" t="s">
        <v>4541</v>
      </c>
      <c r="C2271" t="str">
        <f>HYPERLINK("https://talan.bank.gov.ua/get-user-certificate/Y_-bicKk7jytTV_PCht_","Завантажити сертифікат")</f>
        <v>Завантажити сертифікат</v>
      </c>
    </row>
    <row r="2272" spans="1:3" x14ac:dyDescent="0.3">
      <c r="A2272" t="s">
        <v>4542</v>
      </c>
      <c r="B2272" t="s">
        <v>4543</v>
      </c>
      <c r="C2272" t="str">
        <f>HYPERLINK("https://talan.bank.gov.ua/get-user-certificate/Y_-bikgc3fVKyGf7GRNR","Завантажити сертифікат")</f>
        <v>Завантажити сертифікат</v>
      </c>
    </row>
    <row r="2273" spans="1:3" x14ac:dyDescent="0.3">
      <c r="A2273" t="s">
        <v>4544</v>
      </c>
      <c r="B2273" t="s">
        <v>4545</v>
      </c>
      <c r="C2273" t="str">
        <f>HYPERLINK("https://talan.bank.gov.ua/get-user-certificate/Y_-bi4SywTpSTVnLb6Au","Завантажити сертифікат")</f>
        <v>Завантажити сертифікат</v>
      </c>
    </row>
    <row r="2274" spans="1:3" x14ac:dyDescent="0.3">
      <c r="A2274" t="s">
        <v>4546</v>
      </c>
      <c r="B2274" t="s">
        <v>4547</v>
      </c>
      <c r="C2274" t="str">
        <f>HYPERLINK("https://talan.bank.gov.ua/get-user-certificate/Y_-biilpag7FNwBfOjLb","Завантажити сертифікат")</f>
        <v>Завантажити сертифікат</v>
      </c>
    </row>
    <row r="2275" spans="1:3" x14ac:dyDescent="0.3">
      <c r="A2275" t="s">
        <v>4548</v>
      </c>
      <c r="B2275" t="s">
        <v>4549</v>
      </c>
      <c r="C2275" t="str">
        <f>HYPERLINK("https://talan.bank.gov.ua/get-user-certificate/Y_-biPcAmVSo9Yla2X8p","Завантажити сертифікат")</f>
        <v>Завантажити сертифікат</v>
      </c>
    </row>
    <row r="2276" spans="1:3" x14ac:dyDescent="0.3">
      <c r="A2276" t="s">
        <v>4550</v>
      </c>
      <c r="B2276" t="s">
        <v>4551</v>
      </c>
      <c r="C2276" t="str">
        <f>HYPERLINK("https://talan.bank.gov.ua/get-user-certificate/Y_-bi_LbB_1qSJwOBEf1","Завантажити сертифікат")</f>
        <v>Завантажити сертифікат</v>
      </c>
    </row>
    <row r="2277" spans="1:3" x14ac:dyDescent="0.3">
      <c r="A2277" t="s">
        <v>4552</v>
      </c>
      <c r="B2277" t="s">
        <v>4553</v>
      </c>
      <c r="C2277" t="str">
        <f>HYPERLINK("https://talan.bank.gov.ua/get-user-certificate/Y_-bi_J2G-jb-NZJowex","Завантажити сертифікат")</f>
        <v>Завантажити сертифікат</v>
      </c>
    </row>
    <row r="2278" spans="1:3" x14ac:dyDescent="0.3">
      <c r="A2278" t="s">
        <v>4554</v>
      </c>
      <c r="B2278" t="s">
        <v>4555</v>
      </c>
      <c r="C2278" t="str">
        <f>HYPERLINK("https://talan.bank.gov.ua/get-user-certificate/Y_-bixU1x6xz2jRHn1Hs","Завантажити сертифікат")</f>
        <v>Завантажити сертифікат</v>
      </c>
    </row>
    <row r="2279" spans="1:3" x14ac:dyDescent="0.3">
      <c r="A2279" t="s">
        <v>4556</v>
      </c>
      <c r="B2279" t="s">
        <v>4557</v>
      </c>
      <c r="C2279" t="str">
        <f>HYPERLINK("https://talan.bank.gov.ua/get-user-certificate/Y_-biTKOegappsNulPn6","Завантажити сертифікат")</f>
        <v>Завантажити сертифікат</v>
      </c>
    </row>
    <row r="2280" spans="1:3" x14ac:dyDescent="0.3">
      <c r="A2280" t="s">
        <v>4558</v>
      </c>
      <c r="B2280" t="s">
        <v>4559</v>
      </c>
      <c r="C2280" t="str">
        <f>HYPERLINK("https://talan.bank.gov.ua/get-user-certificate/Y_-bipamB1ThiE3JppwZ","Завантажити сертифікат")</f>
        <v>Завантажити сертифікат</v>
      </c>
    </row>
    <row r="2281" spans="1:3" x14ac:dyDescent="0.3">
      <c r="A2281" t="s">
        <v>4560</v>
      </c>
      <c r="B2281" t="s">
        <v>4561</v>
      </c>
      <c r="C2281" t="str">
        <f>HYPERLINK("https://talan.bank.gov.ua/get-user-certificate/Y_-biUZCapsEBT_HPYWd","Завантажити сертифікат")</f>
        <v>Завантажити сертифікат</v>
      </c>
    </row>
    <row r="2282" spans="1:3" x14ac:dyDescent="0.3">
      <c r="A2282" t="s">
        <v>4562</v>
      </c>
      <c r="B2282" t="s">
        <v>4563</v>
      </c>
      <c r="C2282" t="str">
        <f>HYPERLINK("https://talan.bank.gov.ua/get-user-certificate/Y_-bihD-BhySByXAaLav","Завантажити сертифікат")</f>
        <v>Завантажити сертифікат</v>
      </c>
    </row>
    <row r="2283" spans="1:3" x14ac:dyDescent="0.3">
      <c r="A2283" t="s">
        <v>4564</v>
      </c>
      <c r="B2283" t="s">
        <v>4565</v>
      </c>
      <c r="C2283" t="str">
        <f>HYPERLINK("https://talan.bank.gov.ua/get-user-certificate/Y_-bi3SEAbIsfq0SO4gt","Завантажити сертифікат")</f>
        <v>Завантажити сертифікат</v>
      </c>
    </row>
    <row r="2284" spans="1:3" x14ac:dyDescent="0.3">
      <c r="A2284" t="s">
        <v>4566</v>
      </c>
      <c r="B2284" t="s">
        <v>4567</v>
      </c>
      <c r="C2284" t="str">
        <f>HYPERLINK("https://talan.bank.gov.ua/get-user-certificate/Y_-biWFmKjhivaMiF1uQ","Завантажити сертифікат")</f>
        <v>Завантажити сертифікат</v>
      </c>
    </row>
    <row r="2285" spans="1:3" x14ac:dyDescent="0.3">
      <c r="A2285" t="s">
        <v>4568</v>
      </c>
      <c r="B2285" t="s">
        <v>4569</v>
      </c>
      <c r="C2285" t="str">
        <f>HYPERLINK("https://talan.bank.gov.ua/get-user-certificate/Y_-bi_b6oy0rUUiW91bq","Завантажити сертифікат")</f>
        <v>Завантажити сертифікат</v>
      </c>
    </row>
    <row r="2286" spans="1:3" x14ac:dyDescent="0.3">
      <c r="A2286" t="s">
        <v>4570</v>
      </c>
      <c r="B2286" t="s">
        <v>4571</v>
      </c>
      <c r="C2286" t="str">
        <f>HYPERLINK("https://talan.bank.gov.ua/get-user-certificate/Y_-bi7dPGmLxBlj1U2HH","Завантажити сертифікат")</f>
        <v>Завантажити сертифікат</v>
      </c>
    </row>
    <row r="2287" spans="1:3" x14ac:dyDescent="0.3">
      <c r="A2287" t="s">
        <v>4572</v>
      </c>
      <c r="B2287" t="s">
        <v>4573</v>
      </c>
      <c r="C2287" t="str">
        <f>HYPERLINK("https://talan.bank.gov.ua/get-user-certificate/Y_-biXOky8FUo8dSbFhZ","Завантажити сертифікат")</f>
        <v>Завантажити сертифікат</v>
      </c>
    </row>
    <row r="2288" spans="1:3" x14ac:dyDescent="0.3">
      <c r="A2288" t="s">
        <v>4574</v>
      </c>
      <c r="B2288" t="s">
        <v>4575</v>
      </c>
      <c r="C2288" t="str">
        <f>HYPERLINK("https://talan.bank.gov.ua/get-user-certificate/Y_-biPeOgtnedbqUP3Qa","Завантажити сертифікат")</f>
        <v>Завантажити сертифікат</v>
      </c>
    </row>
    <row r="2289" spans="1:3" x14ac:dyDescent="0.3">
      <c r="A2289" t="s">
        <v>4576</v>
      </c>
      <c r="B2289" t="s">
        <v>4577</v>
      </c>
      <c r="C2289" t="str">
        <f>HYPERLINK("https://talan.bank.gov.ua/get-user-certificate/Y_-bixdNF848Qw_bcmHY","Завантажити сертифікат")</f>
        <v>Завантажити сертифікат</v>
      </c>
    </row>
    <row r="2290" spans="1:3" x14ac:dyDescent="0.3">
      <c r="A2290" t="s">
        <v>4578</v>
      </c>
      <c r="B2290" t="s">
        <v>4579</v>
      </c>
      <c r="C2290" t="str">
        <f>HYPERLINK("https://talan.bank.gov.ua/get-user-certificate/Y_-biuUHrUJp3VQfAjt-","Завантажити сертифікат")</f>
        <v>Завантажити сертифікат</v>
      </c>
    </row>
    <row r="2291" spans="1:3" x14ac:dyDescent="0.3">
      <c r="A2291" t="s">
        <v>4580</v>
      </c>
      <c r="B2291" t="s">
        <v>4581</v>
      </c>
      <c r="C2291" t="str">
        <f>HYPERLINK("https://talan.bank.gov.ua/get-user-certificate/Y_-biWWAr1HeHx4WfR1g","Завантажити сертифікат")</f>
        <v>Завантажити сертифікат</v>
      </c>
    </row>
    <row r="2292" spans="1:3" x14ac:dyDescent="0.3">
      <c r="A2292" t="s">
        <v>4582</v>
      </c>
      <c r="B2292" t="s">
        <v>4583</v>
      </c>
      <c r="C2292" t="str">
        <f>HYPERLINK("https://talan.bank.gov.ua/get-user-certificate/Y_-biSXxy2QZ0ygImd1A","Завантажити сертифікат")</f>
        <v>Завантажити сертифікат</v>
      </c>
    </row>
    <row r="2293" spans="1:3" x14ac:dyDescent="0.3">
      <c r="A2293" t="s">
        <v>4584</v>
      </c>
      <c r="B2293" t="s">
        <v>4585</v>
      </c>
      <c r="C2293" t="str">
        <f>HYPERLINK("https://talan.bank.gov.ua/get-user-certificate/Y_-biUtGgh2OM6M75jV6","Завантажити сертифікат")</f>
        <v>Завантажити сертифікат</v>
      </c>
    </row>
    <row r="2294" spans="1:3" x14ac:dyDescent="0.3">
      <c r="A2294" t="s">
        <v>4586</v>
      </c>
      <c r="B2294" t="s">
        <v>4587</v>
      </c>
      <c r="C2294" t="str">
        <f>HYPERLINK("https://talan.bank.gov.ua/get-user-certificate/Y_-bidPf66G-GwiUpjdP","Завантажити сертифікат")</f>
        <v>Завантажити сертифікат</v>
      </c>
    </row>
    <row r="2295" spans="1:3" x14ac:dyDescent="0.3">
      <c r="A2295" t="s">
        <v>4588</v>
      </c>
      <c r="B2295" t="s">
        <v>4589</v>
      </c>
      <c r="C2295" t="str">
        <f>HYPERLINK("https://talan.bank.gov.ua/get-user-certificate/Y_-bip8osyOOIG3O4FBz","Завантажити сертифікат")</f>
        <v>Завантажити сертифікат</v>
      </c>
    </row>
    <row r="2296" spans="1:3" x14ac:dyDescent="0.3">
      <c r="A2296" t="s">
        <v>4590</v>
      </c>
      <c r="B2296" t="s">
        <v>4591</v>
      </c>
      <c r="C2296" t="str">
        <f>HYPERLINK("https://talan.bank.gov.ua/get-user-certificate/Y_-biWaH07hGpHgehoC2","Завантажити сертифікат")</f>
        <v>Завантажити сертифікат</v>
      </c>
    </row>
    <row r="2297" spans="1:3" x14ac:dyDescent="0.3">
      <c r="A2297" t="s">
        <v>4592</v>
      </c>
      <c r="B2297" t="s">
        <v>4593</v>
      </c>
      <c r="C2297" t="str">
        <f>HYPERLINK("https://talan.bank.gov.ua/get-user-certificate/Y_-bimZbvJTow0EMGIj3","Завантажити сертифікат")</f>
        <v>Завантажити сертифікат</v>
      </c>
    </row>
    <row r="2298" spans="1:3" x14ac:dyDescent="0.3">
      <c r="A2298" t="s">
        <v>4594</v>
      </c>
      <c r="B2298" t="s">
        <v>4595</v>
      </c>
      <c r="C2298" t="str">
        <f>HYPERLINK("https://talan.bank.gov.ua/get-user-certificate/Y_-biL6Pi3eXAnxYFX7w","Завантажити сертифікат")</f>
        <v>Завантажити сертифікат</v>
      </c>
    </row>
    <row r="2299" spans="1:3" x14ac:dyDescent="0.3">
      <c r="A2299" t="s">
        <v>4596</v>
      </c>
      <c r="B2299" t="s">
        <v>4597</v>
      </c>
      <c r="C2299" t="str">
        <f>HYPERLINK("https://talan.bank.gov.ua/get-user-certificate/Y_-bi_Woi-RBUYf1wXFW","Завантажити сертифікат")</f>
        <v>Завантажити сертифікат</v>
      </c>
    </row>
    <row r="2300" spans="1:3" x14ac:dyDescent="0.3">
      <c r="A2300" t="s">
        <v>4598</v>
      </c>
      <c r="B2300" t="s">
        <v>4599</v>
      </c>
      <c r="C2300" t="str">
        <f>HYPERLINK("https://talan.bank.gov.ua/get-user-certificate/Y_-biwXDiLtPsL7abE-3","Завантажити сертифікат")</f>
        <v>Завантажити сертифікат</v>
      </c>
    </row>
    <row r="2301" spans="1:3" x14ac:dyDescent="0.3">
      <c r="A2301" t="s">
        <v>4600</v>
      </c>
      <c r="B2301" t="s">
        <v>4601</v>
      </c>
      <c r="C2301" t="str">
        <f>HYPERLINK("https://talan.bank.gov.ua/get-user-certificate/Y_-biJe6ImIdxroDfpUl","Завантажити сертифікат")</f>
        <v>Завантажити сертифікат</v>
      </c>
    </row>
    <row r="2302" spans="1:3" x14ac:dyDescent="0.3">
      <c r="A2302" t="s">
        <v>4602</v>
      </c>
      <c r="B2302" t="s">
        <v>4603</v>
      </c>
      <c r="C2302" t="str">
        <f>HYPERLINK("https://talan.bank.gov.ua/get-user-certificate/Y_-biZFspYDIpuoG8Gfh","Завантажити сертифікат")</f>
        <v>Завантажити сертифікат</v>
      </c>
    </row>
    <row r="2303" spans="1:3" x14ac:dyDescent="0.3">
      <c r="A2303" t="s">
        <v>4604</v>
      </c>
      <c r="B2303" t="s">
        <v>4605</v>
      </c>
      <c r="C2303" t="str">
        <f>HYPERLINK("https://talan.bank.gov.ua/get-user-certificate/Y_-biLsi1-F5lOre_mDF","Завантажити сертифікат")</f>
        <v>Завантажити сертифікат</v>
      </c>
    </row>
    <row r="2304" spans="1:3" x14ac:dyDescent="0.3">
      <c r="A2304" t="s">
        <v>4606</v>
      </c>
      <c r="B2304" t="s">
        <v>4607</v>
      </c>
      <c r="C2304" t="str">
        <f>HYPERLINK("https://talan.bank.gov.ua/get-user-certificate/Y_-biw6mB_Nna1Y2dXQy","Завантажити сертифікат")</f>
        <v>Завантажити сертифікат</v>
      </c>
    </row>
    <row r="2305" spans="1:3" x14ac:dyDescent="0.3">
      <c r="A2305" t="s">
        <v>4608</v>
      </c>
      <c r="B2305" t="s">
        <v>4609</v>
      </c>
      <c r="C2305" t="str">
        <f>HYPERLINK("https://talan.bank.gov.ua/get-user-certificate/Y_-binMgUjbURkpwPNv0","Завантажити сертифікат")</f>
        <v>Завантажити сертифікат</v>
      </c>
    </row>
    <row r="2306" spans="1:3" x14ac:dyDescent="0.3">
      <c r="A2306" t="s">
        <v>4610</v>
      </c>
      <c r="B2306" t="s">
        <v>4611</v>
      </c>
      <c r="C2306" t="str">
        <f>HYPERLINK("https://talan.bank.gov.ua/get-user-certificate/Y_-biirzP3KhcgKe51kd","Завантажити сертифікат")</f>
        <v>Завантажити сертифікат</v>
      </c>
    </row>
    <row r="2307" spans="1:3" x14ac:dyDescent="0.3">
      <c r="A2307" t="s">
        <v>4612</v>
      </c>
      <c r="B2307" t="s">
        <v>4613</v>
      </c>
      <c r="C2307" t="str">
        <f>HYPERLINK("https://talan.bank.gov.ua/get-user-certificate/Y_-bizD0fZMEaBXU-CRK","Завантажити сертифікат")</f>
        <v>Завантажити сертифікат</v>
      </c>
    </row>
    <row r="2308" spans="1:3" x14ac:dyDescent="0.3">
      <c r="A2308" t="s">
        <v>4614</v>
      </c>
      <c r="B2308" t="s">
        <v>4615</v>
      </c>
      <c r="C2308" t="str">
        <f>HYPERLINK("https://talan.bank.gov.ua/get-user-certificate/Y_-biBImfzXyvzaTpuiz","Завантажити сертифікат")</f>
        <v>Завантажити сертифікат</v>
      </c>
    </row>
    <row r="2309" spans="1:3" x14ac:dyDescent="0.3">
      <c r="A2309" t="s">
        <v>4616</v>
      </c>
      <c r="B2309" t="s">
        <v>4617</v>
      </c>
      <c r="C2309" t="str">
        <f>HYPERLINK("https://talan.bank.gov.ua/get-user-certificate/Y_-biq3IKwAvxJWe-J77","Завантажити сертифікат")</f>
        <v>Завантажити сертифікат</v>
      </c>
    </row>
    <row r="2310" spans="1:3" x14ac:dyDescent="0.3">
      <c r="A2310" t="s">
        <v>4618</v>
      </c>
      <c r="B2310" t="s">
        <v>4619</v>
      </c>
      <c r="C2310" t="str">
        <f>HYPERLINK("https://talan.bank.gov.ua/get-user-certificate/Y_-bi1TjmKXJKhNAl7m5","Завантажити сертифікат")</f>
        <v>Завантажити сертифікат</v>
      </c>
    </row>
    <row r="2311" spans="1:3" x14ac:dyDescent="0.3">
      <c r="A2311" t="s">
        <v>4620</v>
      </c>
      <c r="B2311" t="s">
        <v>4621</v>
      </c>
      <c r="C2311" t="str">
        <f>HYPERLINK("https://talan.bank.gov.ua/get-user-certificate/Y_-bicuebdVzQfAv0XV8","Завантажити сертифікат")</f>
        <v>Завантажити сертифікат</v>
      </c>
    </row>
    <row r="2312" spans="1:3" x14ac:dyDescent="0.3">
      <c r="A2312" t="s">
        <v>4622</v>
      </c>
      <c r="B2312" t="s">
        <v>4623</v>
      </c>
      <c r="C2312" t="str">
        <f>HYPERLINK("https://talan.bank.gov.ua/get-user-certificate/Y_-biR3IeTlx3HIIsvg4","Завантажити сертифікат")</f>
        <v>Завантажити сертифікат</v>
      </c>
    </row>
    <row r="2313" spans="1:3" x14ac:dyDescent="0.3">
      <c r="A2313" t="s">
        <v>4624</v>
      </c>
      <c r="B2313" t="s">
        <v>4625</v>
      </c>
      <c r="C2313" t="str">
        <f>HYPERLINK("https://talan.bank.gov.ua/get-user-certificate/Y_-birjjw9cWH3BoZXyW","Завантажити сертифікат")</f>
        <v>Завантажити сертифікат</v>
      </c>
    </row>
    <row r="2314" spans="1:3" x14ac:dyDescent="0.3">
      <c r="A2314" t="s">
        <v>4626</v>
      </c>
      <c r="B2314" t="s">
        <v>4627</v>
      </c>
      <c r="C2314" t="str">
        <f>HYPERLINK("https://talan.bank.gov.ua/get-user-certificate/Y_-bi8A9VkZQx5qboS1E","Завантажити сертифікат")</f>
        <v>Завантажити сертифікат</v>
      </c>
    </row>
    <row r="2315" spans="1:3" x14ac:dyDescent="0.3">
      <c r="A2315" t="s">
        <v>4628</v>
      </c>
      <c r="B2315" t="s">
        <v>4629</v>
      </c>
      <c r="C2315" t="str">
        <f>HYPERLINK("https://talan.bank.gov.ua/get-user-certificate/Y_-biDiiRcmOHXix8Hdh","Завантажити сертифікат")</f>
        <v>Завантажити сертифікат</v>
      </c>
    </row>
    <row r="2316" spans="1:3" x14ac:dyDescent="0.3">
      <c r="A2316" t="s">
        <v>4630</v>
      </c>
      <c r="B2316" t="s">
        <v>4631</v>
      </c>
      <c r="C2316" t="str">
        <f>HYPERLINK("https://talan.bank.gov.ua/get-user-certificate/Y_-bisqr9uqrhysgd0gd","Завантажити сертифікат")</f>
        <v>Завантажити сертифікат</v>
      </c>
    </row>
    <row r="2317" spans="1:3" x14ac:dyDescent="0.3">
      <c r="A2317" t="s">
        <v>4632</v>
      </c>
      <c r="B2317" t="s">
        <v>4633</v>
      </c>
      <c r="C2317" t="str">
        <f>HYPERLINK("https://talan.bank.gov.ua/get-user-certificate/Y_-bijR3d35mw-ibx852","Завантажити сертифікат")</f>
        <v>Завантажити сертифікат</v>
      </c>
    </row>
    <row r="2318" spans="1:3" x14ac:dyDescent="0.3">
      <c r="A2318" t="s">
        <v>4634</v>
      </c>
      <c r="B2318" t="s">
        <v>4635</v>
      </c>
      <c r="C2318" t="str">
        <f>HYPERLINK("https://talan.bank.gov.ua/get-user-certificate/Y_-bi1DUcq6mR9-sL0tQ","Завантажити сертифікат")</f>
        <v>Завантажити сертифікат</v>
      </c>
    </row>
    <row r="2319" spans="1:3" x14ac:dyDescent="0.3">
      <c r="A2319" t="s">
        <v>4636</v>
      </c>
      <c r="B2319" t="s">
        <v>4637</v>
      </c>
      <c r="C2319" t="str">
        <f>HYPERLINK("https://talan.bank.gov.ua/get-user-certificate/Y_-bi4njnXPc1qyaG3_v","Завантажити сертифікат")</f>
        <v>Завантажити сертифікат</v>
      </c>
    </row>
    <row r="2320" spans="1:3" x14ac:dyDescent="0.3">
      <c r="A2320" t="s">
        <v>4638</v>
      </c>
      <c r="B2320" t="s">
        <v>4639</v>
      </c>
      <c r="C2320" t="str">
        <f>HYPERLINK("https://talan.bank.gov.ua/get-user-certificate/Y_-biH_1luQg-XrWbw-H","Завантажити сертифікат")</f>
        <v>Завантажити сертифікат</v>
      </c>
    </row>
    <row r="2321" spans="1:3" x14ac:dyDescent="0.3">
      <c r="A2321" t="s">
        <v>4640</v>
      </c>
      <c r="B2321" t="s">
        <v>4641</v>
      </c>
      <c r="C2321" t="str">
        <f>HYPERLINK("https://talan.bank.gov.ua/get-user-certificate/Y_-bi4bf5uGb-ZzcxTnC","Завантажити сертифікат")</f>
        <v>Завантажити сертифікат</v>
      </c>
    </row>
    <row r="2322" spans="1:3" x14ac:dyDescent="0.3">
      <c r="A2322" t="s">
        <v>4642</v>
      </c>
      <c r="B2322" t="s">
        <v>4643</v>
      </c>
      <c r="C2322" t="str">
        <f>HYPERLINK("https://talan.bank.gov.ua/get-user-certificate/Y_-biHyx3K6FkIW-0IgQ","Завантажити сертифікат")</f>
        <v>Завантажити сертифікат</v>
      </c>
    </row>
    <row r="2323" spans="1:3" x14ac:dyDescent="0.3">
      <c r="A2323" t="s">
        <v>4644</v>
      </c>
      <c r="B2323" t="s">
        <v>4645</v>
      </c>
      <c r="C2323" t="str">
        <f>HYPERLINK("https://talan.bank.gov.ua/get-user-certificate/Y_-biS5yGN3_SgZirF10","Завантажити сертифікат")</f>
        <v>Завантажити сертифікат</v>
      </c>
    </row>
    <row r="2324" spans="1:3" x14ac:dyDescent="0.3">
      <c r="A2324" t="s">
        <v>4646</v>
      </c>
      <c r="B2324" t="s">
        <v>4647</v>
      </c>
      <c r="C2324" t="str">
        <f>HYPERLINK("https://talan.bank.gov.ua/get-user-certificate/Y_-biXS11FfpIE_GRnnT","Завантажити сертифікат")</f>
        <v>Завантажити сертифікат</v>
      </c>
    </row>
    <row r="2325" spans="1:3" x14ac:dyDescent="0.3">
      <c r="A2325" t="s">
        <v>4648</v>
      </c>
      <c r="B2325" t="s">
        <v>4649</v>
      </c>
      <c r="C2325" t="str">
        <f>HYPERLINK("https://talan.bank.gov.ua/get-user-certificate/Y_-biuskTNIfPY5bEtT8","Завантажити сертифікат")</f>
        <v>Завантажити сертифікат</v>
      </c>
    </row>
    <row r="2326" spans="1:3" x14ac:dyDescent="0.3">
      <c r="A2326" t="s">
        <v>4650</v>
      </c>
      <c r="B2326" t="s">
        <v>4651</v>
      </c>
      <c r="C2326" t="str">
        <f>HYPERLINK("https://talan.bank.gov.ua/get-user-certificate/Y_-biUHCP2qLjVfH5Bgl","Завантажити сертифікат")</f>
        <v>Завантажити сертифікат</v>
      </c>
    </row>
    <row r="2327" spans="1:3" x14ac:dyDescent="0.3">
      <c r="A2327" t="s">
        <v>4652</v>
      </c>
      <c r="B2327" t="s">
        <v>4653</v>
      </c>
      <c r="C2327" t="str">
        <f>HYPERLINK("https://talan.bank.gov.ua/get-user-certificate/Y_-biJosORfikTWSETHr","Завантажити сертифікат")</f>
        <v>Завантажити сертифікат</v>
      </c>
    </row>
    <row r="2328" spans="1:3" x14ac:dyDescent="0.3">
      <c r="A2328" t="s">
        <v>4654</v>
      </c>
      <c r="B2328" t="s">
        <v>4655</v>
      </c>
      <c r="C2328" t="str">
        <f>HYPERLINK("https://talan.bank.gov.ua/get-user-certificate/Y_-biuMbP1DX5aEZphjb","Завантажити сертифікат")</f>
        <v>Завантажити сертифікат</v>
      </c>
    </row>
    <row r="2329" spans="1:3" x14ac:dyDescent="0.3">
      <c r="A2329" t="s">
        <v>4656</v>
      </c>
      <c r="B2329" t="s">
        <v>4657</v>
      </c>
      <c r="C2329" t="str">
        <f>HYPERLINK("https://talan.bank.gov.ua/get-user-certificate/Y_-bivLysLJyFKitCyIl","Завантажити сертифікат")</f>
        <v>Завантажити сертифікат</v>
      </c>
    </row>
    <row r="2330" spans="1:3" x14ac:dyDescent="0.3">
      <c r="A2330" t="s">
        <v>4658</v>
      </c>
      <c r="B2330" t="s">
        <v>4659</v>
      </c>
      <c r="C2330" t="str">
        <f>HYPERLINK("https://talan.bank.gov.ua/get-user-certificate/Y_-biXXeilJ0E6KyQA5Y","Завантажити сертифікат")</f>
        <v>Завантажити сертифікат</v>
      </c>
    </row>
    <row r="2331" spans="1:3" x14ac:dyDescent="0.3">
      <c r="A2331" t="s">
        <v>4660</v>
      </c>
      <c r="B2331" t="s">
        <v>4661</v>
      </c>
      <c r="C2331" t="str">
        <f>HYPERLINK("https://talan.bank.gov.ua/get-user-certificate/Y_-biXvEHm7_MpRB-zEQ","Завантажити сертифікат")</f>
        <v>Завантажити сертифікат</v>
      </c>
    </row>
    <row r="2332" spans="1:3" x14ac:dyDescent="0.3">
      <c r="A2332" t="s">
        <v>4662</v>
      </c>
      <c r="B2332" t="s">
        <v>4663</v>
      </c>
      <c r="C2332" t="str">
        <f>HYPERLINK("https://talan.bank.gov.ua/get-user-certificate/Y_-bie0K9VxkDwt-IzGf","Завантажити сертифікат")</f>
        <v>Завантажити сертифікат</v>
      </c>
    </row>
    <row r="2333" spans="1:3" x14ac:dyDescent="0.3">
      <c r="A2333" t="s">
        <v>4664</v>
      </c>
      <c r="B2333" t="s">
        <v>4665</v>
      </c>
      <c r="C2333" t="str">
        <f>HYPERLINK("https://talan.bank.gov.ua/get-user-certificate/Y_-biKvfBpzG4eRj57CI","Завантажити сертифікат")</f>
        <v>Завантажити сертифікат</v>
      </c>
    </row>
    <row r="2334" spans="1:3" x14ac:dyDescent="0.3">
      <c r="A2334" t="s">
        <v>4666</v>
      </c>
      <c r="B2334" t="s">
        <v>4667</v>
      </c>
      <c r="C2334" t="str">
        <f>HYPERLINK("https://talan.bank.gov.ua/get-user-certificate/Y_-biS2bdRT7FgRzIX0L","Завантажити сертифікат")</f>
        <v>Завантажити сертифікат</v>
      </c>
    </row>
    <row r="2335" spans="1:3" x14ac:dyDescent="0.3">
      <c r="A2335" t="s">
        <v>4668</v>
      </c>
      <c r="B2335" t="s">
        <v>4669</v>
      </c>
      <c r="C2335" t="str">
        <f>HYPERLINK("https://talan.bank.gov.ua/get-user-certificate/Y_-bi1e7PnH98NXs3CwB","Завантажити сертифікат")</f>
        <v>Завантажити сертифікат</v>
      </c>
    </row>
    <row r="2336" spans="1:3" x14ac:dyDescent="0.3">
      <c r="A2336" t="s">
        <v>4670</v>
      </c>
      <c r="B2336" t="s">
        <v>4671</v>
      </c>
      <c r="C2336" t="str">
        <f>HYPERLINK("https://talan.bank.gov.ua/get-user-certificate/Y_-biHbgT1a9KdC9NXz_","Завантажити сертифікат")</f>
        <v>Завантажити сертифікат</v>
      </c>
    </row>
    <row r="2337" spans="1:3" x14ac:dyDescent="0.3">
      <c r="A2337" t="s">
        <v>4672</v>
      </c>
      <c r="B2337" t="s">
        <v>4673</v>
      </c>
      <c r="C2337" t="str">
        <f>HYPERLINK("https://talan.bank.gov.ua/get-user-certificate/Y_-bi4HLCFN5h83MdZy0","Завантажити сертифікат")</f>
        <v>Завантажити сертифікат</v>
      </c>
    </row>
    <row r="2338" spans="1:3" x14ac:dyDescent="0.3">
      <c r="A2338" t="s">
        <v>4674</v>
      </c>
      <c r="B2338" t="s">
        <v>4675</v>
      </c>
      <c r="C2338" t="str">
        <f>HYPERLINK("https://talan.bank.gov.ua/get-user-certificate/Y_-biPRrxzbNHBw-muTB","Завантажити сертифікат")</f>
        <v>Завантажити сертифікат</v>
      </c>
    </row>
    <row r="2339" spans="1:3" x14ac:dyDescent="0.3">
      <c r="A2339" t="s">
        <v>4676</v>
      </c>
      <c r="B2339" t="s">
        <v>4677</v>
      </c>
      <c r="C2339" t="str">
        <f>HYPERLINK("https://talan.bank.gov.ua/get-user-certificate/Y_-biz40jGRXEvJE7q-8","Завантажити сертифікат")</f>
        <v>Завантажити сертифікат</v>
      </c>
    </row>
    <row r="2340" spans="1:3" x14ac:dyDescent="0.3">
      <c r="A2340" t="s">
        <v>4678</v>
      </c>
      <c r="B2340" t="s">
        <v>4679</v>
      </c>
      <c r="C2340" t="str">
        <f>HYPERLINK("https://talan.bank.gov.ua/get-user-certificate/Y_-biv-vjXZpfvCftRpB","Завантажити сертифікат")</f>
        <v>Завантажити сертифікат</v>
      </c>
    </row>
    <row r="2341" spans="1:3" x14ac:dyDescent="0.3">
      <c r="A2341" t="s">
        <v>4680</v>
      </c>
      <c r="B2341" t="s">
        <v>4681</v>
      </c>
      <c r="C2341" t="str">
        <f>HYPERLINK("https://talan.bank.gov.ua/get-user-certificate/Y_-biqzasVOQ_YIH1GFU","Завантажити сертифікат")</f>
        <v>Завантажити сертифікат</v>
      </c>
    </row>
    <row r="2342" spans="1:3" x14ac:dyDescent="0.3">
      <c r="A2342" t="s">
        <v>4682</v>
      </c>
      <c r="B2342" t="s">
        <v>4683</v>
      </c>
      <c r="C2342" t="str">
        <f>HYPERLINK("https://talan.bank.gov.ua/get-user-certificate/Y_-biRtuaBhjrKLjzvax","Завантажити сертифікат")</f>
        <v>Завантажити сертифікат</v>
      </c>
    </row>
    <row r="2343" spans="1:3" x14ac:dyDescent="0.3">
      <c r="A2343" t="s">
        <v>4684</v>
      </c>
      <c r="B2343" t="s">
        <v>4685</v>
      </c>
      <c r="C2343" t="str">
        <f>HYPERLINK("https://talan.bank.gov.ua/get-user-certificate/Y_-biUInqbNS0Ouh9Rbz","Завантажити сертифікат")</f>
        <v>Завантажити сертифікат</v>
      </c>
    </row>
    <row r="2344" spans="1:3" x14ac:dyDescent="0.3">
      <c r="A2344" t="s">
        <v>4686</v>
      </c>
      <c r="B2344" t="s">
        <v>4687</v>
      </c>
      <c r="C2344" t="str">
        <f>HYPERLINK("https://talan.bank.gov.ua/get-user-certificate/Y_-biYlD6PiLYEKzW2AX","Завантажити сертифікат")</f>
        <v>Завантажити сертифікат</v>
      </c>
    </row>
    <row r="2345" spans="1:3" x14ac:dyDescent="0.3">
      <c r="A2345" t="s">
        <v>4688</v>
      </c>
      <c r="B2345" t="s">
        <v>4689</v>
      </c>
      <c r="C2345" t="str">
        <f>HYPERLINK("https://talan.bank.gov.ua/get-user-certificate/Y_-bifFSmzJtlbNniJvB","Завантажити сертифікат")</f>
        <v>Завантажити сертифікат</v>
      </c>
    </row>
    <row r="2346" spans="1:3" x14ac:dyDescent="0.3">
      <c r="A2346" t="s">
        <v>4690</v>
      </c>
      <c r="B2346" t="s">
        <v>4691</v>
      </c>
      <c r="C2346" t="str">
        <f>HYPERLINK("https://talan.bank.gov.ua/get-user-certificate/Y_-bi6H9IQETA7j_KnCc","Завантажити сертифікат")</f>
        <v>Завантажити сертифікат</v>
      </c>
    </row>
    <row r="2347" spans="1:3" x14ac:dyDescent="0.3">
      <c r="A2347" t="s">
        <v>4692</v>
      </c>
      <c r="B2347" t="s">
        <v>4693</v>
      </c>
      <c r="C2347" t="str">
        <f>HYPERLINK("https://talan.bank.gov.ua/get-user-certificate/Y_-biqX_nCtPlyXQXzme","Завантажити сертифікат")</f>
        <v>Завантажити сертифікат</v>
      </c>
    </row>
    <row r="2348" spans="1:3" x14ac:dyDescent="0.3">
      <c r="A2348" t="s">
        <v>4694</v>
      </c>
      <c r="B2348" t="s">
        <v>4695</v>
      </c>
      <c r="C2348" t="str">
        <f>HYPERLINK("https://talan.bank.gov.ua/get-user-certificate/Y_-bi5LP6Yz1FS3pyexw","Завантажити сертифікат")</f>
        <v>Завантажити сертифікат</v>
      </c>
    </row>
    <row r="2349" spans="1:3" x14ac:dyDescent="0.3">
      <c r="A2349" t="s">
        <v>4696</v>
      </c>
      <c r="B2349" t="s">
        <v>4697</v>
      </c>
      <c r="C2349" t="str">
        <f>HYPERLINK("https://talan.bank.gov.ua/get-user-certificate/Y_-biZ7VbmRFqEbYCaIk","Завантажити сертифікат")</f>
        <v>Завантажити сертифікат</v>
      </c>
    </row>
    <row r="2350" spans="1:3" x14ac:dyDescent="0.3">
      <c r="A2350" t="s">
        <v>4698</v>
      </c>
      <c r="B2350" t="s">
        <v>4699</v>
      </c>
      <c r="C2350" t="str">
        <f>HYPERLINK("https://talan.bank.gov.ua/get-user-certificate/Y_-biLdJgr5g515bzYR_","Завантажити сертифікат")</f>
        <v>Завантажити сертифікат</v>
      </c>
    </row>
    <row r="2351" spans="1:3" x14ac:dyDescent="0.3">
      <c r="A2351" t="s">
        <v>4700</v>
      </c>
      <c r="B2351" t="s">
        <v>4701</v>
      </c>
      <c r="C2351" t="str">
        <f>HYPERLINK("https://talan.bank.gov.ua/get-user-certificate/Y_-biggy5slQ5wWy6N6X","Завантажити сертифікат")</f>
        <v>Завантажити сертифікат</v>
      </c>
    </row>
    <row r="2352" spans="1:3" x14ac:dyDescent="0.3">
      <c r="A2352" t="s">
        <v>4702</v>
      </c>
      <c r="B2352" t="s">
        <v>4703</v>
      </c>
      <c r="C2352" t="str">
        <f>HYPERLINK("https://talan.bank.gov.ua/get-user-certificate/Y_-biiO12HlDAoYSNJW3","Завантажити сертифікат")</f>
        <v>Завантажити сертифікат</v>
      </c>
    </row>
    <row r="2353" spans="1:3" x14ac:dyDescent="0.3">
      <c r="A2353" t="s">
        <v>4704</v>
      </c>
      <c r="B2353" t="s">
        <v>4705</v>
      </c>
      <c r="C2353" t="str">
        <f>HYPERLINK("https://talan.bank.gov.ua/get-user-certificate/Y_-biK6g-CkQBuiPKiCh","Завантажити сертифікат")</f>
        <v>Завантажити сертифікат</v>
      </c>
    </row>
    <row r="2354" spans="1:3" x14ac:dyDescent="0.3">
      <c r="A2354" t="s">
        <v>4706</v>
      </c>
      <c r="B2354" t="s">
        <v>4707</v>
      </c>
      <c r="C2354" t="str">
        <f>HYPERLINK("https://talan.bank.gov.ua/get-user-certificate/Y_-bipo9Q_ter9hC_HxQ","Завантажити сертифікат")</f>
        <v>Завантажити сертифікат</v>
      </c>
    </row>
    <row r="2355" spans="1:3" x14ac:dyDescent="0.3">
      <c r="A2355" t="s">
        <v>4708</v>
      </c>
      <c r="B2355" t="s">
        <v>4709</v>
      </c>
      <c r="C2355" t="str">
        <f>HYPERLINK("https://talan.bank.gov.ua/get-user-certificate/Y_-bi-bCyQD2OxiowFjE","Завантажити сертифікат")</f>
        <v>Завантажити сертифікат</v>
      </c>
    </row>
    <row r="2356" spans="1:3" x14ac:dyDescent="0.3">
      <c r="A2356" t="s">
        <v>4710</v>
      </c>
      <c r="B2356" t="s">
        <v>4711</v>
      </c>
      <c r="C2356" t="str">
        <f>HYPERLINK("https://talan.bank.gov.ua/get-user-certificate/Y_-biyo1ggIEQKqMlM6G","Завантажити сертифікат")</f>
        <v>Завантажити сертифікат</v>
      </c>
    </row>
    <row r="2357" spans="1:3" x14ac:dyDescent="0.3">
      <c r="A2357" t="s">
        <v>4712</v>
      </c>
      <c r="B2357" t="s">
        <v>4713</v>
      </c>
      <c r="C2357" t="str">
        <f>HYPERLINK("https://talan.bank.gov.ua/get-user-certificate/Y_-biwRgkGlowAqjyqN9","Завантажити сертифікат")</f>
        <v>Завантажити сертифікат</v>
      </c>
    </row>
    <row r="2358" spans="1:3" x14ac:dyDescent="0.3">
      <c r="A2358" t="s">
        <v>4714</v>
      </c>
      <c r="B2358" t="s">
        <v>4715</v>
      </c>
      <c r="C2358" t="str">
        <f>HYPERLINK("https://talan.bank.gov.ua/get-user-certificate/Y_-biZBiXL5kJTRXW-5N","Завантажити сертифікат")</f>
        <v>Завантажити сертифікат</v>
      </c>
    </row>
    <row r="2359" spans="1:3" x14ac:dyDescent="0.3">
      <c r="A2359" t="s">
        <v>4716</v>
      </c>
      <c r="B2359" t="s">
        <v>4717</v>
      </c>
      <c r="C2359" t="str">
        <f>HYPERLINK("https://talan.bank.gov.ua/get-user-certificate/Y_-bi3Bx49I9I1DuYHQZ","Завантажити сертифікат")</f>
        <v>Завантажити сертифікат</v>
      </c>
    </row>
    <row r="2360" spans="1:3" x14ac:dyDescent="0.3">
      <c r="A2360" t="s">
        <v>4718</v>
      </c>
      <c r="B2360" t="s">
        <v>4719</v>
      </c>
      <c r="C2360" t="str">
        <f>HYPERLINK("https://talan.bank.gov.ua/get-user-certificate/Y_-bir26kn2jkYyu05Ia","Завантажити сертифікат")</f>
        <v>Завантажити сертифікат</v>
      </c>
    </row>
    <row r="2361" spans="1:3" x14ac:dyDescent="0.3">
      <c r="A2361" t="s">
        <v>4720</v>
      </c>
      <c r="B2361" t="s">
        <v>4721</v>
      </c>
      <c r="C2361" t="str">
        <f>HYPERLINK("https://talan.bank.gov.ua/get-user-certificate/Y_-biF5SJZjTsKp99suS","Завантажити сертифікат")</f>
        <v>Завантажити сертифікат</v>
      </c>
    </row>
    <row r="2362" spans="1:3" x14ac:dyDescent="0.3">
      <c r="A2362" t="s">
        <v>4722</v>
      </c>
      <c r="B2362" t="s">
        <v>4723</v>
      </c>
      <c r="C2362" t="str">
        <f>HYPERLINK("https://talan.bank.gov.ua/get-user-certificate/Y_-bizRN2VHMtTwsbfNZ","Завантажити сертифікат")</f>
        <v>Завантажити сертифікат</v>
      </c>
    </row>
    <row r="2363" spans="1:3" x14ac:dyDescent="0.3">
      <c r="A2363" t="s">
        <v>4724</v>
      </c>
      <c r="B2363" t="s">
        <v>4725</v>
      </c>
      <c r="C2363" t="str">
        <f>HYPERLINK("https://talan.bank.gov.ua/get-user-certificate/Y_-biLX0yG7MFrN-DBeD","Завантажити сертифікат")</f>
        <v>Завантажити сертифікат</v>
      </c>
    </row>
    <row r="2364" spans="1:3" x14ac:dyDescent="0.3">
      <c r="A2364" t="s">
        <v>4726</v>
      </c>
      <c r="B2364" t="s">
        <v>4727</v>
      </c>
      <c r="C2364" t="str">
        <f>HYPERLINK("https://talan.bank.gov.ua/get-user-certificate/Y_-bi6joi598iBIAnfpT","Завантажити сертифікат")</f>
        <v>Завантажити сертифікат</v>
      </c>
    </row>
    <row r="2365" spans="1:3" x14ac:dyDescent="0.3">
      <c r="A2365" t="s">
        <v>4728</v>
      </c>
      <c r="B2365" t="s">
        <v>4729</v>
      </c>
      <c r="C2365" t="str">
        <f>HYPERLINK("https://talan.bank.gov.ua/get-user-certificate/Y_-biHRqS8GpYrxqq3fM","Завантажити сертифікат")</f>
        <v>Завантажити сертифікат</v>
      </c>
    </row>
    <row r="2366" spans="1:3" x14ac:dyDescent="0.3">
      <c r="A2366" t="s">
        <v>4730</v>
      </c>
      <c r="B2366" t="s">
        <v>4731</v>
      </c>
      <c r="C2366" t="str">
        <f>HYPERLINK("https://talan.bank.gov.ua/get-user-certificate/Y_-bikbkpTZ04sxp8s1H","Завантажити сертифікат")</f>
        <v>Завантажити сертифікат</v>
      </c>
    </row>
    <row r="2367" spans="1:3" x14ac:dyDescent="0.3">
      <c r="A2367" t="s">
        <v>4732</v>
      </c>
      <c r="B2367" t="s">
        <v>4733</v>
      </c>
      <c r="C2367" t="str">
        <f>HYPERLINK("https://talan.bank.gov.ua/get-user-certificate/Y_-biZeXh0bUB6queHlt","Завантажити сертифікат")</f>
        <v>Завантажити сертифікат</v>
      </c>
    </row>
    <row r="2368" spans="1:3" x14ac:dyDescent="0.3">
      <c r="A2368" t="s">
        <v>4734</v>
      </c>
      <c r="B2368" t="s">
        <v>4735</v>
      </c>
      <c r="C2368" t="str">
        <f>HYPERLINK("https://talan.bank.gov.ua/get-user-certificate/Y_-biuzaSPqDiu58xO8c","Завантажити сертифікат")</f>
        <v>Завантажити сертифікат</v>
      </c>
    </row>
    <row r="2369" spans="1:3" x14ac:dyDescent="0.3">
      <c r="A2369" t="s">
        <v>4736</v>
      </c>
      <c r="B2369" t="s">
        <v>4737</v>
      </c>
      <c r="C2369" t="str">
        <f>HYPERLINK("https://talan.bank.gov.ua/get-user-certificate/Y_-bipTRnJuPtqxO3F_6","Завантажити сертифікат")</f>
        <v>Завантажити сертифікат</v>
      </c>
    </row>
    <row r="2370" spans="1:3" x14ac:dyDescent="0.3">
      <c r="A2370" t="s">
        <v>4738</v>
      </c>
      <c r="B2370" t="s">
        <v>4739</v>
      </c>
      <c r="C2370" t="str">
        <f>HYPERLINK("https://talan.bank.gov.ua/get-user-certificate/Y_-bin7zgNp2AFgX6Ck9","Завантажити сертифікат")</f>
        <v>Завантажити сертифікат</v>
      </c>
    </row>
    <row r="2371" spans="1:3" x14ac:dyDescent="0.3">
      <c r="A2371" t="s">
        <v>4740</v>
      </c>
      <c r="B2371" t="s">
        <v>4741</v>
      </c>
      <c r="C2371" t="str">
        <f>HYPERLINK("https://talan.bank.gov.ua/get-user-certificate/Y_-biRkOSk6uqaC5v_CI","Завантажити сертифікат")</f>
        <v>Завантажити сертифікат</v>
      </c>
    </row>
    <row r="2372" spans="1:3" x14ac:dyDescent="0.3">
      <c r="A2372" t="s">
        <v>4742</v>
      </c>
      <c r="B2372" t="s">
        <v>4743</v>
      </c>
      <c r="C2372" t="str">
        <f>HYPERLINK("https://talan.bank.gov.ua/get-user-certificate/Y_-bikeBi0p0q-R3UKUU","Завантажити сертифікат")</f>
        <v>Завантажити сертифікат</v>
      </c>
    </row>
    <row r="2373" spans="1:3" x14ac:dyDescent="0.3">
      <c r="A2373" t="s">
        <v>4744</v>
      </c>
      <c r="B2373" t="s">
        <v>4745</v>
      </c>
      <c r="C2373" t="str">
        <f>HYPERLINK("https://talan.bank.gov.ua/get-user-certificate/Y_-biBb6R-vrk7eIJmNV","Завантажити сертифікат")</f>
        <v>Завантажити сертифікат</v>
      </c>
    </row>
    <row r="2374" spans="1:3" x14ac:dyDescent="0.3">
      <c r="A2374" t="s">
        <v>4746</v>
      </c>
      <c r="B2374" t="s">
        <v>4747</v>
      </c>
      <c r="C2374" t="str">
        <f>HYPERLINK("https://talan.bank.gov.ua/get-user-certificate/Y_-bizmOLIN6qayIxna4","Завантажити сертифікат")</f>
        <v>Завантажити сертифікат</v>
      </c>
    </row>
    <row r="2375" spans="1:3" x14ac:dyDescent="0.3">
      <c r="A2375" t="s">
        <v>4748</v>
      </c>
      <c r="B2375" t="s">
        <v>4749</v>
      </c>
      <c r="C2375" t="str">
        <f>HYPERLINK("https://talan.bank.gov.ua/get-user-certificate/Y_-bixxkVNzLt3kiftQv","Завантажити сертифікат")</f>
        <v>Завантажити сертифікат</v>
      </c>
    </row>
    <row r="2376" spans="1:3" x14ac:dyDescent="0.3">
      <c r="A2376" t="s">
        <v>4750</v>
      </c>
      <c r="B2376" t="s">
        <v>4751</v>
      </c>
      <c r="C2376" t="str">
        <f>HYPERLINK("https://talan.bank.gov.ua/get-user-certificate/Y_-biDOvZUK7ctj04Zhq","Завантажити сертифікат")</f>
        <v>Завантажити сертифікат</v>
      </c>
    </row>
    <row r="2377" spans="1:3" x14ac:dyDescent="0.3">
      <c r="A2377" t="s">
        <v>4752</v>
      </c>
      <c r="B2377" t="s">
        <v>4753</v>
      </c>
      <c r="C2377" t="str">
        <f>HYPERLINK("https://talan.bank.gov.ua/get-user-certificate/Y_-bilgcLCbKMpGa6Hd6","Завантажити сертифікат")</f>
        <v>Завантажити сертифікат</v>
      </c>
    </row>
    <row r="2378" spans="1:3" x14ac:dyDescent="0.3">
      <c r="A2378" t="s">
        <v>4754</v>
      </c>
      <c r="B2378" t="s">
        <v>4755</v>
      </c>
      <c r="C2378" t="str">
        <f>HYPERLINK("https://talan.bank.gov.ua/get-user-certificate/Y_-biIZnKzuX1STRbi_i","Завантажити сертифікат")</f>
        <v>Завантажити сертифікат</v>
      </c>
    </row>
    <row r="2379" spans="1:3" x14ac:dyDescent="0.3">
      <c r="A2379" t="s">
        <v>4756</v>
      </c>
      <c r="B2379" t="s">
        <v>4757</v>
      </c>
      <c r="C2379" t="str">
        <f>HYPERLINK("https://talan.bank.gov.ua/get-user-certificate/Y_-biMPNaFMbI_Obb6Pg","Завантажити сертифікат")</f>
        <v>Завантажити сертифікат</v>
      </c>
    </row>
    <row r="2380" spans="1:3" x14ac:dyDescent="0.3">
      <c r="A2380" t="s">
        <v>4758</v>
      </c>
      <c r="B2380" t="s">
        <v>4759</v>
      </c>
      <c r="C2380" t="str">
        <f>HYPERLINK("https://talan.bank.gov.ua/get-user-certificate/Y_-bixNe1bVVuDr9uhJk","Завантажити сертифікат")</f>
        <v>Завантажити сертифікат</v>
      </c>
    </row>
    <row r="2381" spans="1:3" x14ac:dyDescent="0.3">
      <c r="A2381" t="s">
        <v>4760</v>
      </c>
      <c r="B2381" t="s">
        <v>4761</v>
      </c>
      <c r="C2381" t="str">
        <f>HYPERLINK("https://talan.bank.gov.ua/get-user-certificate/Y_-bihpYHkF29ITqdYZV","Завантажити сертифікат")</f>
        <v>Завантажити сертифікат</v>
      </c>
    </row>
    <row r="2382" spans="1:3" x14ac:dyDescent="0.3">
      <c r="A2382" t="s">
        <v>4762</v>
      </c>
      <c r="B2382" t="s">
        <v>4763</v>
      </c>
      <c r="C2382" t="str">
        <f>HYPERLINK("https://talan.bank.gov.ua/get-user-certificate/Y_-biT1UDvYWpNQe3ARw","Завантажити сертифікат")</f>
        <v>Завантажити сертифікат</v>
      </c>
    </row>
    <row r="2383" spans="1:3" x14ac:dyDescent="0.3">
      <c r="A2383" t="s">
        <v>4764</v>
      </c>
      <c r="B2383" t="s">
        <v>4765</v>
      </c>
      <c r="C2383" t="str">
        <f>HYPERLINK("https://talan.bank.gov.ua/get-user-certificate/Y_-bilTX4hU72Z4HpUDA","Завантажити сертифікат")</f>
        <v>Завантажити сертифікат</v>
      </c>
    </row>
    <row r="2384" spans="1:3" x14ac:dyDescent="0.3">
      <c r="A2384" t="s">
        <v>4766</v>
      </c>
      <c r="B2384" t="s">
        <v>4767</v>
      </c>
      <c r="C2384" t="str">
        <f>HYPERLINK("https://talan.bank.gov.ua/get-user-certificate/Y_-bieH3CC0MEChGNd3G","Завантажити сертифікат")</f>
        <v>Завантажити сертифікат</v>
      </c>
    </row>
    <row r="2385" spans="1:3" x14ac:dyDescent="0.3">
      <c r="A2385" t="s">
        <v>4768</v>
      </c>
      <c r="B2385" t="s">
        <v>4769</v>
      </c>
      <c r="C2385" t="str">
        <f>HYPERLINK("https://talan.bank.gov.ua/get-user-certificate/Y_-bihMe0wdgLToCiVcy","Завантажити сертифікат")</f>
        <v>Завантажити сертифікат</v>
      </c>
    </row>
    <row r="2386" spans="1:3" x14ac:dyDescent="0.3">
      <c r="A2386" t="s">
        <v>4770</v>
      </c>
      <c r="B2386" t="s">
        <v>4771</v>
      </c>
      <c r="C2386" t="str">
        <f>HYPERLINK("https://talan.bank.gov.ua/get-user-certificate/Y_-big_MI8u6QuLHxTEL","Завантажити сертифікат")</f>
        <v>Завантажити сертифікат</v>
      </c>
    </row>
    <row r="2387" spans="1:3" x14ac:dyDescent="0.3">
      <c r="A2387" t="s">
        <v>4772</v>
      </c>
      <c r="B2387" t="s">
        <v>4773</v>
      </c>
      <c r="C2387" t="str">
        <f>HYPERLINK("https://talan.bank.gov.ua/get-user-certificate/Y_-biSEJ2m4mxbc4PcyU","Завантажити сертифікат")</f>
        <v>Завантажити сертифікат</v>
      </c>
    </row>
    <row r="2388" spans="1:3" x14ac:dyDescent="0.3">
      <c r="A2388" t="s">
        <v>4774</v>
      </c>
      <c r="B2388" t="s">
        <v>4775</v>
      </c>
      <c r="C2388" t="str">
        <f>HYPERLINK("https://talan.bank.gov.ua/get-user-certificate/Y_-biOYYhMn3wgE3oeAl","Завантажити сертифікат")</f>
        <v>Завантажити сертифікат</v>
      </c>
    </row>
    <row r="2389" spans="1:3" x14ac:dyDescent="0.3">
      <c r="A2389" t="s">
        <v>4776</v>
      </c>
      <c r="B2389" t="s">
        <v>4777</v>
      </c>
      <c r="C2389" t="str">
        <f>HYPERLINK("https://talan.bank.gov.ua/get-user-certificate/Y_-bioz2tQ5xKyCE9nC-","Завантажити сертифікат")</f>
        <v>Завантажити сертифікат</v>
      </c>
    </row>
    <row r="2390" spans="1:3" x14ac:dyDescent="0.3">
      <c r="A2390" t="s">
        <v>4778</v>
      </c>
      <c r="B2390" t="s">
        <v>4779</v>
      </c>
      <c r="C2390" t="str">
        <f>HYPERLINK("https://talan.bank.gov.ua/get-user-certificate/Y_-biie2YsELopedyeE9","Завантажити сертифікат")</f>
        <v>Завантажити сертифікат</v>
      </c>
    </row>
    <row r="2391" spans="1:3" x14ac:dyDescent="0.3">
      <c r="A2391" t="s">
        <v>4780</v>
      </c>
      <c r="B2391" t="s">
        <v>4781</v>
      </c>
      <c r="C2391" t="str">
        <f>HYPERLINK("https://talan.bank.gov.ua/get-user-certificate/Y_-biNsbxJ_DgsPOwZy_","Завантажити сертифікат")</f>
        <v>Завантажити сертифікат</v>
      </c>
    </row>
    <row r="2392" spans="1:3" x14ac:dyDescent="0.3">
      <c r="A2392" t="s">
        <v>4782</v>
      </c>
      <c r="B2392" t="s">
        <v>4783</v>
      </c>
      <c r="C2392" t="str">
        <f>HYPERLINK("https://talan.bank.gov.ua/get-user-certificate/Y_-biRUndVuI4bX2TjmP","Завантажити сертифікат")</f>
        <v>Завантажити сертифікат</v>
      </c>
    </row>
    <row r="2393" spans="1:3" x14ac:dyDescent="0.3">
      <c r="A2393" t="s">
        <v>4784</v>
      </c>
      <c r="B2393" t="s">
        <v>4785</v>
      </c>
      <c r="C2393" t="str">
        <f>HYPERLINK("https://talan.bank.gov.ua/get-user-certificate/Y_-biEdkJZaWLFoS2CWe","Завантажити сертифікат")</f>
        <v>Завантажити сертифікат</v>
      </c>
    </row>
    <row r="2394" spans="1:3" x14ac:dyDescent="0.3">
      <c r="A2394" t="s">
        <v>4786</v>
      </c>
      <c r="B2394" t="s">
        <v>4787</v>
      </c>
      <c r="C2394" t="str">
        <f>HYPERLINK("https://talan.bank.gov.ua/get-user-certificate/Y_-biOd5umYk1CMS_kyr","Завантажити сертифікат")</f>
        <v>Завантажити сертифікат</v>
      </c>
    </row>
    <row r="2395" spans="1:3" x14ac:dyDescent="0.3">
      <c r="A2395" t="s">
        <v>4788</v>
      </c>
      <c r="B2395" t="s">
        <v>4789</v>
      </c>
      <c r="C2395" t="str">
        <f>HYPERLINK("https://talan.bank.gov.ua/get-user-certificate/Y_-bicrJFWEc9GAKo0SE","Завантажити сертифікат")</f>
        <v>Завантажити сертифікат</v>
      </c>
    </row>
    <row r="2396" spans="1:3" x14ac:dyDescent="0.3">
      <c r="A2396" t="s">
        <v>4790</v>
      </c>
      <c r="B2396" t="s">
        <v>4791</v>
      </c>
      <c r="C2396" t="str">
        <f>HYPERLINK("https://talan.bank.gov.ua/get-user-certificate/Y_-biL0F3NhfF3IezN8y","Завантажити сертифікат")</f>
        <v>Завантажити сертифікат</v>
      </c>
    </row>
    <row r="2397" spans="1:3" x14ac:dyDescent="0.3">
      <c r="A2397" t="s">
        <v>4792</v>
      </c>
      <c r="B2397" t="s">
        <v>4793</v>
      </c>
      <c r="C2397" t="str">
        <f>HYPERLINK("https://talan.bank.gov.ua/get-user-certificate/Y_-bi821gbo-b86N5jT1","Завантажити сертифікат")</f>
        <v>Завантажити сертифікат</v>
      </c>
    </row>
    <row r="2398" spans="1:3" x14ac:dyDescent="0.3">
      <c r="A2398" t="s">
        <v>4794</v>
      </c>
      <c r="B2398" t="s">
        <v>4795</v>
      </c>
      <c r="C2398" t="str">
        <f>HYPERLINK("https://talan.bank.gov.ua/get-user-certificate/Y_-biXMH_A4WMO43tM3r","Завантажити сертифікат")</f>
        <v>Завантажити сертифікат</v>
      </c>
    </row>
    <row r="2399" spans="1:3" x14ac:dyDescent="0.3">
      <c r="A2399" t="s">
        <v>4796</v>
      </c>
      <c r="B2399" t="s">
        <v>4797</v>
      </c>
      <c r="C2399" t="str">
        <f>HYPERLINK("https://talan.bank.gov.ua/get-user-certificate/Y_-bi_WV74XmbSX01UyD","Завантажити сертифікат")</f>
        <v>Завантажити сертифікат</v>
      </c>
    </row>
    <row r="2400" spans="1:3" x14ac:dyDescent="0.3">
      <c r="A2400" t="s">
        <v>4798</v>
      </c>
      <c r="B2400" t="s">
        <v>4799</v>
      </c>
      <c r="C2400" t="str">
        <f>HYPERLINK("https://talan.bank.gov.ua/get-user-certificate/Y_-biRUnt3QGpthFRhXg","Завантажити сертифікат")</f>
        <v>Завантажити сертифікат</v>
      </c>
    </row>
    <row r="2401" spans="1:3" x14ac:dyDescent="0.3">
      <c r="A2401" t="s">
        <v>4800</v>
      </c>
      <c r="B2401" t="s">
        <v>4801</v>
      </c>
      <c r="C2401" t="str">
        <f>HYPERLINK("https://talan.bank.gov.ua/get-user-certificate/Y_-bik7oyrXNML8VWBmQ","Завантажити сертифікат")</f>
        <v>Завантажити сертифікат</v>
      </c>
    </row>
    <row r="2402" spans="1:3" x14ac:dyDescent="0.3">
      <c r="A2402" t="s">
        <v>4802</v>
      </c>
      <c r="B2402" t="s">
        <v>4803</v>
      </c>
      <c r="C2402" t="str">
        <f>HYPERLINK("https://talan.bank.gov.ua/get-user-certificate/Y_-bi911Cv3WTsobJHL-","Завантажити сертифікат")</f>
        <v>Завантажити сертифікат</v>
      </c>
    </row>
    <row r="2403" spans="1:3" x14ac:dyDescent="0.3">
      <c r="A2403" t="s">
        <v>4804</v>
      </c>
      <c r="B2403" t="s">
        <v>4805</v>
      </c>
      <c r="C2403" t="str">
        <f>HYPERLINK("https://talan.bank.gov.ua/get-user-certificate/Y_-bizX97VjLuGpIzDxG","Завантажити сертифікат")</f>
        <v>Завантажити сертифікат</v>
      </c>
    </row>
    <row r="2404" spans="1:3" x14ac:dyDescent="0.3">
      <c r="A2404" t="s">
        <v>4806</v>
      </c>
      <c r="B2404" t="s">
        <v>4807</v>
      </c>
      <c r="C2404" t="str">
        <f>HYPERLINK("https://talan.bank.gov.ua/get-user-certificate/Y_-biNu79zqECXRS2-np","Завантажити сертифікат")</f>
        <v>Завантажити сертифікат</v>
      </c>
    </row>
    <row r="2405" spans="1:3" x14ac:dyDescent="0.3">
      <c r="A2405" t="s">
        <v>4808</v>
      </c>
      <c r="B2405" t="s">
        <v>4809</v>
      </c>
      <c r="C2405" t="str">
        <f>HYPERLINK("https://talan.bank.gov.ua/get-user-certificate/Y_-bi1XEKT9cup3_SKbT","Завантажити сертифікат")</f>
        <v>Завантажити сертифікат</v>
      </c>
    </row>
    <row r="2406" spans="1:3" x14ac:dyDescent="0.3">
      <c r="A2406" t="s">
        <v>4810</v>
      </c>
      <c r="B2406" t="s">
        <v>4811</v>
      </c>
      <c r="C2406" t="str">
        <f>HYPERLINK("https://talan.bank.gov.ua/get-user-certificate/Y_-bisO6VEisXNhwXAfP","Завантажити сертифікат")</f>
        <v>Завантажити сертифікат</v>
      </c>
    </row>
    <row r="2407" spans="1:3" x14ac:dyDescent="0.3">
      <c r="A2407" t="s">
        <v>4812</v>
      </c>
      <c r="B2407" t="s">
        <v>4813</v>
      </c>
      <c r="C2407" t="str">
        <f>HYPERLINK("https://talan.bank.gov.ua/get-user-certificate/Y_-biYeZv_2wo-nIsEPo","Завантажити сертифікат")</f>
        <v>Завантажити сертифікат</v>
      </c>
    </row>
    <row r="2408" spans="1:3" x14ac:dyDescent="0.3">
      <c r="A2408" t="s">
        <v>4814</v>
      </c>
      <c r="B2408" t="s">
        <v>4815</v>
      </c>
      <c r="C2408" t="str">
        <f>HYPERLINK("https://talan.bank.gov.ua/get-user-certificate/Y_-bixnKejJjhIsENPl6","Завантажити сертифікат")</f>
        <v>Завантажити сертифікат</v>
      </c>
    </row>
    <row r="2409" spans="1:3" x14ac:dyDescent="0.3">
      <c r="A2409" t="s">
        <v>4816</v>
      </c>
      <c r="B2409" t="s">
        <v>4817</v>
      </c>
      <c r="C2409" t="str">
        <f>HYPERLINK("https://talan.bank.gov.ua/get-user-certificate/Y_-bivrxgIrEXUzNt6Yq","Завантажити сертифікат")</f>
        <v>Завантажити сертифікат</v>
      </c>
    </row>
    <row r="2410" spans="1:3" x14ac:dyDescent="0.3">
      <c r="A2410" t="s">
        <v>4818</v>
      </c>
      <c r="B2410" t="s">
        <v>4819</v>
      </c>
      <c r="C2410" t="str">
        <f>HYPERLINK("https://talan.bank.gov.ua/get-user-certificate/Y_-bi-toEi3t2XkTv8NL","Завантажити сертифікат")</f>
        <v>Завантажити сертифікат</v>
      </c>
    </row>
    <row r="2411" spans="1:3" x14ac:dyDescent="0.3">
      <c r="A2411" t="s">
        <v>4820</v>
      </c>
      <c r="B2411" t="s">
        <v>4821</v>
      </c>
      <c r="C2411" t="str">
        <f>HYPERLINK("https://talan.bank.gov.ua/get-user-certificate/Y_-binRXNbGlx78dDhTG","Завантажити сертифікат")</f>
        <v>Завантажити сертифікат</v>
      </c>
    </row>
    <row r="2412" spans="1:3" x14ac:dyDescent="0.3">
      <c r="A2412" t="s">
        <v>4822</v>
      </c>
      <c r="B2412" t="s">
        <v>4823</v>
      </c>
      <c r="C2412" t="str">
        <f>HYPERLINK("https://talan.bank.gov.ua/get-user-certificate/Y_-biCEkjYROerOgrPfx","Завантажити сертифікат")</f>
        <v>Завантажити сертифікат</v>
      </c>
    </row>
    <row r="2413" spans="1:3" x14ac:dyDescent="0.3">
      <c r="A2413" t="s">
        <v>4824</v>
      </c>
      <c r="B2413" t="s">
        <v>4825</v>
      </c>
      <c r="C2413" t="str">
        <f>HYPERLINK("https://talan.bank.gov.ua/get-user-certificate/Y_-bicZ-nGU4DvihTSYQ","Завантажити сертифікат")</f>
        <v>Завантажити сертифікат</v>
      </c>
    </row>
    <row r="2414" spans="1:3" x14ac:dyDescent="0.3">
      <c r="A2414" t="s">
        <v>4826</v>
      </c>
      <c r="B2414" t="s">
        <v>4827</v>
      </c>
      <c r="C2414" t="str">
        <f>HYPERLINK("https://talan.bank.gov.ua/get-user-certificate/Y_-bi0XWN54hs8EXV5Eg","Завантажити сертифікат")</f>
        <v>Завантажити сертифікат</v>
      </c>
    </row>
    <row r="2415" spans="1:3" x14ac:dyDescent="0.3">
      <c r="A2415" t="s">
        <v>4828</v>
      </c>
      <c r="B2415" t="s">
        <v>4829</v>
      </c>
      <c r="C2415" t="str">
        <f>HYPERLINK("https://talan.bank.gov.ua/get-user-certificate/Y_-bihqyLT78efsagqX7","Завантажити сертифікат")</f>
        <v>Завантажити сертифікат</v>
      </c>
    </row>
    <row r="2416" spans="1:3" x14ac:dyDescent="0.3">
      <c r="A2416" t="s">
        <v>4830</v>
      </c>
      <c r="B2416" t="s">
        <v>4831</v>
      </c>
      <c r="C2416" t="str">
        <f>HYPERLINK("https://talan.bank.gov.ua/get-user-certificate/Y_-bij_0GY0lIe06YLDr","Завантажити сертифікат")</f>
        <v>Завантажити сертифікат</v>
      </c>
    </row>
    <row r="2417" spans="1:3" x14ac:dyDescent="0.3">
      <c r="A2417" t="s">
        <v>4832</v>
      </c>
      <c r="B2417" t="s">
        <v>4833</v>
      </c>
      <c r="C2417" t="str">
        <f>HYPERLINK("https://talan.bank.gov.ua/get-user-certificate/Y_-bi9xbP1z3bR7_ElCl","Завантажити сертифікат")</f>
        <v>Завантажити сертифікат</v>
      </c>
    </row>
    <row r="2418" spans="1:3" x14ac:dyDescent="0.3">
      <c r="A2418" t="s">
        <v>4834</v>
      </c>
      <c r="B2418" t="s">
        <v>4835</v>
      </c>
      <c r="C2418" t="str">
        <f>HYPERLINK("https://talan.bank.gov.ua/get-user-certificate/Y_-biC6W0WihdmgSbB4k","Завантажити сертифікат")</f>
        <v>Завантажити сертифікат</v>
      </c>
    </row>
    <row r="2419" spans="1:3" x14ac:dyDescent="0.3">
      <c r="A2419" t="s">
        <v>4836</v>
      </c>
      <c r="B2419" t="s">
        <v>4837</v>
      </c>
      <c r="C2419" t="str">
        <f>HYPERLINK("https://talan.bank.gov.ua/get-user-certificate/Y_-bi3nHRjHKI3ORlrb7","Завантажити сертифікат")</f>
        <v>Завантажити сертифікат</v>
      </c>
    </row>
    <row r="2420" spans="1:3" x14ac:dyDescent="0.3">
      <c r="A2420" t="s">
        <v>4838</v>
      </c>
      <c r="B2420" t="s">
        <v>4839</v>
      </c>
      <c r="C2420" t="str">
        <f>HYPERLINK("https://talan.bank.gov.ua/get-user-certificate/Y_-bi9Dr3jn_AdE5ZjqU","Завантажити сертифікат")</f>
        <v>Завантажити сертифікат</v>
      </c>
    </row>
    <row r="2421" spans="1:3" x14ac:dyDescent="0.3">
      <c r="A2421" t="s">
        <v>4840</v>
      </c>
      <c r="B2421" t="s">
        <v>4841</v>
      </c>
      <c r="C2421" t="str">
        <f>HYPERLINK("https://talan.bank.gov.ua/get-user-certificate/Y_-biOlb2x1OUDGHJbRE","Завантажити сертифікат")</f>
        <v>Завантажити сертифікат</v>
      </c>
    </row>
    <row r="2422" spans="1:3" x14ac:dyDescent="0.3">
      <c r="A2422" t="s">
        <v>4842</v>
      </c>
      <c r="B2422" t="s">
        <v>4843</v>
      </c>
      <c r="C2422" t="str">
        <f>HYPERLINK("https://talan.bank.gov.ua/get-user-certificate/Y_-bicWLw5mIU9QpBpIe","Завантажити сертифікат")</f>
        <v>Завантажити сертифікат</v>
      </c>
    </row>
    <row r="2423" spans="1:3" x14ac:dyDescent="0.3">
      <c r="A2423" t="s">
        <v>4844</v>
      </c>
      <c r="B2423" t="s">
        <v>4845</v>
      </c>
      <c r="C2423" t="str">
        <f>HYPERLINK("https://talan.bank.gov.ua/get-user-certificate/Y_-biEpFs8RHyO25MHb1","Завантажити сертифікат")</f>
        <v>Завантажити сертифікат</v>
      </c>
    </row>
    <row r="2424" spans="1:3" x14ac:dyDescent="0.3">
      <c r="A2424" t="s">
        <v>4846</v>
      </c>
      <c r="B2424" t="s">
        <v>4847</v>
      </c>
      <c r="C2424" t="str">
        <f>HYPERLINK("https://talan.bank.gov.ua/get-user-certificate/Y_-bifC2CCe6NUyRN-Zw","Завантажити сертифікат")</f>
        <v>Завантажити сертифікат</v>
      </c>
    </row>
    <row r="2425" spans="1:3" x14ac:dyDescent="0.3">
      <c r="A2425" t="s">
        <v>4848</v>
      </c>
      <c r="B2425" t="s">
        <v>4849</v>
      </c>
      <c r="C2425" t="str">
        <f>HYPERLINK("https://talan.bank.gov.ua/get-user-certificate/Y_-bijLN48Cgg6GOgarS","Завантажити сертифікат")</f>
        <v>Завантажити сертифікат</v>
      </c>
    </row>
    <row r="2426" spans="1:3" x14ac:dyDescent="0.3">
      <c r="A2426" t="s">
        <v>4850</v>
      </c>
      <c r="B2426" t="s">
        <v>4851</v>
      </c>
      <c r="C2426" t="str">
        <f>HYPERLINK("https://talan.bank.gov.ua/get-user-certificate/Y_-bikAH1wlZdUIP2y8v","Завантажити сертифікат")</f>
        <v>Завантажити сертифікат</v>
      </c>
    </row>
    <row r="2427" spans="1:3" x14ac:dyDescent="0.3">
      <c r="A2427" t="s">
        <v>4852</v>
      </c>
      <c r="B2427" t="s">
        <v>4853</v>
      </c>
      <c r="C2427" t="str">
        <f>HYPERLINK("https://talan.bank.gov.ua/get-user-certificate/Y_-bix0fqY2-IsuvhJdA","Завантажити сертифікат")</f>
        <v>Завантажити сертифікат</v>
      </c>
    </row>
    <row r="2428" spans="1:3" x14ac:dyDescent="0.3">
      <c r="A2428" t="s">
        <v>4854</v>
      </c>
      <c r="B2428" t="s">
        <v>4855</v>
      </c>
      <c r="C2428" t="str">
        <f>HYPERLINK("https://talan.bank.gov.ua/get-user-certificate/Y_-biPdYgelxZNU0CZW8","Завантажити сертифікат")</f>
        <v>Завантажити сертифікат</v>
      </c>
    </row>
    <row r="2429" spans="1:3" x14ac:dyDescent="0.3">
      <c r="A2429" t="s">
        <v>4856</v>
      </c>
      <c r="B2429" t="s">
        <v>4857</v>
      </c>
      <c r="C2429" t="str">
        <f>HYPERLINK("https://talan.bank.gov.ua/get-user-certificate/Y_-bix88xtqn6nE_P1pE","Завантажити сертифікат")</f>
        <v>Завантажити сертифікат</v>
      </c>
    </row>
    <row r="2430" spans="1:3" x14ac:dyDescent="0.3">
      <c r="A2430" t="s">
        <v>4858</v>
      </c>
      <c r="B2430" t="s">
        <v>4859</v>
      </c>
      <c r="C2430" t="str">
        <f>HYPERLINK("https://talan.bank.gov.ua/get-user-certificate/Y_-bi5nl69W9JUCIpKU_","Завантажити сертифікат")</f>
        <v>Завантажити сертифікат</v>
      </c>
    </row>
    <row r="2431" spans="1:3" x14ac:dyDescent="0.3">
      <c r="A2431" t="s">
        <v>4860</v>
      </c>
      <c r="B2431" t="s">
        <v>4861</v>
      </c>
      <c r="C2431" t="str">
        <f>HYPERLINK("https://talan.bank.gov.ua/get-user-certificate/Y_-biV-VEiMZ1KzvhLYU","Завантажити сертифікат")</f>
        <v>Завантажити сертифікат</v>
      </c>
    </row>
    <row r="2432" spans="1:3" x14ac:dyDescent="0.3">
      <c r="A2432" t="s">
        <v>4862</v>
      </c>
      <c r="B2432" t="s">
        <v>4863</v>
      </c>
      <c r="C2432" t="str">
        <f>HYPERLINK("https://talan.bank.gov.ua/get-user-certificate/Y_-biQES7S3y7g6z9ulP","Завантажити сертифікат")</f>
        <v>Завантажити сертифікат</v>
      </c>
    </row>
    <row r="2433" spans="1:3" x14ac:dyDescent="0.3">
      <c r="A2433" t="s">
        <v>4864</v>
      </c>
      <c r="B2433" t="s">
        <v>4865</v>
      </c>
      <c r="C2433" t="str">
        <f>HYPERLINK("https://talan.bank.gov.ua/get-user-certificate/Y_-biN53bH8qlCUiRy0y","Завантажити сертифікат")</f>
        <v>Завантажити сертифікат</v>
      </c>
    </row>
    <row r="2434" spans="1:3" x14ac:dyDescent="0.3">
      <c r="A2434" t="s">
        <v>4866</v>
      </c>
      <c r="B2434" t="s">
        <v>4867</v>
      </c>
      <c r="C2434" t="str">
        <f>HYPERLINK("https://talan.bank.gov.ua/get-user-certificate/Y_-biLYcaqGSYoi8fiY7","Завантажити сертифікат")</f>
        <v>Завантажити сертифікат</v>
      </c>
    </row>
    <row r="2435" spans="1:3" x14ac:dyDescent="0.3">
      <c r="A2435" t="s">
        <v>4868</v>
      </c>
      <c r="B2435" t="s">
        <v>4869</v>
      </c>
      <c r="C2435" t="str">
        <f>HYPERLINK("https://talan.bank.gov.ua/get-user-certificate/Y_-biXI6vciHudlgkBCN","Завантажити сертифікат")</f>
        <v>Завантажити сертифікат</v>
      </c>
    </row>
    <row r="2436" spans="1:3" x14ac:dyDescent="0.3">
      <c r="A2436" t="s">
        <v>4870</v>
      </c>
      <c r="B2436" t="s">
        <v>4871</v>
      </c>
      <c r="C2436" t="str">
        <f>HYPERLINK("https://talan.bank.gov.ua/get-user-certificate/Y_-binYMGKE9P0xNn27d","Завантажити сертифікат")</f>
        <v>Завантажити сертифікат</v>
      </c>
    </row>
    <row r="2437" spans="1:3" x14ac:dyDescent="0.3">
      <c r="A2437" t="s">
        <v>4872</v>
      </c>
      <c r="B2437" t="s">
        <v>4873</v>
      </c>
      <c r="C2437" t="str">
        <f>HYPERLINK("https://talan.bank.gov.ua/get-user-certificate/Y_-biCIYHZvytWVjlhDv","Завантажити сертифікат")</f>
        <v>Завантажити сертифікат</v>
      </c>
    </row>
    <row r="2438" spans="1:3" x14ac:dyDescent="0.3">
      <c r="A2438" t="s">
        <v>4874</v>
      </c>
      <c r="B2438" t="s">
        <v>4875</v>
      </c>
      <c r="C2438" t="str">
        <f>HYPERLINK("https://talan.bank.gov.ua/get-user-certificate/Y_-bi13RJZyT4ZCfPlT3","Завантажити сертифікат")</f>
        <v>Завантажити сертифікат</v>
      </c>
    </row>
    <row r="2439" spans="1:3" x14ac:dyDescent="0.3">
      <c r="A2439" t="s">
        <v>4876</v>
      </c>
      <c r="B2439" t="s">
        <v>4877</v>
      </c>
      <c r="C2439" t="str">
        <f>HYPERLINK("https://talan.bank.gov.ua/get-user-certificate/Y_-bidUctGQAb_eKUF43","Завантажити сертифікат")</f>
        <v>Завантажити сертифікат</v>
      </c>
    </row>
    <row r="2440" spans="1:3" x14ac:dyDescent="0.3">
      <c r="A2440" t="s">
        <v>4878</v>
      </c>
      <c r="B2440" t="s">
        <v>4879</v>
      </c>
      <c r="C2440" t="str">
        <f>HYPERLINK("https://talan.bank.gov.ua/get-user-certificate/Y_-biyzkD12JeNXyymhy","Завантажити сертифікат")</f>
        <v>Завантажити сертифікат</v>
      </c>
    </row>
    <row r="2441" spans="1:3" x14ac:dyDescent="0.3">
      <c r="A2441" t="s">
        <v>4880</v>
      </c>
      <c r="B2441" t="s">
        <v>4881</v>
      </c>
      <c r="C2441" t="str">
        <f>HYPERLINK("https://talan.bank.gov.ua/get-user-certificate/Y_-biRChW_kq1QMYMYMD","Завантажити сертифікат")</f>
        <v>Завантажити сертифікат</v>
      </c>
    </row>
    <row r="2442" spans="1:3" x14ac:dyDescent="0.3">
      <c r="A2442" t="s">
        <v>4882</v>
      </c>
      <c r="B2442" t="s">
        <v>4883</v>
      </c>
      <c r="C2442" t="str">
        <f>HYPERLINK("https://talan.bank.gov.ua/get-user-certificate/Y_-bio40gbQESJ0zVxyI","Завантажити сертифікат")</f>
        <v>Завантажити сертифікат</v>
      </c>
    </row>
    <row r="2443" spans="1:3" x14ac:dyDescent="0.3">
      <c r="A2443" t="s">
        <v>4884</v>
      </c>
      <c r="B2443" t="s">
        <v>4885</v>
      </c>
      <c r="C2443" t="str">
        <f>HYPERLINK("https://talan.bank.gov.ua/get-user-certificate/Y_-biTHZ5hHhN1ZjvyWG","Завантажити сертифікат")</f>
        <v>Завантажити сертифікат</v>
      </c>
    </row>
    <row r="2444" spans="1:3" x14ac:dyDescent="0.3">
      <c r="A2444" t="s">
        <v>4886</v>
      </c>
      <c r="B2444" t="s">
        <v>4887</v>
      </c>
      <c r="C2444" t="str">
        <f>HYPERLINK("https://talan.bank.gov.ua/get-user-certificate/Y_-bi5Ae_FHvOpIUrJC3","Завантажити сертифікат")</f>
        <v>Завантажити сертифікат</v>
      </c>
    </row>
    <row r="2445" spans="1:3" x14ac:dyDescent="0.3">
      <c r="A2445" t="s">
        <v>4888</v>
      </c>
      <c r="B2445" t="s">
        <v>4889</v>
      </c>
      <c r="C2445" t="str">
        <f>HYPERLINK("https://talan.bank.gov.ua/get-user-certificate/Y_-bi7SndlG9G_DgIoSW","Завантажити сертифікат")</f>
        <v>Завантажити сертифікат</v>
      </c>
    </row>
    <row r="2446" spans="1:3" x14ac:dyDescent="0.3">
      <c r="A2446" t="s">
        <v>4890</v>
      </c>
      <c r="B2446" t="s">
        <v>4891</v>
      </c>
      <c r="C2446" t="str">
        <f>HYPERLINK("https://talan.bank.gov.ua/get-user-certificate/Y_-biWmSl0g9o1MgOBKA","Завантажити сертифікат")</f>
        <v>Завантажити сертифікат</v>
      </c>
    </row>
    <row r="2447" spans="1:3" x14ac:dyDescent="0.3">
      <c r="A2447" t="s">
        <v>4892</v>
      </c>
      <c r="B2447" t="s">
        <v>4893</v>
      </c>
      <c r="C2447" t="str">
        <f>HYPERLINK("https://talan.bank.gov.ua/get-user-certificate/Y_-bi7q9Izx7xaniSDXG","Завантажити сертифікат")</f>
        <v>Завантажити сертифікат</v>
      </c>
    </row>
    <row r="2448" spans="1:3" x14ac:dyDescent="0.3">
      <c r="A2448" t="s">
        <v>4894</v>
      </c>
      <c r="B2448" t="s">
        <v>4895</v>
      </c>
      <c r="C2448" t="str">
        <f>HYPERLINK("https://talan.bank.gov.ua/get-user-certificate/Y_-biIUXrKy7tQcy0OJV","Завантажити сертифікат")</f>
        <v>Завантажити сертифікат</v>
      </c>
    </row>
    <row r="2449" spans="1:3" x14ac:dyDescent="0.3">
      <c r="A2449" t="s">
        <v>4896</v>
      </c>
      <c r="B2449" t="s">
        <v>4897</v>
      </c>
      <c r="C2449" t="str">
        <f>HYPERLINK("https://talan.bank.gov.ua/get-user-certificate/Y_-biLfwIdbXGfy-b3q5","Завантажити сертифікат")</f>
        <v>Завантажити сертифікат</v>
      </c>
    </row>
    <row r="2450" spans="1:3" x14ac:dyDescent="0.3">
      <c r="A2450" t="s">
        <v>4898</v>
      </c>
      <c r="B2450" t="s">
        <v>4899</v>
      </c>
      <c r="C2450" t="str">
        <f>HYPERLINK("https://talan.bank.gov.ua/get-user-certificate/Y_-biJ4-QhFWlLfAdaYV","Завантажити сертифікат")</f>
        <v>Завантажити сертифікат</v>
      </c>
    </row>
    <row r="2451" spans="1:3" x14ac:dyDescent="0.3">
      <c r="A2451" t="s">
        <v>4900</v>
      </c>
      <c r="B2451" t="s">
        <v>4901</v>
      </c>
      <c r="C2451" t="str">
        <f>HYPERLINK("https://talan.bank.gov.ua/get-user-certificate/Y_-bipkW52RX_i7c5wY0","Завантажити сертифікат")</f>
        <v>Завантажити сертифікат</v>
      </c>
    </row>
    <row r="2452" spans="1:3" x14ac:dyDescent="0.3">
      <c r="A2452" t="s">
        <v>4902</v>
      </c>
      <c r="B2452" t="s">
        <v>4903</v>
      </c>
      <c r="C2452" t="str">
        <f>HYPERLINK("https://talan.bank.gov.ua/get-user-certificate/Y_-biBsZeyq37l-3UZJF","Завантажити сертифікат")</f>
        <v>Завантажити сертифікат</v>
      </c>
    </row>
    <row r="2453" spans="1:3" x14ac:dyDescent="0.3">
      <c r="A2453" t="s">
        <v>4904</v>
      </c>
      <c r="B2453" t="s">
        <v>4905</v>
      </c>
      <c r="C2453" t="str">
        <f>HYPERLINK("https://talan.bank.gov.ua/get-user-certificate/Y_-bihx8f7kWf-WHWMIu","Завантажити сертифікат")</f>
        <v>Завантажити сертифікат</v>
      </c>
    </row>
    <row r="2454" spans="1:3" x14ac:dyDescent="0.3">
      <c r="A2454" t="s">
        <v>4906</v>
      </c>
      <c r="B2454" t="s">
        <v>4907</v>
      </c>
      <c r="C2454" t="str">
        <f>HYPERLINK("https://talan.bank.gov.ua/get-user-certificate/Y_-bibhWLMady9lGtAXT","Завантажити сертифікат")</f>
        <v>Завантажити сертифікат</v>
      </c>
    </row>
    <row r="2455" spans="1:3" x14ac:dyDescent="0.3">
      <c r="A2455" t="s">
        <v>4908</v>
      </c>
      <c r="B2455" t="s">
        <v>4909</v>
      </c>
      <c r="C2455" t="str">
        <f>HYPERLINK("https://talan.bank.gov.ua/get-user-certificate/Y_-bi_qoS3EfDnmOzhrY","Завантажити сертифікат")</f>
        <v>Завантажити сертифікат</v>
      </c>
    </row>
    <row r="2456" spans="1:3" x14ac:dyDescent="0.3">
      <c r="A2456" t="s">
        <v>4910</v>
      </c>
      <c r="B2456" t="s">
        <v>4911</v>
      </c>
      <c r="C2456" t="str">
        <f>HYPERLINK("https://talan.bank.gov.ua/get-user-certificate/Y_-bivM0a1bLRmHOaeIc","Завантажити сертифікат")</f>
        <v>Завантажити сертифікат</v>
      </c>
    </row>
    <row r="2457" spans="1:3" x14ac:dyDescent="0.3">
      <c r="A2457" t="s">
        <v>4912</v>
      </c>
      <c r="B2457" t="s">
        <v>4913</v>
      </c>
      <c r="C2457" t="str">
        <f>HYPERLINK("https://talan.bank.gov.ua/get-user-certificate/Y_-biZTkHW_7Bf6Qx6QS","Завантажити сертифікат")</f>
        <v>Завантажити сертифікат</v>
      </c>
    </row>
    <row r="2458" spans="1:3" x14ac:dyDescent="0.3">
      <c r="A2458" t="s">
        <v>4914</v>
      </c>
      <c r="B2458" t="s">
        <v>4915</v>
      </c>
      <c r="C2458" t="str">
        <f>HYPERLINK("https://talan.bank.gov.ua/get-user-certificate/Y_-biLHxY2vpZSgyTvXh","Завантажити сертифікат")</f>
        <v>Завантажити сертифікат</v>
      </c>
    </row>
    <row r="2459" spans="1:3" x14ac:dyDescent="0.3">
      <c r="A2459" t="s">
        <v>4916</v>
      </c>
      <c r="B2459" t="s">
        <v>4917</v>
      </c>
      <c r="C2459" t="str">
        <f>HYPERLINK("https://talan.bank.gov.ua/get-user-certificate/Y_-biUrPhgyGqS1FtY68","Завантажити сертифікат")</f>
        <v>Завантажити сертифікат</v>
      </c>
    </row>
    <row r="2460" spans="1:3" x14ac:dyDescent="0.3">
      <c r="A2460" t="s">
        <v>4918</v>
      </c>
      <c r="B2460" t="s">
        <v>4919</v>
      </c>
      <c r="C2460" t="str">
        <f>HYPERLINK("https://talan.bank.gov.ua/get-user-certificate/Y_-biZhshgWJTGwsltyd","Завантажити сертифікат")</f>
        <v>Завантажити сертифікат</v>
      </c>
    </row>
    <row r="2461" spans="1:3" x14ac:dyDescent="0.3">
      <c r="A2461" t="s">
        <v>4920</v>
      </c>
      <c r="B2461" t="s">
        <v>4921</v>
      </c>
      <c r="C2461" t="str">
        <f>HYPERLINK("https://talan.bank.gov.ua/get-user-certificate/Y_-biNx1IDMrZnrU-ygT","Завантажити сертифікат")</f>
        <v>Завантажити сертифікат</v>
      </c>
    </row>
    <row r="2462" spans="1:3" x14ac:dyDescent="0.3">
      <c r="A2462" t="s">
        <v>4922</v>
      </c>
      <c r="B2462" t="s">
        <v>4923</v>
      </c>
      <c r="C2462" t="str">
        <f>HYPERLINK("https://talan.bank.gov.ua/get-user-certificate/Y_-big8yjJTFe7aSoWZI","Завантажити сертифікат")</f>
        <v>Завантажити сертифікат</v>
      </c>
    </row>
    <row r="2463" spans="1:3" x14ac:dyDescent="0.3">
      <c r="A2463" t="s">
        <v>4924</v>
      </c>
      <c r="B2463" t="s">
        <v>4925</v>
      </c>
      <c r="C2463" t="str">
        <f>HYPERLINK("https://talan.bank.gov.ua/get-user-certificate/Y_-bitWpS8Ha3PqCJwVA","Завантажити сертифікат")</f>
        <v>Завантажити сертифікат</v>
      </c>
    </row>
    <row r="2464" spans="1:3" x14ac:dyDescent="0.3">
      <c r="A2464" t="s">
        <v>4926</v>
      </c>
      <c r="B2464" t="s">
        <v>4927</v>
      </c>
      <c r="C2464" t="str">
        <f>HYPERLINK("https://talan.bank.gov.ua/get-user-certificate/Y_-biLrrgRHlRud4wAsH","Завантажити сертифікат")</f>
        <v>Завантажити сертифікат</v>
      </c>
    </row>
    <row r="2465" spans="1:3" x14ac:dyDescent="0.3">
      <c r="A2465" t="s">
        <v>4928</v>
      </c>
      <c r="B2465" t="s">
        <v>4929</v>
      </c>
      <c r="C2465" t="str">
        <f>HYPERLINK("https://talan.bank.gov.ua/get-user-certificate/Y_-biBVr8swqcmDufKy8","Завантажити сертифікат")</f>
        <v>Завантажити сертифікат</v>
      </c>
    </row>
    <row r="2466" spans="1:3" x14ac:dyDescent="0.3">
      <c r="A2466" t="s">
        <v>4930</v>
      </c>
      <c r="B2466" t="s">
        <v>4931</v>
      </c>
      <c r="C2466" t="str">
        <f>HYPERLINK("https://talan.bank.gov.ua/get-user-certificate/Y_-bi63n1p2Jt2MCOKPU","Завантажити сертифікат")</f>
        <v>Завантажити сертифікат</v>
      </c>
    </row>
    <row r="2467" spans="1:3" x14ac:dyDescent="0.3">
      <c r="A2467" t="s">
        <v>4932</v>
      </c>
      <c r="B2467" t="s">
        <v>4933</v>
      </c>
      <c r="C2467" t="str">
        <f>HYPERLINK("https://talan.bank.gov.ua/get-user-certificate/Y_-bijNQItdyntYXU1_d","Завантажити сертифікат")</f>
        <v>Завантажити сертифікат</v>
      </c>
    </row>
    <row r="2468" spans="1:3" x14ac:dyDescent="0.3">
      <c r="A2468" t="s">
        <v>4934</v>
      </c>
      <c r="B2468" t="s">
        <v>4935</v>
      </c>
      <c r="C2468" t="str">
        <f>HYPERLINK("https://talan.bank.gov.ua/get-user-certificate/Y_-biO5kWfzhLin3eiAZ","Завантажити сертифікат")</f>
        <v>Завантажити сертифікат</v>
      </c>
    </row>
    <row r="2469" spans="1:3" x14ac:dyDescent="0.3">
      <c r="A2469" t="s">
        <v>4936</v>
      </c>
      <c r="B2469" t="s">
        <v>4937</v>
      </c>
      <c r="C2469" t="str">
        <f>HYPERLINK("https://talan.bank.gov.ua/get-user-certificate/Y_-bip6WBAnj8PaWKqSF","Завантажити сертифікат")</f>
        <v>Завантажити сертифікат</v>
      </c>
    </row>
    <row r="2470" spans="1:3" x14ac:dyDescent="0.3">
      <c r="A2470" t="s">
        <v>4938</v>
      </c>
      <c r="B2470" t="s">
        <v>4939</v>
      </c>
      <c r="C2470" t="str">
        <f>HYPERLINK("https://talan.bank.gov.ua/get-user-certificate/Y_-biED5euoYC4UvXQMJ","Завантажити сертифікат")</f>
        <v>Завантажити сертифікат</v>
      </c>
    </row>
    <row r="2471" spans="1:3" x14ac:dyDescent="0.3">
      <c r="A2471" t="s">
        <v>4940</v>
      </c>
      <c r="B2471" t="s">
        <v>4941</v>
      </c>
      <c r="C2471" t="str">
        <f>HYPERLINK("https://talan.bank.gov.ua/get-user-certificate/Y_-bikZH6Rw8jaadi26E","Завантажити сертифікат")</f>
        <v>Завантажити сертифікат</v>
      </c>
    </row>
    <row r="2472" spans="1:3" x14ac:dyDescent="0.3">
      <c r="A2472" t="s">
        <v>4942</v>
      </c>
      <c r="B2472" t="s">
        <v>4943</v>
      </c>
      <c r="C2472" t="str">
        <f>HYPERLINK("https://talan.bank.gov.ua/get-user-certificate/Y_-binMdulGZaskn0obQ","Завантажити сертифікат")</f>
        <v>Завантажити сертифікат</v>
      </c>
    </row>
    <row r="2473" spans="1:3" x14ac:dyDescent="0.3">
      <c r="A2473" t="s">
        <v>4944</v>
      </c>
      <c r="B2473" t="s">
        <v>4945</v>
      </c>
      <c r="C2473" t="str">
        <f>HYPERLINK("https://talan.bank.gov.ua/get-user-certificate/Y_-bi0aXtZYbL0sNPEjw","Завантажити сертифікат")</f>
        <v>Завантажити сертифікат</v>
      </c>
    </row>
    <row r="2474" spans="1:3" x14ac:dyDescent="0.3">
      <c r="A2474" t="s">
        <v>4946</v>
      </c>
      <c r="B2474" t="s">
        <v>4947</v>
      </c>
      <c r="C2474" t="str">
        <f>HYPERLINK("https://talan.bank.gov.ua/get-user-certificate/Y_-biZ3--epOMuFbtaIJ","Завантажити сертифікат")</f>
        <v>Завантажити сертифікат</v>
      </c>
    </row>
    <row r="2475" spans="1:3" x14ac:dyDescent="0.3">
      <c r="A2475" t="s">
        <v>4948</v>
      </c>
      <c r="B2475" t="s">
        <v>4949</v>
      </c>
      <c r="C2475" t="str">
        <f>HYPERLINK("https://talan.bank.gov.ua/get-user-certificate/Y_-biL1pksG8QZqFGnHN","Завантажити сертифікат")</f>
        <v>Завантажити сертифікат</v>
      </c>
    </row>
    <row r="2476" spans="1:3" x14ac:dyDescent="0.3">
      <c r="A2476" t="s">
        <v>4950</v>
      </c>
      <c r="B2476" t="s">
        <v>4951</v>
      </c>
      <c r="C2476" t="str">
        <f>HYPERLINK("https://talan.bank.gov.ua/get-user-certificate/Y_-bifCr6Nu_xqVauuzU","Завантажити сертифікат")</f>
        <v>Завантажити сертифікат</v>
      </c>
    </row>
    <row r="2477" spans="1:3" x14ac:dyDescent="0.3">
      <c r="A2477" t="s">
        <v>4952</v>
      </c>
      <c r="B2477" t="s">
        <v>4953</v>
      </c>
      <c r="C2477" t="str">
        <f>HYPERLINK("https://talan.bank.gov.ua/get-user-certificate/Y_-biEPUsX7kBAC1-zMZ","Завантажити сертифікат")</f>
        <v>Завантажити сертифікат</v>
      </c>
    </row>
    <row r="2478" spans="1:3" x14ac:dyDescent="0.3">
      <c r="A2478" t="s">
        <v>4954</v>
      </c>
      <c r="B2478" t="s">
        <v>4955</v>
      </c>
      <c r="C2478" t="str">
        <f>HYPERLINK("https://talan.bank.gov.ua/get-user-certificate/Y_-biUR_GCTDwsFrg8g7","Завантажити сертифікат")</f>
        <v>Завантажити сертифікат</v>
      </c>
    </row>
    <row r="2479" spans="1:3" x14ac:dyDescent="0.3">
      <c r="A2479" t="s">
        <v>4956</v>
      </c>
      <c r="B2479" t="s">
        <v>4957</v>
      </c>
      <c r="C2479" t="str">
        <f>HYPERLINK("https://talan.bank.gov.ua/get-user-certificate/Y_-biynPu4X_ykbkod9O","Завантажити сертифікат")</f>
        <v>Завантажити сертифікат</v>
      </c>
    </row>
    <row r="2480" spans="1:3" x14ac:dyDescent="0.3">
      <c r="A2480" t="s">
        <v>4958</v>
      </c>
      <c r="B2480" t="s">
        <v>4959</v>
      </c>
      <c r="C2480" t="str">
        <f>HYPERLINK("https://talan.bank.gov.ua/get-user-certificate/Y_-bilgECqBRrGXB45nI","Завантажити сертифікат")</f>
        <v>Завантажити сертифікат</v>
      </c>
    </row>
    <row r="2481" spans="1:3" x14ac:dyDescent="0.3">
      <c r="A2481" t="s">
        <v>4960</v>
      </c>
      <c r="B2481" t="s">
        <v>4961</v>
      </c>
      <c r="C2481" t="str">
        <f>HYPERLINK("https://talan.bank.gov.ua/get-user-certificate/Y_-biKF2uIqRsLiqlgBQ","Завантажити сертифікат")</f>
        <v>Завантажити сертифікат</v>
      </c>
    </row>
    <row r="2482" spans="1:3" x14ac:dyDescent="0.3">
      <c r="A2482" t="s">
        <v>4962</v>
      </c>
      <c r="B2482" t="s">
        <v>4963</v>
      </c>
      <c r="C2482" t="str">
        <f>HYPERLINK("https://talan.bank.gov.ua/get-user-certificate/Y_-biwtL1ENv9BygNCAE","Завантажити сертифікат")</f>
        <v>Завантажити сертифікат</v>
      </c>
    </row>
    <row r="2483" spans="1:3" x14ac:dyDescent="0.3">
      <c r="A2483" t="s">
        <v>4964</v>
      </c>
      <c r="B2483" t="s">
        <v>4965</v>
      </c>
      <c r="C2483" t="str">
        <f>HYPERLINK("https://talan.bank.gov.ua/get-user-certificate/Y_-bicGi6LU4joxrp-6c","Завантажити сертифікат")</f>
        <v>Завантажити сертифікат</v>
      </c>
    </row>
    <row r="2484" spans="1:3" x14ac:dyDescent="0.3">
      <c r="A2484" t="s">
        <v>4966</v>
      </c>
      <c r="B2484" t="s">
        <v>4967</v>
      </c>
      <c r="C2484" t="str">
        <f>HYPERLINK("https://talan.bank.gov.ua/get-user-certificate/Y_-biw99j_dgSiTaxz2A","Завантажити сертифікат")</f>
        <v>Завантажити сертифікат</v>
      </c>
    </row>
    <row r="2485" spans="1:3" x14ac:dyDescent="0.3">
      <c r="A2485" t="s">
        <v>4968</v>
      </c>
      <c r="B2485" t="s">
        <v>4969</v>
      </c>
      <c r="C2485" t="str">
        <f>HYPERLINK("https://talan.bank.gov.ua/get-user-certificate/Y_-biFEokG8WbKAhrPV7","Завантажити сертифікат")</f>
        <v>Завантажити сертифікат</v>
      </c>
    </row>
    <row r="2486" spans="1:3" x14ac:dyDescent="0.3">
      <c r="A2486" t="s">
        <v>4970</v>
      </c>
      <c r="B2486" t="s">
        <v>4971</v>
      </c>
      <c r="C2486" t="str">
        <f>HYPERLINK("https://talan.bank.gov.ua/get-user-certificate/Y_-biMh5frodPtCqafzT","Завантажити сертифікат")</f>
        <v>Завантажити сертифікат</v>
      </c>
    </row>
    <row r="2487" spans="1:3" x14ac:dyDescent="0.3">
      <c r="A2487" t="s">
        <v>4972</v>
      </c>
      <c r="B2487" t="s">
        <v>4973</v>
      </c>
      <c r="C2487" t="str">
        <f>HYPERLINK("https://talan.bank.gov.ua/get-user-certificate/Y_-biQCAxX_bhH07r8r1","Завантажити сертифікат")</f>
        <v>Завантажити сертифікат</v>
      </c>
    </row>
    <row r="2488" spans="1:3" x14ac:dyDescent="0.3">
      <c r="A2488" t="s">
        <v>4974</v>
      </c>
      <c r="B2488" t="s">
        <v>4975</v>
      </c>
      <c r="C2488" t="str">
        <f>HYPERLINK("https://talan.bank.gov.ua/get-user-certificate/Y_-bi6MVUccR4EeDrjdo","Завантажити сертифікат")</f>
        <v>Завантажити сертифікат</v>
      </c>
    </row>
    <row r="2489" spans="1:3" x14ac:dyDescent="0.3">
      <c r="A2489" t="s">
        <v>4976</v>
      </c>
      <c r="B2489" t="s">
        <v>4977</v>
      </c>
      <c r="C2489" t="str">
        <f>HYPERLINK("https://talan.bank.gov.ua/get-user-certificate/Y_-biNZcoF67eyIHv873","Завантажити сертифікат")</f>
        <v>Завантажити сертифікат</v>
      </c>
    </row>
    <row r="2490" spans="1:3" x14ac:dyDescent="0.3">
      <c r="A2490" t="s">
        <v>4978</v>
      </c>
      <c r="B2490" t="s">
        <v>4979</v>
      </c>
      <c r="C2490" t="str">
        <f>HYPERLINK("https://talan.bank.gov.ua/get-user-certificate/Y_-biecbenGaYYanybGI","Завантажити сертифікат")</f>
        <v>Завантажити сертифікат</v>
      </c>
    </row>
    <row r="2491" spans="1:3" x14ac:dyDescent="0.3">
      <c r="A2491" t="s">
        <v>4980</v>
      </c>
      <c r="B2491" t="s">
        <v>4981</v>
      </c>
      <c r="C2491" t="str">
        <f>HYPERLINK("https://talan.bank.gov.ua/get-user-certificate/Y_-biU7q4RtrYOMutbd5","Завантажити сертифікат")</f>
        <v>Завантажити сертифікат</v>
      </c>
    </row>
    <row r="2492" spans="1:3" x14ac:dyDescent="0.3">
      <c r="A2492" t="s">
        <v>4982</v>
      </c>
      <c r="B2492" t="s">
        <v>4983</v>
      </c>
      <c r="C2492" t="str">
        <f>HYPERLINK("https://talan.bank.gov.ua/get-user-certificate/Y_-bixGrfCbQHJbshf9e","Завантажити сертифікат")</f>
        <v>Завантажити сертифікат</v>
      </c>
    </row>
    <row r="2493" spans="1:3" x14ac:dyDescent="0.3">
      <c r="A2493" t="s">
        <v>4984</v>
      </c>
      <c r="B2493" t="s">
        <v>4985</v>
      </c>
      <c r="C2493" t="str">
        <f>HYPERLINK("https://talan.bank.gov.ua/get-user-certificate/Y_-biLZqnCWB4EYmAVra","Завантажити сертифікат")</f>
        <v>Завантажити сертифікат</v>
      </c>
    </row>
    <row r="2494" spans="1:3" x14ac:dyDescent="0.3">
      <c r="A2494" t="s">
        <v>4986</v>
      </c>
      <c r="B2494" t="s">
        <v>4987</v>
      </c>
      <c r="C2494" t="str">
        <f>HYPERLINK("https://talan.bank.gov.ua/get-user-certificate/Y_-biGjZ5oU3Belw2Rn8","Завантажити сертифікат")</f>
        <v>Завантажити сертифікат</v>
      </c>
    </row>
    <row r="2495" spans="1:3" x14ac:dyDescent="0.3">
      <c r="A2495" t="s">
        <v>4988</v>
      </c>
      <c r="B2495" t="s">
        <v>4989</v>
      </c>
      <c r="C2495" t="str">
        <f>HYPERLINK("https://talan.bank.gov.ua/get-user-certificate/Y_-bimSeTlxGRxoQul1v","Завантажити сертифікат")</f>
        <v>Завантажити сертифікат</v>
      </c>
    </row>
    <row r="2496" spans="1:3" x14ac:dyDescent="0.3">
      <c r="A2496" t="s">
        <v>4990</v>
      </c>
      <c r="B2496" t="s">
        <v>4991</v>
      </c>
      <c r="C2496" t="str">
        <f>HYPERLINK("https://talan.bank.gov.ua/get-user-certificate/Y_-bi5ID91lo2Tw4m58o","Завантажити сертифікат")</f>
        <v>Завантажити сертифікат</v>
      </c>
    </row>
    <row r="2497" spans="1:3" x14ac:dyDescent="0.3">
      <c r="A2497" t="s">
        <v>4992</v>
      </c>
      <c r="B2497" t="s">
        <v>4993</v>
      </c>
      <c r="C2497" t="str">
        <f>HYPERLINK("https://talan.bank.gov.ua/get-user-certificate/Y_-biXOBvbMja6vhmmZ_","Завантажити сертифікат")</f>
        <v>Завантажити сертифікат</v>
      </c>
    </row>
    <row r="2498" spans="1:3" x14ac:dyDescent="0.3">
      <c r="A2498" t="s">
        <v>4994</v>
      </c>
      <c r="B2498" t="s">
        <v>4995</v>
      </c>
      <c r="C2498" t="str">
        <f>HYPERLINK("https://talan.bank.gov.ua/get-user-certificate/Y_-biqB49E3tUQwJKEx9","Завантажити сертифікат")</f>
        <v>Завантажити сертифікат</v>
      </c>
    </row>
    <row r="2499" spans="1:3" x14ac:dyDescent="0.3">
      <c r="A2499" t="s">
        <v>4996</v>
      </c>
      <c r="B2499" t="s">
        <v>4997</v>
      </c>
      <c r="C2499" t="str">
        <f>HYPERLINK("https://talan.bank.gov.ua/get-user-certificate/Y_-bim4JjmoSYpm8fOnv","Завантажити сертифікат")</f>
        <v>Завантажити сертифікат</v>
      </c>
    </row>
    <row r="2500" spans="1:3" x14ac:dyDescent="0.3">
      <c r="A2500" t="s">
        <v>4998</v>
      </c>
      <c r="B2500" t="s">
        <v>4999</v>
      </c>
      <c r="C2500" t="str">
        <f>HYPERLINK("https://talan.bank.gov.ua/get-user-certificate/Y_-biFGFXsXkphvi6u00","Завантажити сертифікат")</f>
        <v>Завантажити сертифікат</v>
      </c>
    </row>
    <row r="2501" spans="1:3" x14ac:dyDescent="0.3">
      <c r="A2501" t="s">
        <v>5000</v>
      </c>
      <c r="B2501" t="s">
        <v>5001</v>
      </c>
      <c r="C2501" t="str">
        <f>HYPERLINK("https://talan.bank.gov.ua/get-user-certificate/Y_-bixRC5TtveYnIgJQ6","Завантажити сертифікат")</f>
        <v>Завантажити сертифікат</v>
      </c>
    </row>
    <row r="2502" spans="1:3" x14ac:dyDescent="0.3">
      <c r="A2502" t="s">
        <v>5002</v>
      </c>
      <c r="B2502" t="s">
        <v>5003</v>
      </c>
      <c r="C2502" t="str">
        <f>HYPERLINK("https://talan.bank.gov.ua/get-user-certificate/Y_-bivOOv98tk7pFlvaR","Завантажити сертифікат")</f>
        <v>Завантажити сертифікат</v>
      </c>
    </row>
    <row r="2503" spans="1:3" x14ac:dyDescent="0.3">
      <c r="A2503" t="s">
        <v>5004</v>
      </c>
      <c r="B2503" t="s">
        <v>5005</v>
      </c>
      <c r="C2503" t="str">
        <f>HYPERLINK("https://talan.bank.gov.ua/get-user-certificate/Y_-biij71bmtpP0SccO9","Завантажити сертифікат")</f>
        <v>Завантажити сертифікат</v>
      </c>
    </row>
    <row r="2504" spans="1:3" x14ac:dyDescent="0.3">
      <c r="A2504" t="s">
        <v>5006</v>
      </c>
      <c r="B2504" t="s">
        <v>5007</v>
      </c>
      <c r="C2504" t="str">
        <f>HYPERLINK("https://talan.bank.gov.ua/get-user-certificate/Y_-biFVhEyyLqXfLb4k-","Завантажити сертифікат")</f>
        <v>Завантажити сертифікат</v>
      </c>
    </row>
    <row r="2505" spans="1:3" x14ac:dyDescent="0.3">
      <c r="A2505" t="s">
        <v>5008</v>
      </c>
      <c r="B2505" t="s">
        <v>5009</v>
      </c>
      <c r="C2505" t="str">
        <f>HYPERLINK("https://talan.bank.gov.ua/get-user-certificate/Y_-bi2L4lljx__hllQ7U","Завантажити сертифікат")</f>
        <v>Завантажити сертифікат</v>
      </c>
    </row>
    <row r="2506" spans="1:3" x14ac:dyDescent="0.3">
      <c r="A2506" t="s">
        <v>5010</v>
      </c>
      <c r="B2506" t="s">
        <v>5011</v>
      </c>
      <c r="C2506" t="str">
        <f>HYPERLINK("https://talan.bank.gov.ua/get-user-certificate/Y_-bi_W65DSf9WmpK9A1","Завантажити сертифікат")</f>
        <v>Завантажити сертифікат</v>
      </c>
    </row>
    <row r="2507" spans="1:3" x14ac:dyDescent="0.3">
      <c r="A2507" t="s">
        <v>5012</v>
      </c>
      <c r="B2507" t="s">
        <v>5013</v>
      </c>
      <c r="C2507" t="str">
        <f>HYPERLINK("https://talan.bank.gov.ua/get-user-certificate/Y_-biJT3arBZa3K83ye_","Завантажити сертифікат")</f>
        <v>Завантажити сертифікат</v>
      </c>
    </row>
    <row r="2508" spans="1:3" x14ac:dyDescent="0.3">
      <c r="A2508" t="s">
        <v>5014</v>
      </c>
      <c r="B2508" t="s">
        <v>5015</v>
      </c>
      <c r="C2508" t="str">
        <f>HYPERLINK("https://talan.bank.gov.ua/get-user-certificate/Y_-bi1foFBPZROy5I-GZ","Завантажити сертифікат")</f>
        <v>Завантажити сертифікат</v>
      </c>
    </row>
    <row r="2509" spans="1:3" x14ac:dyDescent="0.3">
      <c r="A2509" t="s">
        <v>5016</v>
      </c>
      <c r="B2509" t="s">
        <v>5017</v>
      </c>
      <c r="C2509" t="str">
        <f>HYPERLINK("https://talan.bank.gov.ua/get-user-certificate/Y_-bioXvozPjzxBF1c2Z","Завантажити сертифікат")</f>
        <v>Завантажити сертифікат</v>
      </c>
    </row>
    <row r="2510" spans="1:3" x14ac:dyDescent="0.3">
      <c r="A2510" t="s">
        <v>5018</v>
      </c>
      <c r="B2510" t="s">
        <v>5019</v>
      </c>
      <c r="C2510" t="str">
        <f>HYPERLINK("https://talan.bank.gov.ua/get-user-certificate/Y_-biLrgoYRtVIrHRWDh","Завантажити сертифікат")</f>
        <v>Завантажити сертифікат</v>
      </c>
    </row>
    <row r="2511" spans="1:3" x14ac:dyDescent="0.3">
      <c r="A2511" t="s">
        <v>5020</v>
      </c>
      <c r="B2511" t="s">
        <v>5021</v>
      </c>
      <c r="C2511" t="str">
        <f>HYPERLINK("https://talan.bank.gov.ua/get-user-certificate/Y_-biAlGp35bnjM7eoRO","Завантажити сертифікат")</f>
        <v>Завантажити сертифікат</v>
      </c>
    </row>
    <row r="2512" spans="1:3" x14ac:dyDescent="0.3">
      <c r="A2512" t="s">
        <v>5022</v>
      </c>
      <c r="B2512" t="s">
        <v>5023</v>
      </c>
      <c r="C2512" t="str">
        <f>HYPERLINK("https://talan.bank.gov.ua/get-user-certificate/Y_-biIMJFNqz0oeFegOU","Завантажити сертифікат")</f>
        <v>Завантажити сертифікат</v>
      </c>
    </row>
    <row r="2513" spans="1:3" x14ac:dyDescent="0.3">
      <c r="A2513" t="s">
        <v>5024</v>
      </c>
      <c r="B2513" t="s">
        <v>5025</v>
      </c>
      <c r="C2513" t="str">
        <f>HYPERLINK("https://talan.bank.gov.ua/get-user-certificate/Y_-biDdJVP1SXun_R28T","Завантажити сертифікат")</f>
        <v>Завантажити сертифікат</v>
      </c>
    </row>
    <row r="2514" spans="1:3" x14ac:dyDescent="0.3">
      <c r="A2514" t="s">
        <v>5026</v>
      </c>
      <c r="B2514" t="s">
        <v>5027</v>
      </c>
      <c r="C2514" t="str">
        <f>HYPERLINK("https://talan.bank.gov.ua/get-user-certificate/Y_-bilf5b0yG3yGhhqe_","Завантажити сертифікат")</f>
        <v>Завантажити сертифікат</v>
      </c>
    </row>
    <row r="2515" spans="1:3" x14ac:dyDescent="0.3">
      <c r="A2515" t="s">
        <v>5028</v>
      </c>
      <c r="B2515" t="s">
        <v>5029</v>
      </c>
      <c r="C2515" t="str">
        <f>HYPERLINK("https://talan.bank.gov.ua/get-user-certificate/Y_-biEW9hKaGPy5B3Rec","Завантажити сертифікат")</f>
        <v>Завантажити сертифікат</v>
      </c>
    </row>
    <row r="2516" spans="1:3" x14ac:dyDescent="0.3">
      <c r="A2516" t="s">
        <v>5030</v>
      </c>
      <c r="B2516" t="s">
        <v>5031</v>
      </c>
      <c r="C2516" t="str">
        <f>HYPERLINK("https://talan.bank.gov.ua/get-user-certificate/Y_-bicGqlzibII8RXEUb","Завантажити сертифікат")</f>
        <v>Завантажити сертифікат</v>
      </c>
    </row>
    <row r="2517" spans="1:3" x14ac:dyDescent="0.3">
      <c r="A2517" t="s">
        <v>5032</v>
      </c>
      <c r="B2517" t="s">
        <v>5033</v>
      </c>
      <c r="C2517" t="str">
        <f>HYPERLINK("https://talan.bank.gov.ua/get-user-certificate/Y_-biT5XhIThaQrLFBaG","Завантажити сертифікат")</f>
        <v>Завантажити сертифікат</v>
      </c>
    </row>
    <row r="2518" spans="1:3" x14ac:dyDescent="0.3">
      <c r="A2518" t="s">
        <v>5034</v>
      </c>
      <c r="B2518" t="s">
        <v>5035</v>
      </c>
      <c r="C2518" t="str">
        <f>HYPERLINK("https://talan.bank.gov.ua/get-user-certificate/Y_-bi9YJOT3emhS8_l6e","Завантажити сертифікат")</f>
        <v>Завантажити сертифікат</v>
      </c>
    </row>
    <row r="2519" spans="1:3" x14ac:dyDescent="0.3">
      <c r="A2519" t="s">
        <v>5036</v>
      </c>
      <c r="B2519" t="s">
        <v>5037</v>
      </c>
      <c r="C2519" t="str">
        <f>HYPERLINK("https://talan.bank.gov.ua/get-user-certificate/Y_-bimNBUVKMpLfK5woF","Завантажити сертифікат")</f>
        <v>Завантажити сертифікат</v>
      </c>
    </row>
    <row r="2520" spans="1:3" x14ac:dyDescent="0.3">
      <c r="A2520" t="s">
        <v>5038</v>
      </c>
      <c r="B2520" t="s">
        <v>5039</v>
      </c>
      <c r="C2520" t="str">
        <f>HYPERLINK("https://talan.bank.gov.ua/get-user-certificate/Y_-bi2YE9wpwQjlXsDeU","Завантажити сертифікат")</f>
        <v>Завантажити сертифікат</v>
      </c>
    </row>
    <row r="2521" spans="1:3" x14ac:dyDescent="0.3">
      <c r="A2521" t="s">
        <v>5040</v>
      </c>
      <c r="B2521" t="s">
        <v>5041</v>
      </c>
      <c r="C2521" t="str">
        <f>HYPERLINK("https://talan.bank.gov.ua/get-user-certificate/Y_-biYrwyBmQxqxlJNrj","Завантажити сертифікат")</f>
        <v>Завантажити сертифікат</v>
      </c>
    </row>
    <row r="2522" spans="1:3" x14ac:dyDescent="0.3">
      <c r="A2522" t="s">
        <v>5042</v>
      </c>
      <c r="B2522" t="s">
        <v>5043</v>
      </c>
      <c r="C2522" t="str">
        <f>HYPERLINK("https://talan.bank.gov.ua/get-user-certificate/Y_-bia0bhgQfq5rD0Ass","Завантажити сертифікат")</f>
        <v>Завантажити сертифікат</v>
      </c>
    </row>
    <row r="2523" spans="1:3" x14ac:dyDescent="0.3">
      <c r="A2523" t="s">
        <v>5044</v>
      </c>
      <c r="B2523" t="s">
        <v>5045</v>
      </c>
      <c r="C2523" t="str">
        <f>HYPERLINK("https://talan.bank.gov.ua/get-user-certificate/Y_-bivUgmbLA8yJRaYxz","Завантажити сертифікат")</f>
        <v>Завантажити сертифікат</v>
      </c>
    </row>
    <row r="2524" spans="1:3" x14ac:dyDescent="0.3">
      <c r="A2524" t="s">
        <v>5046</v>
      </c>
      <c r="B2524" t="s">
        <v>5047</v>
      </c>
      <c r="C2524" t="str">
        <f>HYPERLINK("https://talan.bank.gov.ua/get-user-certificate/Y_-biNzytPJRQ2rRwzMO","Завантажити сертифікат")</f>
        <v>Завантажити сертифікат</v>
      </c>
    </row>
    <row r="2525" spans="1:3" x14ac:dyDescent="0.3">
      <c r="A2525" t="s">
        <v>5048</v>
      </c>
      <c r="B2525" t="s">
        <v>5049</v>
      </c>
      <c r="C2525" t="str">
        <f>HYPERLINK("https://talan.bank.gov.ua/get-user-certificate/Y_-biVmuDyu6ctZgWtwn","Завантажити сертифікат")</f>
        <v>Завантажити сертифікат</v>
      </c>
    </row>
    <row r="2526" spans="1:3" x14ac:dyDescent="0.3">
      <c r="A2526" t="s">
        <v>5050</v>
      </c>
      <c r="B2526" t="s">
        <v>5051</v>
      </c>
      <c r="C2526" t="str">
        <f>HYPERLINK("https://talan.bank.gov.ua/get-user-certificate/Y_-bimo9iLY03mLYORBY","Завантажити сертифікат")</f>
        <v>Завантажити сертифікат</v>
      </c>
    </row>
    <row r="2527" spans="1:3" x14ac:dyDescent="0.3">
      <c r="A2527" t="s">
        <v>5052</v>
      </c>
      <c r="B2527" t="s">
        <v>5053</v>
      </c>
      <c r="C2527" t="str">
        <f>HYPERLINK("https://talan.bank.gov.ua/get-user-certificate/Y_-biJq8-qaBGWdxw6kx","Завантажити сертифікат")</f>
        <v>Завантажити сертифікат</v>
      </c>
    </row>
    <row r="2528" spans="1:3" x14ac:dyDescent="0.3">
      <c r="A2528" t="s">
        <v>5054</v>
      </c>
      <c r="B2528" t="s">
        <v>5055</v>
      </c>
      <c r="C2528" t="str">
        <f>HYPERLINK("https://talan.bank.gov.ua/get-user-certificate/Y_-biXyEZ8xd0mLeDhKN","Завантажити сертифікат")</f>
        <v>Завантажити сертифікат</v>
      </c>
    </row>
    <row r="2529" spans="1:3" x14ac:dyDescent="0.3">
      <c r="A2529" t="s">
        <v>5056</v>
      </c>
      <c r="B2529" t="s">
        <v>5057</v>
      </c>
      <c r="C2529" t="str">
        <f>HYPERLINK("https://talan.bank.gov.ua/get-user-certificate/Y_-bitZrJu7y1p4ReLl6","Завантажити сертифікат")</f>
        <v>Завантажити сертифікат</v>
      </c>
    </row>
    <row r="2530" spans="1:3" x14ac:dyDescent="0.3">
      <c r="A2530" t="s">
        <v>5058</v>
      </c>
      <c r="B2530" t="s">
        <v>5059</v>
      </c>
      <c r="C2530" t="str">
        <f>HYPERLINK("https://talan.bank.gov.ua/get-user-certificate/Y_-biiWXktZiGZrQDCbj","Завантажити сертифікат")</f>
        <v>Завантажити сертифікат</v>
      </c>
    </row>
    <row r="2531" spans="1:3" x14ac:dyDescent="0.3">
      <c r="A2531" t="s">
        <v>5060</v>
      </c>
      <c r="B2531" t="s">
        <v>5061</v>
      </c>
      <c r="C2531" t="str">
        <f>HYPERLINK("https://talan.bank.gov.ua/get-user-certificate/Y_-biQ95pazNdc65JGph","Завантажити сертифікат")</f>
        <v>Завантажити сертифікат</v>
      </c>
    </row>
    <row r="2532" spans="1:3" x14ac:dyDescent="0.3">
      <c r="A2532" t="s">
        <v>5062</v>
      </c>
      <c r="B2532" t="s">
        <v>5063</v>
      </c>
      <c r="C2532" t="str">
        <f>HYPERLINK("https://talan.bank.gov.ua/get-user-certificate/Y_-bixkVxn51cKHuhIG6","Завантажити сертифікат")</f>
        <v>Завантажити сертифікат</v>
      </c>
    </row>
    <row r="2533" spans="1:3" x14ac:dyDescent="0.3">
      <c r="A2533" t="s">
        <v>5064</v>
      </c>
      <c r="B2533" t="s">
        <v>5065</v>
      </c>
      <c r="C2533" t="str">
        <f>HYPERLINK("https://talan.bank.gov.ua/get-user-certificate/Y_-biEoAs58G3FBj8rAm","Завантажити сертифікат")</f>
        <v>Завантажити сертифікат</v>
      </c>
    </row>
    <row r="2534" spans="1:3" x14ac:dyDescent="0.3">
      <c r="A2534" t="s">
        <v>5066</v>
      </c>
      <c r="B2534" t="s">
        <v>5067</v>
      </c>
      <c r="C2534" t="str">
        <f>HYPERLINK("https://talan.bank.gov.ua/get-user-certificate/Y_-biWitE1BngWI3vpNX","Завантажити сертифікат")</f>
        <v>Завантажити сертифікат</v>
      </c>
    </row>
    <row r="2535" spans="1:3" x14ac:dyDescent="0.3">
      <c r="A2535" t="s">
        <v>5068</v>
      </c>
      <c r="B2535" t="s">
        <v>5069</v>
      </c>
      <c r="C2535" t="str">
        <f>HYPERLINK("https://talan.bank.gov.ua/get-user-certificate/Y_-bi17l6HE-HqZ_CKrX","Завантажити сертифікат")</f>
        <v>Завантажити сертифікат</v>
      </c>
    </row>
    <row r="2536" spans="1:3" x14ac:dyDescent="0.3">
      <c r="A2536" t="s">
        <v>5070</v>
      </c>
      <c r="B2536" t="s">
        <v>5071</v>
      </c>
      <c r="C2536" t="str">
        <f>HYPERLINK("https://talan.bank.gov.ua/get-user-certificate/Y_-biqveKjpZhQzoImIP","Завантажити сертифікат")</f>
        <v>Завантажити сертифікат</v>
      </c>
    </row>
    <row r="2537" spans="1:3" x14ac:dyDescent="0.3">
      <c r="A2537" t="s">
        <v>5072</v>
      </c>
      <c r="B2537" t="s">
        <v>5073</v>
      </c>
      <c r="C2537" t="str">
        <f>HYPERLINK("https://talan.bank.gov.ua/get-user-certificate/Y_-biBWmeSk-iFRhx1FS","Завантажити сертифікат")</f>
        <v>Завантажити сертифікат</v>
      </c>
    </row>
    <row r="2538" spans="1:3" x14ac:dyDescent="0.3">
      <c r="A2538" t="s">
        <v>5074</v>
      </c>
      <c r="B2538" t="s">
        <v>5075</v>
      </c>
      <c r="C2538" t="str">
        <f>HYPERLINK("https://talan.bank.gov.ua/get-user-certificate/Y_-biwtuBOb6rAZ-2EuJ","Завантажити сертифікат")</f>
        <v>Завантажити сертифікат</v>
      </c>
    </row>
    <row r="2539" spans="1:3" x14ac:dyDescent="0.3">
      <c r="A2539" t="s">
        <v>5076</v>
      </c>
      <c r="B2539" t="s">
        <v>5077</v>
      </c>
      <c r="C2539" t="str">
        <f>HYPERLINK("https://talan.bank.gov.ua/get-user-certificate/Y_-bim1KSM2iIOXYOxzc","Завантажити сертифікат")</f>
        <v>Завантажити сертифікат</v>
      </c>
    </row>
    <row r="2540" spans="1:3" x14ac:dyDescent="0.3">
      <c r="A2540" t="s">
        <v>5078</v>
      </c>
      <c r="B2540" t="s">
        <v>5079</v>
      </c>
      <c r="C2540" t="str">
        <f>HYPERLINK("https://talan.bank.gov.ua/get-user-certificate/Y_-bivMYb1KWa3YR7rWJ","Завантажити сертифікат")</f>
        <v>Завантажити сертифікат</v>
      </c>
    </row>
    <row r="2541" spans="1:3" x14ac:dyDescent="0.3">
      <c r="A2541" t="s">
        <v>5080</v>
      </c>
      <c r="B2541" t="s">
        <v>5081</v>
      </c>
      <c r="C2541" t="str">
        <f>HYPERLINK("https://talan.bank.gov.ua/get-user-certificate/Y_-biqQ8mDLdNacxDW3J","Завантажити сертифікат")</f>
        <v>Завантажити сертифікат</v>
      </c>
    </row>
    <row r="2542" spans="1:3" x14ac:dyDescent="0.3">
      <c r="A2542" t="s">
        <v>5082</v>
      </c>
      <c r="B2542" t="s">
        <v>5083</v>
      </c>
      <c r="C2542" t="str">
        <f>HYPERLINK("https://talan.bank.gov.ua/get-user-certificate/Y_-biodJEh02xhlnP8cN","Завантажити сертифікат")</f>
        <v>Завантажити сертифікат</v>
      </c>
    </row>
    <row r="2543" spans="1:3" x14ac:dyDescent="0.3">
      <c r="A2543" t="s">
        <v>5084</v>
      </c>
      <c r="B2543" t="s">
        <v>5085</v>
      </c>
      <c r="C2543" t="str">
        <f>HYPERLINK("https://talan.bank.gov.ua/get-user-certificate/Y_-biqv1t-sBONkhw2L7","Завантажити сертифікат")</f>
        <v>Завантажити сертифікат</v>
      </c>
    </row>
    <row r="2544" spans="1:3" x14ac:dyDescent="0.3">
      <c r="A2544" t="s">
        <v>5086</v>
      </c>
      <c r="B2544" t="s">
        <v>5087</v>
      </c>
      <c r="C2544" t="str">
        <f>HYPERLINK("https://talan.bank.gov.ua/get-user-certificate/Y_-biWvgr1oOBBVnPxzY","Завантажити сертифікат")</f>
        <v>Завантажити сертифікат</v>
      </c>
    </row>
    <row r="2545" spans="1:3" x14ac:dyDescent="0.3">
      <c r="A2545" t="s">
        <v>5088</v>
      </c>
      <c r="B2545" t="s">
        <v>5089</v>
      </c>
      <c r="C2545" t="str">
        <f>HYPERLINK("https://talan.bank.gov.ua/get-user-certificate/Y_-biKZiI4M-XdQAaXpn","Завантажити сертифікат")</f>
        <v>Завантажити сертифікат</v>
      </c>
    </row>
    <row r="2546" spans="1:3" x14ac:dyDescent="0.3">
      <c r="A2546" t="s">
        <v>5090</v>
      </c>
      <c r="B2546" t="s">
        <v>5091</v>
      </c>
      <c r="C2546" t="str">
        <f>HYPERLINK("https://talan.bank.gov.ua/get-user-certificate/Y_-bi9ootKtigrI3lRkP","Завантажити сертифікат")</f>
        <v>Завантажити сертифікат</v>
      </c>
    </row>
    <row r="2547" spans="1:3" x14ac:dyDescent="0.3">
      <c r="A2547" t="s">
        <v>5092</v>
      </c>
      <c r="B2547" t="s">
        <v>5093</v>
      </c>
      <c r="C2547" t="str">
        <f>HYPERLINK("https://talan.bank.gov.ua/get-user-certificate/Y_-biwVk3EIy42XbHZ6W","Завантажити сертифікат")</f>
        <v>Завантажити сертифікат</v>
      </c>
    </row>
    <row r="2548" spans="1:3" x14ac:dyDescent="0.3">
      <c r="A2548" t="s">
        <v>5094</v>
      </c>
      <c r="B2548" t="s">
        <v>5095</v>
      </c>
      <c r="C2548" t="str">
        <f>HYPERLINK("https://talan.bank.gov.ua/get-user-certificate/Y_-bi0eV-P8Xkcjn-uz8","Завантажити сертифікат")</f>
        <v>Завантажити сертифікат</v>
      </c>
    </row>
    <row r="2549" spans="1:3" x14ac:dyDescent="0.3">
      <c r="A2549" t="s">
        <v>5096</v>
      </c>
      <c r="B2549" t="s">
        <v>5097</v>
      </c>
      <c r="C2549" t="str">
        <f>HYPERLINK("https://talan.bank.gov.ua/get-user-certificate/Y_-bi41G_ookEZDUPm-C","Завантажити сертифікат")</f>
        <v>Завантажити сертифікат</v>
      </c>
    </row>
    <row r="2550" spans="1:3" x14ac:dyDescent="0.3">
      <c r="A2550" t="s">
        <v>5098</v>
      </c>
      <c r="B2550" t="s">
        <v>5099</v>
      </c>
      <c r="C2550" t="str">
        <f>HYPERLINK("https://talan.bank.gov.ua/get-user-certificate/Y_-bibpAkxBEVmQPx1Fj","Завантажити сертифікат")</f>
        <v>Завантажити сертифікат</v>
      </c>
    </row>
    <row r="2551" spans="1:3" x14ac:dyDescent="0.3">
      <c r="A2551" t="s">
        <v>5100</v>
      </c>
      <c r="B2551" t="s">
        <v>5101</v>
      </c>
      <c r="C2551" t="str">
        <f>HYPERLINK("https://talan.bank.gov.ua/get-user-certificate/Y_-bihs3Vn4MyDYRErvr","Завантажити сертифікат")</f>
        <v>Завантажити сертифікат</v>
      </c>
    </row>
    <row r="2552" spans="1:3" x14ac:dyDescent="0.3">
      <c r="A2552" t="s">
        <v>5102</v>
      </c>
      <c r="B2552" t="s">
        <v>5103</v>
      </c>
      <c r="C2552" t="str">
        <f>HYPERLINK("https://talan.bank.gov.ua/get-user-certificate/Y_-bitxkRSVIBh_C7O6o","Завантажити сертифікат")</f>
        <v>Завантажити сертифікат</v>
      </c>
    </row>
    <row r="2553" spans="1:3" x14ac:dyDescent="0.3">
      <c r="A2553" t="s">
        <v>5104</v>
      </c>
      <c r="B2553" t="s">
        <v>5105</v>
      </c>
      <c r="C2553" t="str">
        <f>HYPERLINK("https://talan.bank.gov.ua/get-user-certificate/Y_-biLHRGCDBTby83eLw","Завантажити сертифікат")</f>
        <v>Завантажити сертифікат</v>
      </c>
    </row>
    <row r="2554" spans="1:3" x14ac:dyDescent="0.3">
      <c r="A2554" t="s">
        <v>5106</v>
      </c>
      <c r="B2554" t="s">
        <v>5107</v>
      </c>
      <c r="C2554" t="str">
        <f>HYPERLINK("https://talan.bank.gov.ua/get-user-certificate/Y_-bigjkSPR23LEzoqWg","Завантажити сертифікат")</f>
        <v>Завантажити сертифікат</v>
      </c>
    </row>
    <row r="2555" spans="1:3" x14ac:dyDescent="0.3">
      <c r="A2555" t="s">
        <v>5108</v>
      </c>
      <c r="B2555" t="s">
        <v>5109</v>
      </c>
      <c r="C2555" t="str">
        <f>HYPERLINK("https://talan.bank.gov.ua/get-user-certificate/Y_-bie8ZSmNSa9mcpnRt","Завантажити сертифікат")</f>
        <v>Завантажити сертифікат</v>
      </c>
    </row>
    <row r="2556" spans="1:3" x14ac:dyDescent="0.3">
      <c r="A2556" t="s">
        <v>5110</v>
      </c>
      <c r="B2556" t="s">
        <v>5111</v>
      </c>
      <c r="C2556" t="str">
        <f>HYPERLINK("https://talan.bank.gov.ua/get-user-certificate/Y_-bii9TXmUNMk5CYCP0","Завантажити сертифікат")</f>
        <v>Завантажити сертифікат</v>
      </c>
    </row>
    <row r="2557" spans="1:3" x14ac:dyDescent="0.3">
      <c r="A2557" t="s">
        <v>5112</v>
      </c>
      <c r="B2557" t="s">
        <v>5113</v>
      </c>
      <c r="C2557" t="str">
        <f>HYPERLINK("https://talan.bank.gov.ua/get-user-certificate/Y_-bisKgDFrBRUKqiP7S","Завантажити сертифікат")</f>
        <v>Завантажити сертифікат</v>
      </c>
    </row>
    <row r="2558" spans="1:3" x14ac:dyDescent="0.3">
      <c r="A2558" t="s">
        <v>5114</v>
      </c>
      <c r="B2558" t="s">
        <v>5115</v>
      </c>
      <c r="C2558" t="str">
        <f>HYPERLINK("https://talan.bank.gov.ua/get-user-certificate/Y_-birArYFZYC2qEjcGA","Завантажити сертифікат")</f>
        <v>Завантажити сертифікат</v>
      </c>
    </row>
    <row r="2559" spans="1:3" x14ac:dyDescent="0.3">
      <c r="A2559" t="s">
        <v>5116</v>
      </c>
      <c r="B2559" t="s">
        <v>5117</v>
      </c>
      <c r="C2559" t="str">
        <f>HYPERLINK("https://talan.bank.gov.ua/get-user-certificate/Y_-biprpXwHP-9gHO7xR","Завантажити сертифікат")</f>
        <v>Завантажити сертифікат</v>
      </c>
    </row>
    <row r="2560" spans="1:3" x14ac:dyDescent="0.3">
      <c r="A2560" t="s">
        <v>5118</v>
      </c>
      <c r="B2560" t="s">
        <v>5119</v>
      </c>
      <c r="C2560" t="str">
        <f>HYPERLINK("https://talan.bank.gov.ua/get-user-certificate/Y_-biRt2sMXiWXP1hXuh","Завантажити сертифікат")</f>
        <v>Завантажити сертифікат</v>
      </c>
    </row>
    <row r="2561" spans="1:3" x14ac:dyDescent="0.3">
      <c r="A2561" t="s">
        <v>5120</v>
      </c>
      <c r="B2561" t="s">
        <v>5121</v>
      </c>
      <c r="C2561" t="str">
        <f>HYPERLINK("https://talan.bank.gov.ua/get-user-certificate/Y_-biQJ8JiGXVpT1_UfC","Завантажити сертифікат")</f>
        <v>Завантажити сертифікат</v>
      </c>
    </row>
    <row r="2562" spans="1:3" x14ac:dyDescent="0.3">
      <c r="A2562" t="s">
        <v>5122</v>
      </c>
      <c r="B2562" t="s">
        <v>5123</v>
      </c>
      <c r="C2562" t="str">
        <f>HYPERLINK("https://talan.bank.gov.ua/get-user-certificate/Y_-bi9AwPWg_EHzYJa9d","Завантажити сертифікат")</f>
        <v>Завантажити сертифікат</v>
      </c>
    </row>
    <row r="2563" spans="1:3" x14ac:dyDescent="0.3">
      <c r="A2563" t="s">
        <v>5124</v>
      </c>
      <c r="B2563" t="s">
        <v>5125</v>
      </c>
      <c r="C2563" t="str">
        <f>HYPERLINK("https://talan.bank.gov.ua/get-user-certificate/Y_-biDgjKSsSRyCWCkLX","Завантажити сертифікат")</f>
        <v>Завантажити сертифікат</v>
      </c>
    </row>
    <row r="2564" spans="1:3" x14ac:dyDescent="0.3">
      <c r="A2564" t="s">
        <v>5126</v>
      </c>
      <c r="B2564" t="s">
        <v>5127</v>
      </c>
      <c r="C2564" t="str">
        <f>HYPERLINK("https://talan.bank.gov.ua/get-user-certificate/Y_-biv43xVjICMuEnmG-","Завантажити сертифікат")</f>
        <v>Завантажити сертифікат</v>
      </c>
    </row>
    <row r="2565" spans="1:3" x14ac:dyDescent="0.3">
      <c r="A2565" t="s">
        <v>5128</v>
      </c>
      <c r="B2565" t="s">
        <v>5129</v>
      </c>
      <c r="C2565" t="str">
        <f>HYPERLINK("https://talan.bank.gov.ua/get-user-certificate/Y_-bifn5IYHL7c8MFPQy","Завантажити сертифікат")</f>
        <v>Завантажити сертифікат</v>
      </c>
    </row>
    <row r="2566" spans="1:3" x14ac:dyDescent="0.3">
      <c r="A2566" t="s">
        <v>5130</v>
      </c>
      <c r="B2566" t="s">
        <v>5131</v>
      </c>
      <c r="C2566" t="str">
        <f>HYPERLINK("https://talan.bank.gov.ua/get-user-certificate/Y_-biVDFDnewDh_PLw8m","Завантажити сертифікат")</f>
        <v>Завантажити сертифікат</v>
      </c>
    </row>
    <row r="2567" spans="1:3" x14ac:dyDescent="0.3">
      <c r="A2567" t="s">
        <v>5132</v>
      </c>
      <c r="B2567" t="s">
        <v>5133</v>
      </c>
      <c r="C2567" t="str">
        <f>HYPERLINK("https://talan.bank.gov.ua/get-user-certificate/Y_-biA0-Mepfw0WIZr1q","Завантажити сертифікат")</f>
        <v>Завантажити сертифікат</v>
      </c>
    </row>
    <row r="2568" spans="1:3" x14ac:dyDescent="0.3">
      <c r="A2568" t="s">
        <v>5134</v>
      </c>
      <c r="B2568" t="s">
        <v>5135</v>
      </c>
      <c r="C2568" t="str">
        <f>HYPERLINK("https://talan.bank.gov.ua/get-user-certificate/Y_-biNt1JRgdATlKdu6k","Завантажити сертифікат")</f>
        <v>Завантажити сертифікат</v>
      </c>
    </row>
    <row r="2569" spans="1:3" x14ac:dyDescent="0.3">
      <c r="A2569" t="s">
        <v>5136</v>
      </c>
      <c r="B2569" t="s">
        <v>5137</v>
      </c>
      <c r="C2569" t="str">
        <f>HYPERLINK("https://talan.bank.gov.ua/get-user-certificate/Y_-biAheo6O-VHt8q08m","Завантажити сертифікат")</f>
        <v>Завантажити сертифікат</v>
      </c>
    </row>
    <row r="2570" spans="1:3" x14ac:dyDescent="0.3">
      <c r="A2570" t="s">
        <v>5138</v>
      </c>
      <c r="B2570" t="s">
        <v>5139</v>
      </c>
      <c r="C2570" t="str">
        <f>HYPERLINK("https://talan.bank.gov.ua/get-user-certificate/Y_-biYTDKSdKEV2YOkuS","Завантажити сертифікат")</f>
        <v>Завантажити сертифікат</v>
      </c>
    </row>
    <row r="2571" spans="1:3" x14ac:dyDescent="0.3">
      <c r="A2571" t="s">
        <v>5140</v>
      </c>
      <c r="B2571" t="s">
        <v>5141</v>
      </c>
      <c r="C2571" t="str">
        <f>HYPERLINK("https://talan.bank.gov.ua/get-user-certificate/Y_-bigaLUmpK63_zLRIN","Завантажити сертифікат")</f>
        <v>Завантажити сертифікат</v>
      </c>
    </row>
    <row r="2572" spans="1:3" x14ac:dyDescent="0.3">
      <c r="A2572" t="s">
        <v>5142</v>
      </c>
      <c r="B2572" t="s">
        <v>5143</v>
      </c>
      <c r="C2572" t="str">
        <f>HYPERLINK("https://talan.bank.gov.ua/get-user-certificate/Y_-bialKG5rfdmNExY2e","Завантажити сертифікат")</f>
        <v>Завантажити сертифікат</v>
      </c>
    </row>
    <row r="2573" spans="1:3" x14ac:dyDescent="0.3">
      <c r="A2573" t="s">
        <v>5144</v>
      </c>
      <c r="B2573" t="s">
        <v>5145</v>
      </c>
      <c r="C2573" t="str">
        <f>HYPERLINK("https://talan.bank.gov.ua/get-user-certificate/Y_-bitm7WDtyZkBI4zFV","Завантажити сертифікат")</f>
        <v>Завантажити сертифікат</v>
      </c>
    </row>
    <row r="2574" spans="1:3" x14ac:dyDescent="0.3">
      <c r="A2574" t="s">
        <v>5146</v>
      </c>
      <c r="B2574" t="s">
        <v>5147</v>
      </c>
      <c r="C2574" t="str">
        <f>HYPERLINK("https://talan.bank.gov.ua/get-user-certificate/Y_-bilttq7FJ5Vehm642","Завантажити сертифікат")</f>
        <v>Завантажити сертифікат</v>
      </c>
    </row>
    <row r="2575" spans="1:3" x14ac:dyDescent="0.3">
      <c r="A2575" t="s">
        <v>5148</v>
      </c>
      <c r="B2575" t="s">
        <v>5149</v>
      </c>
      <c r="C2575" t="str">
        <f>HYPERLINK("https://talan.bank.gov.ua/get-user-certificate/Y_-biyIQCXPN_WnNOyBL","Завантажити сертифікат")</f>
        <v>Завантажити сертифікат</v>
      </c>
    </row>
    <row r="2576" spans="1:3" x14ac:dyDescent="0.3">
      <c r="A2576" t="s">
        <v>5150</v>
      </c>
      <c r="B2576" t="s">
        <v>5151</v>
      </c>
      <c r="C2576" t="str">
        <f>HYPERLINK("https://talan.bank.gov.ua/get-user-certificate/Y_-bisMGZNCBQzTOjIux","Завантажити сертифікат")</f>
        <v>Завантажити сертифікат</v>
      </c>
    </row>
    <row r="2577" spans="1:3" x14ac:dyDescent="0.3">
      <c r="A2577" t="s">
        <v>5152</v>
      </c>
      <c r="B2577" t="s">
        <v>5153</v>
      </c>
      <c r="C2577" t="str">
        <f>HYPERLINK("https://talan.bank.gov.ua/get-user-certificate/Y_-bi2zmHSyUtl3TY3x0","Завантажити сертифікат")</f>
        <v>Завантажити сертифікат</v>
      </c>
    </row>
    <row r="2578" spans="1:3" x14ac:dyDescent="0.3">
      <c r="A2578" t="s">
        <v>5154</v>
      </c>
      <c r="B2578" t="s">
        <v>5155</v>
      </c>
      <c r="C2578" t="str">
        <f>HYPERLINK("https://talan.bank.gov.ua/get-user-certificate/Y_-biMN65EACUbQK4uHc","Завантажити сертифікат")</f>
        <v>Завантажити сертифікат</v>
      </c>
    </row>
    <row r="2579" spans="1:3" x14ac:dyDescent="0.3">
      <c r="A2579" t="s">
        <v>5156</v>
      </c>
      <c r="B2579" t="s">
        <v>5157</v>
      </c>
      <c r="C2579" t="str">
        <f>HYPERLINK("https://talan.bank.gov.ua/get-user-certificate/Y_-bijbW0DZDZnq9c7td","Завантажити сертифікат")</f>
        <v>Завантажити сертифікат</v>
      </c>
    </row>
    <row r="2580" spans="1:3" x14ac:dyDescent="0.3">
      <c r="A2580" t="s">
        <v>5158</v>
      </c>
      <c r="B2580" t="s">
        <v>5159</v>
      </c>
      <c r="C2580" t="str">
        <f>HYPERLINK("https://talan.bank.gov.ua/get-user-certificate/Y_-biuvFK84_lUeZq-WY","Завантажити сертифікат")</f>
        <v>Завантажити сертифікат</v>
      </c>
    </row>
    <row r="2581" spans="1:3" x14ac:dyDescent="0.3">
      <c r="A2581" t="s">
        <v>5160</v>
      </c>
      <c r="B2581" t="s">
        <v>5161</v>
      </c>
      <c r="C2581" t="str">
        <f>HYPERLINK("https://talan.bank.gov.ua/get-user-certificate/Y_-bih6ep4_6rUAjMd5g","Завантажити сертифікат")</f>
        <v>Завантажити сертифікат</v>
      </c>
    </row>
    <row r="2582" spans="1:3" x14ac:dyDescent="0.3">
      <c r="A2582" t="s">
        <v>5162</v>
      </c>
      <c r="B2582" t="s">
        <v>5163</v>
      </c>
      <c r="C2582" t="str">
        <f>HYPERLINK("https://talan.bank.gov.ua/get-user-certificate/Y_-biUAbErZhLwJYWjo1","Завантажити сертифікат")</f>
        <v>Завантажити сертифікат</v>
      </c>
    </row>
    <row r="2583" spans="1:3" x14ac:dyDescent="0.3">
      <c r="A2583" t="s">
        <v>5164</v>
      </c>
      <c r="B2583" t="s">
        <v>5165</v>
      </c>
      <c r="C2583" t="str">
        <f>HYPERLINK("https://talan.bank.gov.ua/get-user-certificate/Y_-bi9Uxx9xQpQ9PFSWk","Завантажити сертифікат")</f>
        <v>Завантажити сертифікат</v>
      </c>
    </row>
    <row r="2584" spans="1:3" x14ac:dyDescent="0.3">
      <c r="A2584" t="s">
        <v>5166</v>
      </c>
      <c r="B2584" t="s">
        <v>5167</v>
      </c>
      <c r="C2584" t="str">
        <f>HYPERLINK("https://talan.bank.gov.ua/get-user-certificate/Y_-biRtgLzhRiDEgQ81f","Завантажити сертифікат")</f>
        <v>Завантажити сертифікат</v>
      </c>
    </row>
    <row r="2585" spans="1:3" x14ac:dyDescent="0.3">
      <c r="A2585" t="s">
        <v>5168</v>
      </c>
      <c r="B2585" t="s">
        <v>5169</v>
      </c>
      <c r="C2585" t="str">
        <f>HYPERLINK("https://talan.bank.gov.ua/get-user-certificate/Y_-biEYV3FdG4TNQpsDi","Завантажити сертифікат")</f>
        <v>Завантажити сертифікат</v>
      </c>
    </row>
    <row r="2586" spans="1:3" x14ac:dyDescent="0.3">
      <c r="A2586" t="s">
        <v>5170</v>
      </c>
      <c r="B2586" t="s">
        <v>5171</v>
      </c>
      <c r="C2586" t="str">
        <f>HYPERLINK("https://talan.bank.gov.ua/get-user-certificate/Y_-biYFosvqUpEeqyLHi","Завантажити сертифікат")</f>
        <v>Завантажити сертифікат</v>
      </c>
    </row>
    <row r="2587" spans="1:3" x14ac:dyDescent="0.3">
      <c r="A2587" t="s">
        <v>5172</v>
      </c>
      <c r="B2587" t="s">
        <v>5173</v>
      </c>
      <c r="C2587" t="str">
        <f>HYPERLINK("https://talan.bank.gov.ua/get-user-certificate/Y_-biLRQ4IpKrJ-9vuzI","Завантажити сертифікат")</f>
        <v>Завантажити сертифікат</v>
      </c>
    </row>
    <row r="2588" spans="1:3" x14ac:dyDescent="0.3">
      <c r="A2588" t="s">
        <v>5174</v>
      </c>
      <c r="B2588" t="s">
        <v>5175</v>
      </c>
      <c r="C2588" t="str">
        <f>HYPERLINK("https://talan.bank.gov.ua/get-user-certificate/Y_-bi6wQG5lwWCbVuB02","Завантажити сертифікат")</f>
        <v>Завантажити сертифікат</v>
      </c>
    </row>
    <row r="2589" spans="1:3" x14ac:dyDescent="0.3">
      <c r="A2589" t="s">
        <v>5176</v>
      </c>
      <c r="B2589" t="s">
        <v>5177</v>
      </c>
      <c r="C2589" t="str">
        <f>HYPERLINK("https://talan.bank.gov.ua/get-user-certificate/Y_-biA9I2tWKhTF6s21K","Завантажити сертифікат")</f>
        <v>Завантажити сертифікат</v>
      </c>
    </row>
    <row r="2590" spans="1:3" x14ac:dyDescent="0.3">
      <c r="A2590" t="s">
        <v>5178</v>
      </c>
      <c r="B2590" t="s">
        <v>5179</v>
      </c>
      <c r="C2590" t="str">
        <f>HYPERLINK("https://talan.bank.gov.ua/get-user-certificate/Y_-bi1vjY7f8GOe6HDQ1","Завантажити сертифікат")</f>
        <v>Завантажити сертифікат</v>
      </c>
    </row>
    <row r="2591" spans="1:3" x14ac:dyDescent="0.3">
      <c r="A2591" t="s">
        <v>5180</v>
      </c>
      <c r="B2591" t="s">
        <v>5181</v>
      </c>
      <c r="C2591" t="str">
        <f>HYPERLINK("https://talan.bank.gov.ua/get-user-certificate/Y_-biW3jsLDR3m59B1cz","Завантажити сертифікат")</f>
        <v>Завантажити сертифікат</v>
      </c>
    </row>
    <row r="2592" spans="1:3" x14ac:dyDescent="0.3">
      <c r="A2592" t="s">
        <v>5182</v>
      </c>
      <c r="B2592" t="s">
        <v>5183</v>
      </c>
      <c r="C2592" t="str">
        <f>HYPERLINK("https://talan.bank.gov.ua/get-user-certificate/Y_-bi0D-RMynxOVBi0n2","Завантажити сертифікат")</f>
        <v>Завантажити сертифікат</v>
      </c>
    </row>
    <row r="2593" spans="1:3" x14ac:dyDescent="0.3">
      <c r="A2593" t="s">
        <v>5184</v>
      </c>
      <c r="B2593" t="s">
        <v>5185</v>
      </c>
      <c r="C2593" t="str">
        <f>HYPERLINK("https://talan.bank.gov.ua/get-user-certificate/Y_-bicSeifBccdU3RQWv","Завантажити сертифікат")</f>
        <v>Завантажити сертифікат</v>
      </c>
    </row>
    <row r="2594" spans="1:3" x14ac:dyDescent="0.3">
      <c r="A2594" t="s">
        <v>5186</v>
      </c>
      <c r="B2594" t="s">
        <v>5187</v>
      </c>
      <c r="C2594" t="str">
        <f>HYPERLINK("https://talan.bank.gov.ua/get-user-certificate/Y_-bipQmq6mRBxAZOQ2Y","Завантажити сертифікат")</f>
        <v>Завантажити сертифікат</v>
      </c>
    </row>
    <row r="2595" spans="1:3" x14ac:dyDescent="0.3">
      <c r="A2595" t="s">
        <v>5188</v>
      </c>
      <c r="B2595" t="s">
        <v>5189</v>
      </c>
      <c r="C2595" t="str">
        <f>HYPERLINK("https://talan.bank.gov.ua/get-user-certificate/Y_-biCYNm7w1Rny2TpkH","Завантажити сертифікат")</f>
        <v>Завантажити сертифікат</v>
      </c>
    </row>
    <row r="2596" spans="1:3" x14ac:dyDescent="0.3">
      <c r="A2596" t="s">
        <v>5190</v>
      </c>
      <c r="B2596" t="s">
        <v>5191</v>
      </c>
      <c r="C2596" t="str">
        <f>HYPERLINK("https://talan.bank.gov.ua/get-user-certificate/Y_-bif4fJkoptNq-KYOu","Завантажити сертифікат")</f>
        <v>Завантажити сертифікат</v>
      </c>
    </row>
    <row r="2597" spans="1:3" x14ac:dyDescent="0.3">
      <c r="A2597" t="s">
        <v>5192</v>
      </c>
      <c r="B2597" t="s">
        <v>5193</v>
      </c>
      <c r="C2597" t="str">
        <f>HYPERLINK("https://talan.bank.gov.ua/get-user-certificate/Y_-biFwaiCHqt1LH2Nib","Завантажити сертифікат")</f>
        <v>Завантажити сертифікат</v>
      </c>
    </row>
    <row r="2598" spans="1:3" x14ac:dyDescent="0.3">
      <c r="A2598" t="s">
        <v>5194</v>
      </c>
      <c r="B2598" t="s">
        <v>5195</v>
      </c>
      <c r="C2598" t="str">
        <f>HYPERLINK("https://talan.bank.gov.ua/get-user-certificate/Y_-biI_0_N_3TkxKwyX0","Завантажити сертифікат")</f>
        <v>Завантажити сертифікат</v>
      </c>
    </row>
    <row r="2599" spans="1:3" x14ac:dyDescent="0.3">
      <c r="A2599" t="s">
        <v>5196</v>
      </c>
      <c r="B2599" t="s">
        <v>5197</v>
      </c>
      <c r="C2599" t="str">
        <f>HYPERLINK("https://talan.bank.gov.ua/get-user-certificate/Y_-bi0VHaB51SlyK0wmD","Завантажити сертифікат")</f>
        <v>Завантажити сертифікат</v>
      </c>
    </row>
    <row r="2600" spans="1:3" x14ac:dyDescent="0.3">
      <c r="A2600" t="s">
        <v>5198</v>
      </c>
      <c r="B2600" t="s">
        <v>5199</v>
      </c>
      <c r="C2600" t="str">
        <f>HYPERLINK("https://talan.bank.gov.ua/get-user-certificate/Y_-bimDOVpwrsSq-L9wJ","Завантажити сертифікат")</f>
        <v>Завантажити сертифікат</v>
      </c>
    </row>
    <row r="2601" spans="1:3" x14ac:dyDescent="0.3">
      <c r="A2601" t="s">
        <v>5200</v>
      </c>
      <c r="B2601" t="s">
        <v>5201</v>
      </c>
      <c r="C2601" t="str">
        <f>HYPERLINK("https://talan.bank.gov.ua/get-user-certificate/Y_-biEnSQ_H0iM2AFXkQ","Завантажити сертифікат")</f>
        <v>Завантажити сертифікат</v>
      </c>
    </row>
    <row r="2602" spans="1:3" x14ac:dyDescent="0.3">
      <c r="A2602" t="s">
        <v>5202</v>
      </c>
      <c r="B2602" t="s">
        <v>5203</v>
      </c>
      <c r="C2602" t="str">
        <f>HYPERLINK("https://talan.bank.gov.ua/get-user-certificate/Y_-biTgXyzaTroi36lF7","Завантажити сертифікат")</f>
        <v>Завантажити сертифікат</v>
      </c>
    </row>
    <row r="2603" spans="1:3" x14ac:dyDescent="0.3">
      <c r="A2603" t="s">
        <v>5204</v>
      </c>
      <c r="B2603" t="s">
        <v>5205</v>
      </c>
      <c r="C2603" t="str">
        <f>HYPERLINK("https://talan.bank.gov.ua/get-user-certificate/Y_-bi4u9LdPSIkis-MW_","Завантажити сертифікат")</f>
        <v>Завантажити сертифікат</v>
      </c>
    </row>
    <row r="2604" spans="1:3" x14ac:dyDescent="0.3">
      <c r="A2604" t="s">
        <v>5206</v>
      </c>
      <c r="B2604" t="s">
        <v>5207</v>
      </c>
      <c r="C2604" t="str">
        <f>HYPERLINK("https://talan.bank.gov.ua/get-user-certificate/Y_-bimJnmnIZWD-vEjSp","Завантажити сертифікат")</f>
        <v>Завантажити сертифікат</v>
      </c>
    </row>
    <row r="2605" spans="1:3" x14ac:dyDescent="0.3">
      <c r="A2605" t="s">
        <v>5208</v>
      </c>
      <c r="B2605" t="s">
        <v>5209</v>
      </c>
      <c r="C2605" t="str">
        <f>HYPERLINK("https://talan.bank.gov.ua/get-user-certificate/Y_-bi41QR_dC2zPS4Oom","Завантажити сертифікат")</f>
        <v>Завантажити сертифікат</v>
      </c>
    </row>
    <row r="2606" spans="1:3" x14ac:dyDescent="0.3">
      <c r="A2606" t="s">
        <v>5210</v>
      </c>
      <c r="B2606" t="s">
        <v>5211</v>
      </c>
      <c r="C2606" t="str">
        <f>HYPERLINK("https://talan.bank.gov.ua/get-user-certificate/Y_-biRHNeKMNapq5nKzA","Завантажити сертифікат")</f>
        <v>Завантажити сертифікат</v>
      </c>
    </row>
    <row r="2607" spans="1:3" x14ac:dyDescent="0.3">
      <c r="A2607" t="s">
        <v>5212</v>
      </c>
      <c r="B2607" t="s">
        <v>5213</v>
      </c>
      <c r="C2607" t="str">
        <f>HYPERLINK("https://talan.bank.gov.ua/get-user-certificate/Y_-biFDg9npQ6b5pgWqq","Завантажити сертифікат")</f>
        <v>Завантажити сертифікат</v>
      </c>
    </row>
    <row r="2608" spans="1:3" x14ac:dyDescent="0.3">
      <c r="A2608" t="s">
        <v>5214</v>
      </c>
      <c r="B2608" t="s">
        <v>5215</v>
      </c>
      <c r="C2608" t="str">
        <f>HYPERLINK("https://talan.bank.gov.ua/get-user-certificate/Y_-bi2jt-glkK8afnvkh","Завантажити сертифікат")</f>
        <v>Завантажити сертифікат</v>
      </c>
    </row>
    <row r="2609" spans="1:3" x14ac:dyDescent="0.3">
      <c r="A2609" t="s">
        <v>5216</v>
      </c>
      <c r="B2609" t="s">
        <v>5217</v>
      </c>
      <c r="C2609" t="str">
        <f>HYPERLINK("https://talan.bank.gov.ua/get-user-certificate/Y_-bibpMiUIhigDj2fRi","Завантажити сертифікат")</f>
        <v>Завантажити сертифікат</v>
      </c>
    </row>
    <row r="2610" spans="1:3" x14ac:dyDescent="0.3">
      <c r="A2610" t="s">
        <v>5218</v>
      </c>
      <c r="B2610" t="s">
        <v>5219</v>
      </c>
      <c r="C2610" t="str">
        <f>HYPERLINK("https://talan.bank.gov.ua/get-user-certificate/Y_-bi7IrGQ0ezYXvK7UF","Завантажити сертифікат")</f>
        <v>Завантажити сертифікат</v>
      </c>
    </row>
    <row r="2611" spans="1:3" x14ac:dyDescent="0.3">
      <c r="A2611" t="s">
        <v>5220</v>
      </c>
      <c r="B2611" t="s">
        <v>5221</v>
      </c>
      <c r="C2611" t="str">
        <f>HYPERLINK("https://talan.bank.gov.ua/get-user-certificate/Y_-biqRBzEwz_jXN10A6","Завантажити сертифікат")</f>
        <v>Завантажити сертифікат</v>
      </c>
    </row>
    <row r="2612" spans="1:3" x14ac:dyDescent="0.3">
      <c r="A2612" t="s">
        <v>5222</v>
      </c>
      <c r="B2612" t="s">
        <v>5223</v>
      </c>
      <c r="C2612" t="str">
        <f>HYPERLINK("https://talan.bank.gov.ua/get-user-certificate/Y_-bi_QFK_0Jpu9Q0irx","Завантажити сертифікат")</f>
        <v>Завантажити сертифікат</v>
      </c>
    </row>
    <row r="2613" spans="1:3" x14ac:dyDescent="0.3">
      <c r="A2613" t="s">
        <v>5224</v>
      </c>
      <c r="B2613" t="s">
        <v>5225</v>
      </c>
      <c r="C2613" t="str">
        <f>HYPERLINK("https://talan.bank.gov.ua/get-user-certificate/Y_-bi7q7IxblFuNFMVNS","Завантажити сертифікат")</f>
        <v>Завантажити сертифікат</v>
      </c>
    </row>
    <row r="2614" spans="1:3" x14ac:dyDescent="0.3">
      <c r="A2614" t="s">
        <v>5226</v>
      </c>
      <c r="B2614" t="s">
        <v>5227</v>
      </c>
      <c r="C2614" t="str">
        <f>HYPERLINK("https://talan.bank.gov.ua/get-user-certificate/Y_-bik15Uzbaxn5Fl_tO","Завантажити сертифікат")</f>
        <v>Завантажити сертифікат</v>
      </c>
    </row>
    <row r="2615" spans="1:3" x14ac:dyDescent="0.3">
      <c r="A2615" t="s">
        <v>5228</v>
      </c>
      <c r="B2615" t="s">
        <v>5229</v>
      </c>
      <c r="C2615" t="str">
        <f>HYPERLINK("https://talan.bank.gov.ua/get-user-certificate/Y_-biyw4BNerkvpa7kTX","Завантажити сертифікат")</f>
        <v>Завантажити сертифікат</v>
      </c>
    </row>
    <row r="2616" spans="1:3" x14ac:dyDescent="0.3">
      <c r="A2616" t="s">
        <v>5230</v>
      </c>
      <c r="B2616" t="s">
        <v>5231</v>
      </c>
      <c r="C2616" t="str">
        <f>HYPERLINK("https://talan.bank.gov.ua/get-user-certificate/Y_-bizIBKfLhgcgnvExS","Завантажити сертифікат")</f>
        <v>Завантажити сертифікат</v>
      </c>
    </row>
    <row r="2617" spans="1:3" x14ac:dyDescent="0.3">
      <c r="A2617" t="s">
        <v>5232</v>
      </c>
      <c r="B2617" t="s">
        <v>5233</v>
      </c>
      <c r="C2617" t="str">
        <f>HYPERLINK("https://talan.bank.gov.ua/get-user-certificate/Y_-biPt-_Vgt_79vUnas","Завантажити сертифікат")</f>
        <v>Завантажити сертифікат</v>
      </c>
    </row>
    <row r="2618" spans="1:3" x14ac:dyDescent="0.3">
      <c r="A2618" t="s">
        <v>5234</v>
      </c>
      <c r="B2618" t="s">
        <v>5235</v>
      </c>
      <c r="C2618" t="str">
        <f>HYPERLINK("https://talan.bank.gov.ua/get-user-certificate/Y_-bibdWzUClD1IqvdK9","Завантажити сертифікат")</f>
        <v>Завантажити сертифікат</v>
      </c>
    </row>
    <row r="2619" spans="1:3" x14ac:dyDescent="0.3">
      <c r="A2619" t="s">
        <v>5236</v>
      </c>
      <c r="B2619" t="s">
        <v>5237</v>
      </c>
      <c r="C2619" t="str">
        <f>HYPERLINK("https://talan.bank.gov.ua/get-user-certificate/Y_-bil28ETPV9z5kG1CG","Завантажити сертифікат")</f>
        <v>Завантажити сертифікат</v>
      </c>
    </row>
    <row r="2620" spans="1:3" x14ac:dyDescent="0.3">
      <c r="A2620" t="s">
        <v>5238</v>
      </c>
      <c r="B2620" t="s">
        <v>5239</v>
      </c>
      <c r="C2620" t="str">
        <f>HYPERLINK("https://talan.bank.gov.ua/get-user-certificate/Y_-bi1n2SPDbZ4Cs1x3N","Завантажити сертифікат")</f>
        <v>Завантажити сертифікат</v>
      </c>
    </row>
    <row r="2621" spans="1:3" x14ac:dyDescent="0.3">
      <c r="A2621" t="s">
        <v>5240</v>
      </c>
      <c r="B2621" t="s">
        <v>5241</v>
      </c>
      <c r="C2621" t="str">
        <f>HYPERLINK("https://talan.bank.gov.ua/get-user-certificate/Y_-biftnV_ZjJV9D9il7","Завантажити сертифікат")</f>
        <v>Завантажити сертифікат</v>
      </c>
    </row>
    <row r="2622" spans="1:3" x14ac:dyDescent="0.3">
      <c r="A2622" t="s">
        <v>5242</v>
      </c>
      <c r="B2622" t="s">
        <v>5243</v>
      </c>
      <c r="C2622" t="str">
        <f>HYPERLINK("https://talan.bank.gov.ua/get-user-certificate/Y_-biuWYalkgGVsVsNME","Завантажити сертифікат")</f>
        <v>Завантажити сертифікат</v>
      </c>
    </row>
    <row r="2623" spans="1:3" x14ac:dyDescent="0.3">
      <c r="A2623" t="s">
        <v>5244</v>
      </c>
      <c r="B2623" t="s">
        <v>5245</v>
      </c>
      <c r="C2623" t="str">
        <f>HYPERLINK("https://talan.bank.gov.ua/get-user-certificate/Y_-biMau3ocRuQg5IhsG","Завантажити сертифікат")</f>
        <v>Завантажити сертифікат</v>
      </c>
    </row>
    <row r="2624" spans="1:3" x14ac:dyDescent="0.3">
      <c r="A2624" t="s">
        <v>5246</v>
      </c>
      <c r="B2624" t="s">
        <v>5247</v>
      </c>
      <c r="C2624" t="str">
        <f>HYPERLINK("https://talan.bank.gov.ua/get-user-certificate/Y_-bi_sdn5w34t6aN6rU","Завантажити сертифікат")</f>
        <v>Завантажити сертифікат</v>
      </c>
    </row>
    <row r="2625" spans="1:3" x14ac:dyDescent="0.3">
      <c r="A2625" t="s">
        <v>5248</v>
      </c>
      <c r="B2625" t="s">
        <v>5249</v>
      </c>
      <c r="C2625" t="str">
        <f>HYPERLINK("https://talan.bank.gov.ua/get-user-certificate/Y_-billaVcbwGzMmarZh","Завантажити сертифікат")</f>
        <v>Завантажити сертифікат</v>
      </c>
    </row>
    <row r="2626" spans="1:3" x14ac:dyDescent="0.3">
      <c r="A2626" t="s">
        <v>5250</v>
      </c>
      <c r="B2626" t="s">
        <v>5251</v>
      </c>
      <c r="C2626" t="str">
        <f>HYPERLINK("https://talan.bank.gov.ua/get-user-certificate/Y_-biBGpeOMAuKivhgfy","Завантажити сертифікат")</f>
        <v>Завантажити сертифікат</v>
      </c>
    </row>
    <row r="2627" spans="1:3" x14ac:dyDescent="0.3">
      <c r="A2627" t="s">
        <v>5252</v>
      </c>
      <c r="B2627" t="s">
        <v>5253</v>
      </c>
      <c r="C2627" t="str">
        <f>HYPERLINK("https://talan.bank.gov.ua/get-user-certificate/Y_-bia1SN9S0s012a66q","Завантажити сертифікат")</f>
        <v>Завантажити сертифікат</v>
      </c>
    </row>
    <row r="2628" spans="1:3" x14ac:dyDescent="0.3">
      <c r="A2628" t="s">
        <v>5254</v>
      </c>
      <c r="B2628" t="s">
        <v>5255</v>
      </c>
      <c r="C2628" t="str">
        <f>HYPERLINK("https://talan.bank.gov.ua/get-user-certificate/Y_-biVhajnNlUNXAX7Dg","Завантажити сертифікат")</f>
        <v>Завантажити сертифікат</v>
      </c>
    </row>
    <row r="2629" spans="1:3" x14ac:dyDescent="0.3">
      <c r="A2629" t="s">
        <v>5256</v>
      </c>
      <c r="B2629" t="s">
        <v>5257</v>
      </c>
      <c r="C2629" t="str">
        <f>HYPERLINK("https://talan.bank.gov.ua/get-user-certificate/Y_-bidRQnj312RLUnAHS","Завантажити сертифікат")</f>
        <v>Завантажити сертифікат</v>
      </c>
    </row>
    <row r="2630" spans="1:3" x14ac:dyDescent="0.3">
      <c r="A2630" t="s">
        <v>5258</v>
      </c>
      <c r="B2630" t="s">
        <v>5259</v>
      </c>
      <c r="C2630" t="str">
        <f>HYPERLINK("https://talan.bank.gov.ua/get-user-certificate/Y_-bin08SHmaTR76jWN3","Завантажити сертифікат")</f>
        <v>Завантажити сертифікат</v>
      </c>
    </row>
    <row r="2631" spans="1:3" x14ac:dyDescent="0.3">
      <c r="A2631" t="s">
        <v>5260</v>
      </c>
      <c r="B2631" t="s">
        <v>5261</v>
      </c>
      <c r="C2631" t="str">
        <f>HYPERLINK("https://talan.bank.gov.ua/get-user-certificate/Y_-bi-wcH0-5qVKJpEmy","Завантажити сертифікат")</f>
        <v>Завантажити сертифікат</v>
      </c>
    </row>
    <row r="2632" spans="1:3" x14ac:dyDescent="0.3">
      <c r="A2632" t="s">
        <v>5262</v>
      </c>
      <c r="B2632" t="s">
        <v>5263</v>
      </c>
      <c r="C2632" t="str">
        <f>HYPERLINK("https://talan.bank.gov.ua/get-user-certificate/Y_-biLAD6hfvepV7oFI0","Завантажити сертифікат")</f>
        <v>Завантажити сертифікат</v>
      </c>
    </row>
    <row r="2633" spans="1:3" x14ac:dyDescent="0.3">
      <c r="A2633" t="s">
        <v>5264</v>
      </c>
      <c r="B2633" t="s">
        <v>5265</v>
      </c>
      <c r="C2633" t="str">
        <f>HYPERLINK("https://talan.bank.gov.ua/get-user-certificate/Y_-bixUTfxGkFs2hZjpL","Завантажити сертифікат")</f>
        <v>Завантажити сертифікат</v>
      </c>
    </row>
    <row r="2634" spans="1:3" x14ac:dyDescent="0.3">
      <c r="A2634" t="s">
        <v>5266</v>
      </c>
      <c r="B2634" t="s">
        <v>5267</v>
      </c>
      <c r="C2634" t="str">
        <f>HYPERLINK("https://talan.bank.gov.ua/get-user-certificate/Y_-biSkpzx4h66QJjNVY","Завантажити сертифікат")</f>
        <v>Завантажити сертифікат</v>
      </c>
    </row>
    <row r="2635" spans="1:3" x14ac:dyDescent="0.3">
      <c r="A2635" t="s">
        <v>5268</v>
      </c>
      <c r="B2635" t="s">
        <v>5269</v>
      </c>
      <c r="C2635" t="str">
        <f>HYPERLINK("https://talan.bank.gov.ua/get-user-certificate/Y_-biAX30daZwk0GlERl","Завантажити сертифікат")</f>
        <v>Завантажити сертифікат</v>
      </c>
    </row>
    <row r="2636" spans="1:3" x14ac:dyDescent="0.3">
      <c r="A2636" t="s">
        <v>5270</v>
      </c>
      <c r="B2636" t="s">
        <v>5271</v>
      </c>
      <c r="C2636" t="str">
        <f>HYPERLINK("https://talan.bank.gov.ua/get-user-certificate/Y_-biy8V0uQx9gn7Iqbj","Завантажити сертифікат")</f>
        <v>Завантажити сертифікат</v>
      </c>
    </row>
    <row r="2637" spans="1:3" x14ac:dyDescent="0.3">
      <c r="A2637" t="s">
        <v>5272</v>
      </c>
      <c r="B2637" t="s">
        <v>5273</v>
      </c>
      <c r="C2637" t="str">
        <f>HYPERLINK("https://talan.bank.gov.ua/get-user-certificate/Y_-bicTC62EVGTE8lp3f","Завантажити сертифікат")</f>
        <v>Завантажити сертифікат</v>
      </c>
    </row>
    <row r="2638" spans="1:3" x14ac:dyDescent="0.3">
      <c r="A2638" t="s">
        <v>5274</v>
      </c>
      <c r="B2638" t="s">
        <v>5275</v>
      </c>
      <c r="C2638" t="str">
        <f>HYPERLINK("https://talan.bank.gov.ua/get-user-certificate/Y_-biAaxzJVxfd9D8di7","Завантажити сертифікат")</f>
        <v>Завантажити сертифікат</v>
      </c>
    </row>
    <row r="2639" spans="1:3" x14ac:dyDescent="0.3">
      <c r="A2639" t="s">
        <v>5276</v>
      </c>
      <c r="B2639" t="s">
        <v>5277</v>
      </c>
      <c r="C2639" t="str">
        <f>HYPERLINK("https://talan.bank.gov.ua/get-user-certificate/Y_-bi99zH6vGAXfAVRGg","Завантажити сертифікат")</f>
        <v>Завантажити сертифікат</v>
      </c>
    </row>
    <row r="2640" spans="1:3" x14ac:dyDescent="0.3">
      <c r="A2640" t="s">
        <v>5278</v>
      </c>
      <c r="B2640" t="s">
        <v>5279</v>
      </c>
      <c r="C2640" t="str">
        <f>HYPERLINK("https://talan.bank.gov.ua/get-user-certificate/Y_-bi7BQryA8_SyrsKxV","Завантажити сертифікат")</f>
        <v>Завантажити сертифікат</v>
      </c>
    </row>
    <row r="2641" spans="1:3" x14ac:dyDescent="0.3">
      <c r="A2641" t="s">
        <v>5280</v>
      </c>
      <c r="B2641" t="s">
        <v>5281</v>
      </c>
      <c r="C2641" t="str">
        <f>HYPERLINK("https://talan.bank.gov.ua/get-user-certificate/Y_-biN3SvSCqPfPYFdZ8","Завантажити сертифікат")</f>
        <v>Завантажити сертифікат</v>
      </c>
    </row>
    <row r="2642" spans="1:3" x14ac:dyDescent="0.3">
      <c r="A2642" t="s">
        <v>5282</v>
      </c>
      <c r="B2642" t="s">
        <v>5283</v>
      </c>
      <c r="C2642" t="str">
        <f>HYPERLINK("https://talan.bank.gov.ua/get-user-certificate/Y_-bimtfQrYlgGD7K5p6","Завантажити сертифікат")</f>
        <v>Завантажити сертифікат</v>
      </c>
    </row>
    <row r="2643" spans="1:3" x14ac:dyDescent="0.3">
      <c r="A2643" t="s">
        <v>5284</v>
      </c>
      <c r="B2643" t="s">
        <v>5285</v>
      </c>
      <c r="C2643" t="str">
        <f>HYPERLINK("https://talan.bank.gov.ua/get-user-certificate/Y_-biAymUNODbx_DWr65","Завантажити сертифікат")</f>
        <v>Завантажити сертифікат</v>
      </c>
    </row>
    <row r="2644" spans="1:3" x14ac:dyDescent="0.3">
      <c r="A2644" t="s">
        <v>5286</v>
      </c>
      <c r="B2644" t="s">
        <v>5287</v>
      </c>
      <c r="C2644" t="str">
        <f>HYPERLINK("https://talan.bank.gov.ua/get-user-certificate/Y_-biOHrPvl5X-2xPq2g","Завантажити сертифікат")</f>
        <v>Завантажити сертифікат</v>
      </c>
    </row>
    <row r="2645" spans="1:3" x14ac:dyDescent="0.3">
      <c r="A2645" t="s">
        <v>5288</v>
      </c>
      <c r="B2645" t="s">
        <v>5289</v>
      </c>
      <c r="C2645" t="str">
        <f>HYPERLINK("https://talan.bank.gov.ua/get-user-certificate/Y_-bi1bTSKYCsTTPMQXG","Завантажити сертифікат")</f>
        <v>Завантажити сертифікат</v>
      </c>
    </row>
    <row r="2646" spans="1:3" x14ac:dyDescent="0.3">
      <c r="A2646" t="s">
        <v>5290</v>
      </c>
      <c r="B2646" t="s">
        <v>5291</v>
      </c>
      <c r="C2646" t="str">
        <f>HYPERLINK("https://talan.bank.gov.ua/get-user-certificate/Y_-biHB5yqcgX4kPSKKw","Завантажити сертифікат")</f>
        <v>Завантажити сертифікат</v>
      </c>
    </row>
    <row r="2647" spans="1:3" x14ac:dyDescent="0.3">
      <c r="A2647" t="s">
        <v>5292</v>
      </c>
      <c r="B2647" t="s">
        <v>5293</v>
      </c>
      <c r="C2647" t="str">
        <f>HYPERLINK("https://talan.bank.gov.ua/get-user-certificate/Y_-bi3yTOBWYSxbZW1F5","Завантажити сертифікат")</f>
        <v>Завантажити сертифікат</v>
      </c>
    </row>
    <row r="2648" spans="1:3" x14ac:dyDescent="0.3">
      <c r="A2648" t="s">
        <v>5294</v>
      </c>
      <c r="B2648" t="s">
        <v>5295</v>
      </c>
      <c r="C2648" t="str">
        <f>HYPERLINK("https://talan.bank.gov.ua/get-user-certificate/Y_-bia6DqHcIcEebZgl0","Завантажити сертифікат")</f>
        <v>Завантажити сертифікат</v>
      </c>
    </row>
    <row r="2649" spans="1:3" x14ac:dyDescent="0.3">
      <c r="A2649" t="s">
        <v>5296</v>
      </c>
      <c r="B2649" t="s">
        <v>5297</v>
      </c>
      <c r="C2649" t="str">
        <f>HYPERLINK("https://talan.bank.gov.ua/get-user-certificate/Y_-bi4o73ur8SL5TVoAZ","Завантажити сертифікат")</f>
        <v>Завантажити сертифікат</v>
      </c>
    </row>
    <row r="2650" spans="1:3" x14ac:dyDescent="0.3">
      <c r="A2650" t="s">
        <v>5298</v>
      </c>
      <c r="B2650" t="s">
        <v>5299</v>
      </c>
      <c r="C2650" t="str">
        <f>HYPERLINK("https://talan.bank.gov.ua/get-user-certificate/Y_-bigMIw4If0i97KSGx","Завантажити сертифікат")</f>
        <v>Завантажити сертифікат</v>
      </c>
    </row>
    <row r="2651" spans="1:3" x14ac:dyDescent="0.3">
      <c r="A2651" t="s">
        <v>5300</v>
      </c>
      <c r="B2651" t="s">
        <v>5301</v>
      </c>
      <c r="C2651" t="str">
        <f>HYPERLINK("https://talan.bank.gov.ua/get-user-certificate/Y_-bifHykmynBpASBsZP","Завантажити сертифікат")</f>
        <v>Завантажити сертифікат</v>
      </c>
    </row>
    <row r="2652" spans="1:3" x14ac:dyDescent="0.3">
      <c r="A2652" t="s">
        <v>5302</v>
      </c>
      <c r="B2652" t="s">
        <v>5303</v>
      </c>
      <c r="C2652" t="str">
        <f>HYPERLINK("https://talan.bank.gov.ua/get-user-certificate/Y_-biM4aSqUT9WfG6GMy","Завантажити сертифікат")</f>
        <v>Завантажити сертифікат</v>
      </c>
    </row>
    <row r="2653" spans="1:3" x14ac:dyDescent="0.3">
      <c r="A2653" t="s">
        <v>5304</v>
      </c>
      <c r="B2653" t="s">
        <v>5305</v>
      </c>
      <c r="C2653" t="str">
        <f>HYPERLINK("https://talan.bank.gov.ua/get-user-certificate/Y_-bi-wFvc5OgUauTHDw","Завантажити сертифікат")</f>
        <v>Завантажити сертифікат</v>
      </c>
    </row>
    <row r="2654" spans="1:3" x14ac:dyDescent="0.3">
      <c r="A2654" t="s">
        <v>5306</v>
      </c>
      <c r="B2654" t="s">
        <v>5307</v>
      </c>
      <c r="C2654" t="str">
        <f>HYPERLINK("https://talan.bank.gov.ua/get-user-certificate/Y_-biKhhIQ59zkq_GOZG","Завантажити сертифікат")</f>
        <v>Завантажити сертифікат</v>
      </c>
    </row>
    <row r="2655" spans="1:3" x14ac:dyDescent="0.3">
      <c r="A2655" t="s">
        <v>5308</v>
      </c>
      <c r="B2655" t="s">
        <v>5309</v>
      </c>
      <c r="C2655" t="str">
        <f>HYPERLINK("https://talan.bank.gov.ua/get-user-certificate/Y_-bizb0DiNeSUBv5lmz","Завантажити сертифікат")</f>
        <v>Завантажити сертифікат</v>
      </c>
    </row>
    <row r="2656" spans="1:3" x14ac:dyDescent="0.3">
      <c r="A2656" t="s">
        <v>5310</v>
      </c>
      <c r="B2656" t="s">
        <v>5311</v>
      </c>
      <c r="C2656" t="str">
        <f>HYPERLINK("https://talan.bank.gov.ua/get-user-certificate/Y_-biyfZUgNwKVY9gPKC","Завантажити сертифікат")</f>
        <v>Завантажити сертифікат</v>
      </c>
    </row>
    <row r="2657" spans="1:3" x14ac:dyDescent="0.3">
      <c r="A2657" t="s">
        <v>5312</v>
      </c>
      <c r="B2657" t="s">
        <v>5313</v>
      </c>
      <c r="C2657" t="str">
        <f>HYPERLINK("https://talan.bank.gov.ua/get-user-certificate/Y_-biYs3uA6Xqd_I4xSW","Завантажити сертифікат")</f>
        <v>Завантажити сертифікат</v>
      </c>
    </row>
    <row r="2658" spans="1:3" x14ac:dyDescent="0.3">
      <c r="A2658" t="s">
        <v>5314</v>
      </c>
      <c r="B2658" t="s">
        <v>5315</v>
      </c>
      <c r="C2658" t="str">
        <f>HYPERLINK("https://talan.bank.gov.ua/get-user-certificate/Y_-biZcs3Odp6-HMOyVk","Завантажити сертифікат")</f>
        <v>Завантажити сертифікат</v>
      </c>
    </row>
    <row r="2659" spans="1:3" x14ac:dyDescent="0.3">
      <c r="A2659" t="s">
        <v>5316</v>
      </c>
      <c r="B2659" t="s">
        <v>5317</v>
      </c>
      <c r="C2659" t="str">
        <f>HYPERLINK("https://talan.bank.gov.ua/get-user-certificate/Y_-bi8qq-hGwSzdhT63V","Завантажити сертифікат")</f>
        <v>Завантажити сертифікат</v>
      </c>
    </row>
    <row r="2660" spans="1:3" x14ac:dyDescent="0.3">
      <c r="A2660" t="s">
        <v>5318</v>
      </c>
      <c r="B2660" t="s">
        <v>5319</v>
      </c>
      <c r="C2660" t="str">
        <f>HYPERLINK("https://talan.bank.gov.ua/get-user-certificate/Y_-bi_BdPijfEJwLEZ7C","Завантажити сертифікат")</f>
        <v>Завантажити сертифікат</v>
      </c>
    </row>
    <row r="2661" spans="1:3" x14ac:dyDescent="0.3">
      <c r="A2661" t="s">
        <v>5320</v>
      </c>
      <c r="B2661" t="s">
        <v>5321</v>
      </c>
      <c r="C2661" t="str">
        <f>HYPERLINK("https://talan.bank.gov.ua/get-user-certificate/Y_-biLMpVOkJcotm0PCi","Завантажити сертифікат")</f>
        <v>Завантажити сертифікат</v>
      </c>
    </row>
    <row r="2662" spans="1:3" x14ac:dyDescent="0.3">
      <c r="A2662" t="s">
        <v>5322</v>
      </c>
      <c r="B2662" t="s">
        <v>5323</v>
      </c>
      <c r="C2662" t="str">
        <f>HYPERLINK("https://talan.bank.gov.ua/get-user-certificate/Y_-bivhvTiB5evQOtYOX","Завантажити сертифікат")</f>
        <v>Завантажити сертифікат</v>
      </c>
    </row>
    <row r="2663" spans="1:3" x14ac:dyDescent="0.3">
      <c r="A2663" t="s">
        <v>5324</v>
      </c>
      <c r="B2663" t="s">
        <v>5325</v>
      </c>
      <c r="C2663" t="str">
        <f>HYPERLINK("https://talan.bank.gov.ua/get-user-certificate/Y_-biCDAuXrv7Y7wlHJG","Завантажити сертифікат")</f>
        <v>Завантажити сертифікат</v>
      </c>
    </row>
    <row r="2664" spans="1:3" x14ac:dyDescent="0.3">
      <c r="A2664" t="s">
        <v>5326</v>
      </c>
      <c r="B2664" t="s">
        <v>5327</v>
      </c>
      <c r="C2664" t="str">
        <f>HYPERLINK("https://talan.bank.gov.ua/get-user-certificate/Y_-biNtm0f_HrEAJOffb","Завантажити сертифікат")</f>
        <v>Завантажити сертифікат</v>
      </c>
    </row>
    <row r="2665" spans="1:3" x14ac:dyDescent="0.3">
      <c r="A2665" t="s">
        <v>5328</v>
      </c>
      <c r="B2665" t="s">
        <v>5329</v>
      </c>
      <c r="C2665" t="str">
        <f>HYPERLINK("https://talan.bank.gov.ua/get-user-certificate/Y_-bifxHQKXPT04M3vzv","Завантажити сертифікат")</f>
        <v>Завантажити сертифікат</v>
      </c>
    </row>
    <row r="2666" spans="1:3" x14ac:dyDescent="0.3">
      <c r="A2666" t="s">
        <v>5330</v>
      </c>
      <c r="B2666" t="s">
        <v>5331</v>
      </c>
      <c r="C2666" t="str">
        <f>HYPERLINK("https://talan.bank.gov.ua/get-user-certificate/Y_-biXy7FNSbxK-fdeaW","Завантажити сертифікат")</f>
        <v>Завантажити сертифікат</v>
      </c>
    </row>
    <row r="2667" spans="1:3" x14ac:dyDescent="0.3">
      <c r="A2667" t="s">
        <v>5332</v>
      </c>
      <c r="B2667" t="s">
        <v>5333</v>
      </c>
      <c r="C2667" t="str">
        <f>HYPERLINK("https://talan.bank.gov.ua/get-user-certificate/Y_-bitITKho3RxWjltWe","Завантажити сертифікат")</f>
        <v>Завантажити сертифікат</v>
      </c>
    </row>
    <row r="2668" spans="1:3" x14ac:dyDescent="0.3">
      <c r="A2668" t="s">
        <v>5334</v>
      </c>
      <c r="B2668" t="s">
        <v>5335</v>
      </c>
      <c r="C2668" t="str">
        <f>HYPERLINK("https://talan.bank.gov.ua/get-user-certificate/Y_-bia5bssv5LUvAZoc6","Завантажити сертифікат")</f>
        <v>Завантажити сертифікат</v>
      </c>
    </row>
    <row r="2669" spans="1:3" x14ac:dyDescent="0.3">
      <c r="A2669" t="s">
        <v>5336</v>
      </c>
      <c r="B2669" t="s">
        <v>5337</v>
      </c>
      <c r="C2669" t="str">
        <f>HYPERLINK("https://talan.bank.gov.ua/get-user-certificate/Y_-bivf5gEYgVhisvqTe","Завантажити сертифікат")</f>
        <v>Завантажити сертифікат</v>
      </c>
    </row>
    <row r="2670" spans="1:3" x14ac:dyDescent="0.3">
      <c r="A2670" t="s">
        <v>5338</v>
      </c>
      <c r="B2670" t="s">
        <v>5339</v>
      </c>
      <c r="C2670" t="str">
        <f>HYPERLINK("https://talan.bank.gov.ua/get-user-certificate/Y_-biCIUw5I_1h8esowz","Завантажити сертифікат")</f>
        <v>Завантажити сертифікат</v>
      </c>
    </row>
    <row r="2671" spans="1:3" x14ac:dyDescent="0.3">
      <c r="A2671" t="s">
        <v>5340</v>
      </c>
      <c r="B2671" t="s">
        <v>5341</v>
      </c>
      <c r="C2671" t="str">
        <f>HYPERLINK("https://talan.bank.gov.ua/get-user-certificate/Y_-bigxszzNV4ym84IZW","Завантажити сертифікат")</f>
        <v>Завантажити сертифікат</v>
      </c>
    </row>
    <row r="2672" spans="1:3" x14ac:dyDescent="0.3">
      <c r="A2672" t="s">
        <v>5342</v>
      </c>
      <c r="B2672" t="s">
        <v>5343</v>
      </c>
      <c r="C2672" t="str">
        <f>HYPERLINK("https://talan.bank.gov.ua/get-user-certificate/Y_-biUE-cA5tHMQdq2Dx","Завантажити сертифікат")</f>
        <v>Завантажити сертифікат</v>
      </c>
    </row>
    <row r="2673" spans="1:3" x14ac:dyDescent="0.3">
      <c r="A2673" t="s">
        <v>5344</v>
      </c>
      <c r="B2673" t="s">
        <v>5345</v>
      </c>
      <c r="C2673" t="str">
        <f>HYPERLINK("https://talan.bank.gov.ua/get-user-certificate/Y_-biAAyjXX0VRRAaXqI","Завантажити сертифікат")</f>
        <v>Завантажити сертифікат</v>
      </c>
    </row>
    <row r="2674" spans="1:3" x14ac:dyDescent="0.3">
      <c r="A2674" t="s">
        <v>5346</v>
      </c>
      <c r="B2674" t="s">
        <v>5347</v>
      </c>
      <c r="C2674" t="str">
        <f>HYPERLINK("https://talan.bank.gov.ua/get-user-certificate/Y_-bi5cFxnrSJaqFcHyz","Завантажити сертифікат")</f>
        <v>Завантажити сертифікат</v>
      </c>
    </row>
    <row r="2675" spans="1:3" x14ac:dyDescent="0.3">
      <c r="A2675" t="s">
        <v>5348</v>
      </c>
      <c r="B2675" t="s">
        <v>5349</v>
      </c>
      <c r="C2675" t="str">
        <f>HYPERLINK("https://talan.bank.gov.ua/get-user-certificate/Y_-biXvcQD6SgqiFnbcs","Завантажити сертифікат")</f>
        <v>Завантажити сертифікат</v>
      </c>
    </row>
    <row r="2676" spans="1:3" x14ac:dyDescent="0.3">
      <c r="A2676" t="s">
        <v>5350</v>
      </c>
      <c r="B2676" t="s">
        <v>5351</v>
      </c>
      <c r="C2676" t="str">
        <f>HYPERLINK("https://talan.bank.gov.ua/get-user-certificate/Y_-bizKguyBGewMK6Cwl","Завантажити сертифікат")</f>
        <v>Завантажити сертифікат</v>
      </c>
    </row>
    <row r="2677" spans="1:3" x14ac:dyDescent="0.3">
      <c r="A2677" t="s">
        <v>5352</v>
      </c>
      <c r="B2677" t="s">
        <v>5353</v>
      </c>
      <c r="C2677" t="str">
        <f>HYPERLINK("https://talan.bank.gov.ua/get-user-certificate/Y_-bibEAUje5_CCXArbE","Завантажити сертифікат")</f>
        <v>Завантажити сертифікат</v>
      </c>
    </row>
    <row r="2678" spans="1:3" x14ac:dyDescent="0.3">
      <c r="A2678" t="s">
        <v>5354</v>
      </c>
      <c r="B2678" t="s">
        <v>5355</v>
      </c>
      <c r="C2678" t="str">
        <f>HYPERLINK("https://talan.bank.gov.ua/get-user-certificate/Y_-biutVNLU0zU83nb59","Завантажити сертифікат")</f>
        <v>Завантажити сертифікат</v>
      </c>
    </row>
    <row r="2679" spans="1:3" x14ac:dyDescent="0.3">
      <c r="A2679" t="s">
        <v>5356</v>
      </c>
      <c r="B2679" t="s">
        <v>5357</v>
      </c>
      <c r="C2679" t="str">
        <f>HYPERLINK("https://talan.bank.gov.ua/get-user-certificate/Y_-bioHp7eHXAjZFXmjd","Завантажити сертифікат")</f>
        <v>Завантажити сертифікат</v>
      </c>
    </row>
    <row r="2680" spans="1:3" x14ac:dyDescent="0.3">
      <c r="A2680" t="s">
        <v>5358</v>
      </c>
      <c r="B2680" t="s">
        <v>5359</v>
      </c>
      <c r="C2680" t="str">
        <f>HYPERLINK("https://talan.bank.gov.ua/get-user-certificate/Y_-biSGYmKSsi_ePnnib","Завантажити сертифікат")</f>
        <v>Завантажити сертифікат</v>
      </c>
    </row>
    <row r="2681" spans="1:3" x14ac:dyDescent="0.3">
      <c r="A2681" t="s">
        <v>5360</v>
      </c>
      <c r="B2681" t="s">
        <v>5361</v>
      </c>
      <c r="C2681" t="str">
        <f>HYPERLINK("https://talan.bank.gov.ua/get-user-certificate/Y_-biB2EEDe9Xc4QkIL3","Завантажити сертифікат")</f>
        <v>Завантажити сертифікат</v>
      </c>
    </row>
    <row r="2682" spans="1:3" x14ac:dyDescent="0.3">
      <c r="A2682" t="s">
        <v>5363</v>
      </c>
      <c r="B2682" t="s">
        <v>5364</v>
      </c>
      <c r="C2682" t="str">
        <f>HYPERLINK("https://talan.bank.gov.ua/get-user-certificate/j_-wqxVDQR1BpKbcW64e","Завантажити сертифікат")</f>
        <v>Завантажити сертифікат</v>
      </c>
    </row>
    <row r="2683" spans="1:3" x14ac:dyDescent="0.3">
      <c r="A2683" t="s">
        <v>5365</v>
      </c>
      <c r="B2683" t="s">
        <v>5366</v>
      </c>
      <c r="C2683" t="str">
        <f>HYPERLINK("https://talan.bank.gov.ua/get-user-certificate/j_-wqHrakaK3216dULCx","Завантажити сертифікат")</f>
        <v>Завантажити сертифікат</v>
      </c>
    </row>
    <row r="2684" spans="1:3" x14ac:dyDescent="0.3">
      <c r="A2684" t="s">
        <v>5367</v>
      </c>
      <c r="B2684" t="s">
        <v>5368</v>
      </c>
      <c r="C2684" t="str">
        <f>HYPERLINK("https://talan.bank.gov.ua/get-user-certificate/j_-wqOvAg2oMtTgXQwof","Завантажити сертифікат")</f>
        <v>Завантажити сертифікат</v>
      </c>
    </row>
    <row r="2685" spans="1:3" x14ac:dyDescent="0.3">
      <c r="A2685" t="s">
        <v>5369</v>
      </c>
      <c r="B2685" t="s">
        <v>5370</v>
      </c>
      <c r="C2685" t="str">
        <f>HYPERLINK("https://talan.bank.gov.ua/get-user-certificate/j_-wq8EjwYccUWlgE3RF","Завантажити сертифікат")</f>
        <v>Завантажити сертифікат</v>
      </c>
    </row>
    <row r="2686" spans="1:3" x14ac:dyDescent="0.3">
      <c r="A2686" t="s">
        <v>5371</v>
      </c>
      <c r="B2686" t="s">
        <v>5372</v>
      </c>
      <c r="C2686" t="str">
        <f>HYPERLINK("https://talan.bank.gov.ua/get-user-certificate/j_-wq2rrZhDUAYTOqyvl","Завантажити сертифікат")</f>
        <v>Завантажити сертифікат</v>
      </c>
    </row>
    <row r="2687" spans="1:3" x14ac:dyDescent="0.3">
      <c r="A2687" t="s">
        <v>5373</v>
      </c>
      <c r="B2687" t="s">
        <v>5374</v>
      </c>
      <c r="C2687" t="str">
        <f>HYPERLINK("https://talan.bank.gov.ua/get-user-certificate/j_-wqXO_WElGWVMJtX4o","Завантажити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  <hyperlink ref="C357" r:id="rId356" tooltip="Завантажити сертифікат" display="Завантажити сертифікат"/>
    <hyperlink ref="C358" r:id="rId357" tooltip="Завантажити сертифікат" display="Завантажити сертифікат"/>
    <hyperlink ref="C359" r:id="rId358" tooltip="Завантажити сертифікат" display="Завантажити сертифікат"/>
    <hyperlink ref="C360" r:id="rId359" tooltip="Завантажити сертифікат" display="Завантажити сертифікат"/>
    <hyperlink ref="C361" r:id="rId360" tooltip="Завантажити сертифікат" display="Завантажити сертифікат"/>
    <hyperlink ref="C362" r:id="rId361" tooltip="Завантажити сертифікат" display="Завантажити сертифікат"/>
    <hyperlink ref="C363" r:id="rId362" tooltip="Завантажити сертифікат" display="Завантажити сертифікат"/>
    <hyperlink ref="C364" r:id="rId363" tooltip="Завантажити сертифікат" display="Завантажити сертифікат"/>
    <hyperlink ref="C365" r:id="rId364" tooltip="Завантажити сертифікат" display="Завантажити сертифікат"/>
    <hyperlink ref="C366" r:id="rId365" tooltip="Завантажити сертифікат" display="Завантажити сертифікат"/>
    <hyperlink ref="C367" r:id="rId366" tooltip="Завантажити сертифікат" display="Завантажити сертифікат"/>
    <hyperlink ref="C368" r:id="rId367" tooltip="Завантажити сертифікат" display="Завантажити сертифікат"/>
    <hyperlink ref="C369" r:id="rId368" tooltip="Завантажити сертифікат" display="Завантажити сертифікат"/>
    <hyperlink ref="C370" r:id="rId369" tooltip="Завантажити сертифікат" display="Завантажити сертифікат"/>
    <hyperlink ref="C371" r:id="rId370" tooltip="Завантажити сертифікат" display="Завантажити сертифікат"/>
    <hyperlink ref="C372" r:id="rId371" tooltip="Завантажити сертифікат" display="Завантажити сертифікат"/>
    <hyperlink ref="C373" r:id="rId372" tooltip="Завантажити сертифікат" display="Завантажити сертифікат"/>
    <hyperlink ref="C374" r:id="rId373" tooltip="Завантажити сертифікат" display="Завантажити сертифікат"/>
    <hyperlink ref="C375" r:id="rId374" tooltip="Завантажити сертифікат" display="Завантажити сертифікат"/>
    <hyperlink ref="C376" r:id="rId375" tooltip="Завантажити сертифікат" display="Завантажити сертифікат"/>
    <hyperlink ref="C377" r:id="rId376" tooltip="Завантажити сертифікат" display="Завантажити сертифікат"/>
    <hyperlink ref="C378" r:id="rId377" tooltip="Завантажити сертифікат" display="Завантажити сертифікат"/>
    <hyperlink ref="C379" r:id="rId378" tooltip="Завантажити сертифікат" display="Завантажити сертифікат"/>
    <hyperlink ref="C380" r:id="rId379" tooltip="Завантажити сертифікат" display="Завантажити сертифікат"/>
    <hyperlink ref="C381" r:id="rId380" tooltip="Завантажити сертифікат" display="Завантажити сертифікат"/>
    <hyperlink ref="C382" r:id="rId381" tooltip="Завантажити сертифікат" display="Завантажити сертифікат"/>
    <hyperlink ref="C383" r:id="rId382" tooltip="Завантажити сертифікат" display="Завантажити сертифікат"/>
    <hyperlink ref="C384" r:id="rId383" tooltip="Завантажити сертифікат" display="Завантажити сертифікат"/>
    <hyperlink ref="C385" r:id="rId384" tooltip="Завантажити сертифікат" display="Завантажити сертифікат"/>
    <hyperlink ref="C386" r:id="rId385" tooltip="Завантажити сертифікат" display="Завантажити сертифікат"/>
    <hyperlink ref="C387" r:id="rId386" tooltip="Завантажити сертифікат" display="Завантажити сертифікат"/>
    <hyperlink ref="C388" r:id="rId387" tooltip="Завантажити сертифікат" display="Завантажити сертифікат"/>
    <hyperlink ref="C389" r:id="rId388" tooltip="Завантажити сертифікат" display="Завантажити сертифікат"/>
    <hyperlink ref="C390" r:id="rId389" tooltip="Завантажити сертифікат" display="Завантажити сертифікат"/>
    <hyperlink ref="C391" r:id="rId390" tooltip="Завантажити сертифікат" display="Завантажити сертифікат"/>
    <hyperlink ref="C392" r:id="rId391" tooltip="Завантажити сертифікат" display="Завантажити сертифікат"/>
    <hyperlink ref="C393" r:id="rId392" tooltip="Завантажити сертифікат" display="Завантажити сертифікат"/>
    <hyperlink ref="C394" r:id="rId393" tooltip="Завантажити сертифікат" display="Завантажити сертифікат"/>
    <hyperlink ref="C395" r:id="rId394" tooltip="Завантажити сертифікат" display="Завантажити сертифікат"/>
    <hyperlink ref="C396" r:id="rId395" tooltip="Завантажити сертифікат" display="Завантажити сертифікат"/>
    <hyperlink ref="C397" r:id="rId396" tooltip="Завантажити сертифікат" display="Завантажити сертифікат"/>
    <hyperlink ref="C398" r:id="rId397" tooltip="Завантажити сертифікат" display="Завантажити сертифікат"/>
    <hyperlink ref="C399" r:id="rId398" tooltip="Завантажити сертифікат" display="Завантажити сертифікат"/>
    <hyperlink ref="C400" r:id="rId399" tooltip="Завантажити сертифікат" display="Завантажити сертифікат"/>
    <hyperlink ref="C401" r:id="rId400" tooltip="Завантажити сертифікат" display="Завантажити сертифікат"/>
    <hyperlink ref="C402" r:id="rId401" tooltip="Завантажити сертифікат" display="Завантажити сертифікат"/>
    <hyperlink ref="C403" r:id="rId402" tooltip="Завантажити сертифікат" display="Завантажити сертифікат"/>
    <hyperlink ref="C404" r:id="rId403" tooltip="Завантажити сертифікат" display="Завантажити сертифікат"/>
    <hyperlink ref="C405" r:id="rId404" tooltip="Завантажити сертифікат" display="Завантажити сертифікат"/>
    <hyperlink ref="C406" r:id="rId405" tooltip="Завантажити сертифікат" display="Завантажити сертифікат"/>
    <hyperlink ref="C407" r:id="rId406" tooltip="Завантажити сертифікат" display="Завантажити сертифікат"/>
    <hyperlink ref="C408" r:id="rId407" tooltip="Завантажити сертифікат" display="Завантажити сертифікат"/>
    <hyperlink ref="C409" r:id="rId408" tooltip="Завантажити сертифікат" display="Завантажити сертифікат"/>
    <hyperlink ref="C410" r:id="rId409" tooltip="Завантажити сертифікат" display="Завантажити сертифікат"/>
    <hyperlink ref="C411" r:id="rId410" tooltip="Завантажити сертифікат" display="Завантажити сертифікат"/>
    <hyperlink ref="C412" r:id="rId411" tooltip="Завантажити сертифікат" display="Завантажити сертифікат"/>
    <hyperlink ref="C413" r:id="rId412" tooltip="Завантажити сертифікат" display="Завантажити сертифікат"/>
    <hyperlink ref="C414" r:id="rId413" tooltip="Завантажити сертифікат" display="Завантажити сертифікат"/>
    <hyperlink ref="C415" r:id="rId414" tooltip="Завантажити сертифікат" display="Завантажити сертифікат"/>
    <hyperlink ref="C416" r:id="rId415" tooltip="Завантажити сертифікат" display="Завантажити сертифікат"/>
    <hyperlink ref="C417" r:id="rId416" tooltip="Завантажити сертифікат" display="Завантажити сертифікат"/>
    <hyperlink ref="C418" r:id="rId417" tooltip="Завантажити сертифікат" display="Завантажити сертифікат"/>
    <hyperlink ref="C419" r:id="rId418" tooltip="Завантажити сертифікат" display="Завантажити сертифікат"/>
    <hyperlink ref="C420" r:id="rId419" tooltip="Завантажити сертифікат" display="Завантажити сертифікат"/>
    <hyperlink ref="C421" r:id="rId420" tooltip="Завантажити сертифікат" display="Завантажити сертифікат"/>
    <hyperlink ref="C422" r:id="rId421" tooltip="Завантажити сертифікат" display="Завантажити сертифікат"/>
    <hyperlink ref="C423" r:id="rId422" tooltip="Завантажити сертифікат" display="Завантажити сертифікат"/>
    <hyperlink ref="C424" r:id="rId423" tooltip="Завантажити сертифікат" display="Завантажити сертифікат"/>
    <hyperlink ref="C425" r:id="rId424" tooltip="Завантажити сертифікат" display="Завантажити сертифікат"/>
    <hyperlink ref="C426" r:id="rId425" tooltip="Завантажити сертифікат" display="Завантажити сертифікат"/>
    <hyperlink ref="C427" r:id="rId426" tooltip="Завантажити сертифікат" display="Завантажити сертифікат"/>
    <hyperlink ref="C428" r:id="rId427" tooltip="Завантажити сертифікат" display="Завантажити сертифікат"/>
    <hyperlink ref="C429" r:id="rId428" tooltip="Завантажити сертифікат" display="Завантажити сертифікат"/>
    <hyperlink ref="C430" r:id="rId429" tooltip="Завантажити сертифікат" display="Завантажити сертифікат"/>
    <hyperlink ref="C431" r:id="rId430" tooltip="Завантажити сертифікат" display="Завантажити сертифікат"/>
    <hyperlink ref="C432" r:id="rId431" tooltip="Завантажити сертифікат" display="Завантажити сертифікат"/>
    <hyperlink ref="C433" r:id="rId432" tooltip="Завантажити сертифікат" display="Завантажити сертифікат"/>
    <hyperlink ref="C434" r:id="rId433" tooltip="Завантажити сертифікат" display="Завантажити сертифікат"/>
    <hyperlink ref="C435" r:id="rId434" tooltip="Завантажити сертифікат" display="Завантажити сертифікат"/>
    <hyperlink ref="C436" r:id="rId435" tooltip="Завантажити сертифікат" display="Завантажити сертифікат"/>
    <hyperlink ref="C437" r:id="rId436" tooltip="Завантажити сертифікат" display="Завантажити сертифікат"/>
    <hyperlink ref="C438" r:id="rId437" tooltip="Завантажити сертифікат" display="Завантажити сертифікат"/>
    <hyperlink ref="C439" r:id="rId438" tooltip="Завантажити сертифікат" display="Завантажити сертифікат"/>
    <hyperlink ref="C440" r:id="rId439" tooltip="Завантажити сертифікат" display="Завантажити сертифікат"/>
    <hyperlink ref="C441" r:id="rId440" tooltip="Завантажити сертифікат" display="Завантажити сертифікат"/>
    <hyperlink ref="C442" r:id="rId441" tooltip="Завантажити сертифікат" display="Завантажити сертифікат"/>
    <hyperlink ref="C443" r:id="rId442" tooltip="Завантажити сертифікат" display="Завантажити сертифікат"/>
    <hyperlink ref="C444" r:id="rId443" tooltip="Завантажити сертифікат" display="Завантажити сертифікат"/>
    <hyperlink ref="C445" r:id="rId444" tooltip="Завантажити сертифікат" display="Завантажити сертифікат"/>
    <hyperlink ref="C446" r:id="rId445" tooltip="Завантажити сертифікат" display="Завантажити сертифікат"/>
    <hyperlink ref="C447" r:id="rId446" tooltip="Завантажити сертифікат" display="Завантажити сертифікат"/>
    <hyperlink ref="C448" r:id="rId447" tooltip="Завантажити сертифікат" display="Завантажити сертифікат"/>
    <hyperlink ref="C449" r:id="rId448" tooltip="Завантажити сертифікат" display="Завантажити сертифікат"/>
    <hyperlink ref="C450" r:id="rId449" tooltip="Завантажити сертифікат" display="Завантажити сертифікат"/>
    <hyperlink ref="C451" r:id="rId450" tooltip="Завантажити сертифікат" display="Завантажити сертифікат"/>
    <hyperlink ref="C452" r:id="rId451" tooltip="Завантажити сертифікат" display="Завантажити сертифікат"/>
    <hyperlink ref="C453" r:id="rId452" tooltip="Завантажити сертифікат" display="Завантажити сертифікат"/>
    <hyperlink ref="C454" r:id="rId453" tooltip="Завантажити сертифікат" display="Завантажити сертифікат"/>
    <hyperlink ref="C455" r:id="rId454" tooltip="Завантажити сертифікат" display="Завантажити сертифікат"/>
    <hyperlink ref="C456" r:id="rId455" tooltip="Завантажити сертифікат" display="Завантажити сертифікат"/>
    <hyperlink ref="C457" r:id="rId456" tooltip="Завантажити сертифікат" display="Завантажити сертифікат"/>
    <hyperlink ref="C458" r:id="rId457" tooltip="Завантажити сертифікат" display="Завантажити сертифікат"/>
    <hyperlink ref="C459" r:id="rId458" tooltip="Завантажити сертифікат" display="Завантажити сертифікат"/>
    <hyperlink ref="C460" r:id="rId459" tooltip="Завантажити сертифікат" display="Завантажити сертифікат"/>
    <hyperlink ref="C461" r:id="rId460" tooltip="Завантажити сертифікат" display="Завантажити сертифікат"/>
    <hyperlink ref="C462" r:id="rId461" tooltip="Завантажити сертифікат" display="Завантажити сертифікат"/>
    <hyperlink ref="C463" r:id="rId462" tooltip="Завантажити сертифікат" display="Завантажити сертифікат"/>
    <hyperlink ref="C464" r:id="rId463" tooltip="Завантажити сертифікат" display="Завантажити сертифікат"/>
    <hyperlink ref="C465" r:id="rId464" tooltip="Завантажити сертифікат" display="Завантажити сертифікат"/>
    <hyperlink ref="C466" r:id="rId465" tooltip="Завантажити сертифікат" display="Завантажити сертифікат"/>
    <hyperlink ref="C467" r:id="rId466" tooltip="Завантажити сертифікат" display="Завантажити сертифікат"/>
    <hyperlink ref="C468" r:id="rId467" tooltip="Завантажити сертифікат" display="Завантажити сертифікат"/>
    <hyperlink ref="C469" r:id="rId468" tooltip="Завантажити сертифікат" display="Завантажити сертифікат"/>
    <hyperlink ref="C470" r:id="rId469" tooltip="Завантажити сертифікат" display="Завантажити сертифікат"/>
    <hyperlink ref="C471" r:id="rId470" tooltip="Завантажити сертифікат" display="Завантажити сертифікат"/>
    <hyperlink ref="C472" r:id="rId471" tooltip="Завантажити сертифікат" display="Завантажити сертифікат"/>
    <hyperlink ref="C473" r:id="rId472" tooltip="Завантажити сертифікат" display="Завантажити сертифікат"/>
    <hyperlink ref="C474" r:id="rId473" tooltip="Завантажити сертифікат" display="Завантажити сертифікат"/>
    <hyperlink ref="C475" r:id="rId474" tooltip="Завантажити сертифікат" display="Завантажити сертифікат"/>
    <hyperlink ref="C476" r:id="rId475" tooltip="Завантажити сертифікат" display="Завантажити сертифікат"/>
    <hyperlink ref="C477" r:id="rId476" tooltip="Завантажити сертифікат" display="Завантажити сертифікат"/>
    <hyperlink ref="C478" r:id="rId477" tooltip="Завантажити сертифікат" display="Завантажити сертифікат"/>
    <hyperlink ref="C479" r:id="rId478" tooltip="Завантажити сертифікат" display="Завантажити сертифікат"/>
    <hyperlink ref="C480" r:id="rId479" tooltip="Завантажити сертифікат" display="Завантажити сертифікат"/>
    <hyperlink ref="C481" r:id="rId480" tooltip="Завантажити сертифікат" display="Завантажити сертифікат"/>
    <hyperlink ref="C482" r:id="rId481" tooltip="Завантажити сертифікат" display="Завантажити сертифікат"/>
    <hyperlink ref="C483" r:id="rId482" tooltip="Завантажити сертифікат" display="Завантажити сертифікат"/>
    <hyperlink ref="C484" r:id="rId483" tooltip="Завантажити сертифікат" display="Завантажити сертифікат"/>
    <hyperlink ref="C485" r:id="rId484" tooltip="Завантажити сертифікат" display="Завантажити сертифікат"/>
    <hyperlink ref="C486" r:id="rId485" tooltip="Завантажити сертифікат" display="Завантажити сертифікат"/>
    <hyperlink ref="C487" r:id="rId486" tooltip="Завантажити сертифікат" display="Завантажити сертифікат"/>
    <hyperlink ref="C488" r:id="rId487" tooltip="Завантажити сертифікат" display="Завантажити сертифікат"/>
    <hyperlink ref="C489" r:id="rId488" tooltip="Завантажити сертифікат" display="Завантажити сертифікат"/>
    <hyperlink ref="C490" r:id="rId489" tooltip="Завантажити сертифікат" display="Завантажити сертифікат"/>
    <hyperlink ref="C491" r:id="rId490" tooltip="Завантажити сертифікат" display="Завантажити сертифікат"/>
    <hyperlink ref="C492" r:id="rId491" tooltip="Завантажити сертифікат" display="Завантажити сертифікат"/>
    <hyperlink ref="C493" r:id="rId492" tooltip="Завантажити сертифікат" display="Завантажити сертифікат"/>
    <hyperlink ref="C494" r:id="rId493" tooltip="Завантажити сертифікат" display="Завантажити сертифікат"/>
    <hyperlink ref="C495" r:id="rId494" tooltip="Завантажити сертифікат" display="Завантажити сертифікат"/>
    <hyperlink ref="C496" r:id="rId495" tooltip="Завантажити сертифікат" display="Завантажити сертифікат"/>
    <hyperlink ref="C497" r:id="rId496" tooltip="Завантажити сертифікат" display="Завантажити сертифікат"/>
    <hyperlink ref="C498" r:id="rId497" tooltip="Завантажити сертифікат" display="Завантажити сертифікат"/>
    <hyperlink ref="C499" r:id="rId498" tooltip="Завантажити сертифікат" display="Завантажити сертифікат"/>
    <hyperlink ref="C500" r:id="rId499" tooltip="Завантажити сертифікат" display="Завантажити сертифікат"/>
    <hyperlink ref="C501" r:id="rId500" tooltip="Завантажити сертифікат" display="Завантажити сертифікат"/>
    <hyperlink ref="C502" r:id="rId501" tooltip="Завантажити сертифікат" display="Завантажити сертифікат"/>
    <hyperlink ref="C503" r:id="rId502" tooltip="Завантажити сертифікат" display="Завантажити сертифікат"/>
    <hyperlink ref="C504" r:id="rId503" tooltip="Завантажити сертифікат" display="Завантажити сертифікат"/>
    <hyperlink ref="C505" r:id="rId504" tooltip="Завантажити сертифікат" display="Завантажити сертифікат"/>
    <hyperlink ref="C506" r:id="rId505" tooltip="Завантажити сертифікат" display="Завантажити сертифікат"/>
    <hyperlink ref="C507" r:id="rId506" tooltip="Завантажити сертифікат" display="Завантажити сертифікат"/>
    <hyperlink ref="C508" r:id="rId507" tooltip="Завантажити сертифікат" display="Завантажити сертифікат"/>
    <hyperlink ref="C509" r:id="rId508" tooltip="Завантажити сертифікат" display="Завантажити сертифікат"/>
    <hyperlink ref="C510" r:id="rId509" tooltip="Завантажити сертифікат" display="Завантажити сертифікат"/>
    <hyperlink ref="C511" r:id="rId510" tooltip="Завантажити сертифікат" display="Завантажити сертифікат"/>
    <hyperlink ref="C512" r:id="rId511" tooltip="Завантажити сертифікат" display="Завантажити сертифікат"/>
    <hyperlink ref="C513" r:id="rId512" tooltip="Завантажити сертифікат" display="Завантажити сертифікат"/>
    <hyperlink ref="C514" r:id="rId513" tooltip="Завантажити сертифікат" display="Завантажити сертифікат"/>
    <hyperlink ref="C516" r:id="rId514" tooltip="Завантажити сертифікат" display="Завантажити сертифікат"/>
    <hyperlink ref="C517" r:id="rId515" tooltip="Завантажити сертифікат" display="Завантажити сертифікат"/>
    <hyperlink ref="C518" r:id="rId516" tooltip="Завантажити сертифікат" display="Завантажити сертифікат"/>
    <hyperlink ref="C519" r:id="rId517" tooltip="Завантажити сертифікат" display="Завантажити сертифікат"/>
    <hyperlink ref="C520" r:id="rId518" tooltip="Завантажити сертифікат" display="Завантажити сертифікат"/>
    <hyperlink ref="C521" r:id="rId519" tooltip="Завантажити сертифікат" display="Завантажити сертифікат"/>
    <hyperlink ref="C522" r:id="rId520" tooltip="Завантажити сертифікат" display="Завантажити сертифікат"/>
    <hyperlink ref="C523" r:id="rId521" tooltip="Завантажити сертифікат" display="Завантажити сертифікат"/>
    <hyperlink ref="C524" r:id="rId522" tooltip="Завантажити сертифікат" display="Завантажити сертифікат"/>
    <hyperlink ref="C525" r:id="rId523" tooltip="Завантажити сертифікат" display="Завантажити сертифікат"/>
    <hyperlink ref="C526" r:id="rId524" tooltip="Завантажити сертифікат" display="Завантажити сертифікат"/>
    <hyperlink ref="C527" r:id="rId525" tooltip="Завантажити сертифікат" display="Завантажити сертифікат"/>
    <hyperlink ref="C528" r:id="rId526" tooltip="Завантажити сертифікат" display="Завантажити сертифікат"/>
    <hyperlink ref="C529" r:id="rId527" tooltip="Завантажити сертифікат" display="Завантажити сертифікат"/>
    <hyperlink ref="C530" r:id="rId528" tooltip="Завантажити сертифікат" display="Завантажити сертифікат"/>
    <hyperlink ref="C531" r:id="rId529" tooltip="Завантажити сертифікат" display="Завантажити сертифікат"/>
    <hyperlink ref="C532" r:id="rId530" tooltip="Завантажити сертифікат" display="Завантажити сертифікат"/>
    <hyperlink ref="C533" r:id="rId531" tooltip="Завантажити сертифікат" display="Завантажити сертифікат"/>
    <hyperlink ref="C534" r:id="rId532" tooltip="Завантажити сертифікат" display="Завантажити сертифікат"/>
    <hyperlink ref="C535" r:id="rId533" tooltip="Завантажити сертифікат" display="Завантажити сертифікат"/>
    <hyperlink ref="C536" r:id="rId534" tooltip="Завантажити сертифікат" display="Завантажити сертифікат"/>
    <hyperlink ref="C537" r:id="rId535" tooltip="Завантажити сертифікат" display="Завантажити сертифікат"/>
    <hyperlink ref="C538" r:id="rId536" tooltip="Завантажити сертифікат" display="Завантажити сертифікат"/>
    <hyperlink ref="C539" r:id="rId537" tooltip="Завантажити сертифікат" display="Завантажити сертифікат"/>
    <hyperlink ref="C540" r:id="rId538" tooltip="Завантажити сертифікат" display="Завантажити сертифікат"/>
    <hyperlink ref="C541" r:id="rId539" tooltip="Завантажити сертифікат" display="Завантажити сертифікат"/>
    <hyperlink ref="C542" r:id="rId540" tooltip="Завантажити сертифікат" display="Завантажити сертифікат"/>
    <hyperlink ref="C543" r:id="rId541" tooltip="Завантажити сертифікат" display="Завантажити сертифікат"/>
    <hyperlink ref="C544" r:id="rId542" tooltip="Завантажити сертифікат" display="Завантажити сертифікат"/>
    <hyperlink ref="C545" r:id="rId543" tooltip="Завантажити сертифікат" display="Завантажити сертифікат"/>
    <hyperlink ref="C546" r:id="rId544" tooltip="Завантажити сертифікат" display="Завантажити сертифікат"/>
    <hyperlink ref="C547" r:id="rId545" tooltip="Завантажити сертифікат" display="Завантажити сертифікат"/>
    <hyperlink ref="C548" r:id="rId546" tooltip="Завантажити сертифікат" display="Завантажити сертифікат"/>
    <hyperlink ref="C549" r:id="rId547" tooltip="Завантажити сертифікат" display="Завантажити сертифікат"/>
    <hyperlink ref="C550" r:id="rId548" tooltip="Завантажити сертифікат" display="Завантажити сертифікат"/>
    <hyperlink ref="C551" r:id="rId549" tooltip="Завантажити сертифікат" display="Завантажити сертифікат"/>
    <hyperlink ref="C552" r:id="rId550" tooltip="Завантажити сертифікат" display="Завантажити сертифікат"/>
    <hyperlink ref="C553" r:id="rId551" tooltip="Завантажити сертифікат" display="Завантажити сертифікат"/>
    <hyperlink ref="C554" r:id="rId552" tooltip="Завантажити сертифікат" display="Завантажити сертифікат"/>
    <hyperlink ref="C555" r:id="rId553" tooltip="Завантажити сертифікат" display="Завантажити сертифікат"/>
    <hyperlink ref="C556" r:id="rId554" tooltip="Завантажити сертифікат" display="Завантажити сертифікат"/>
    <hyperlink ref="C557" r:id="rId555" tooltip="Завантажити сертифікат" display="Завантажити сертифікат"/>
    <hyperlink ref="C558" r:id="rId556" tooltip="Завантажити сертифікат" display="Завантажити сертифікат"/>
    <hyperlink ref="C559" r:id="rId557" tooltip="Завантажити сертифікат" display="Завантажити сертифікат"/>
    <hyperlink ref="C560" r:id="rId558" tooltip="Завантажити сертифікат" display="Завантажити сертифікат"/>
    <hyperlink ref="C561" r:id="rId559" tooltip="Завантажити сертифікат" display="Завантажити сертифікат"/>
    <hyperlink ref="C562" r:id="rId560" tooltip="Завантажити сертифікат" display="Завантажити сертифікат"/>
    <hyperlink ref="C563" r:id="rId561" tooltip="Завантажити сертифікат" display="Завантажити сертифікат"/>
    <hyperlink ref="C564" r:id="rId562" tooltip="Завантажити сертифікат" display="Завантажити сертифікат"/>
    <hyperlink ref="C565" r:id="rId563" tooltip="Завантажити сертифікат" display="Завантажити сертифікат"/>
    <hyperlink ref="C566" r:id="rId564" tooltip="Завантажити сертифікат" display="Завантажити сертифікат"/>
    <hyperlink ref="C567" r:id="rId565" tooltip="Завантажити сертифікат" display="Завантажити сертифікат"/>
    <hyperlink ref="C568" r:id="rId566" tooltip="Завантажити сертифікат" display="Завантажити сертифікат"/>
    <hyperlink ref="C569" r:id="rId567" tooltip="Завантажити сертифікат" display="Завантажити сертифікат"/>
    <hyperlink ref="C570" r:id="rId568" tooltip="Завантажити сертифікат" display="Завантажити сертифікат"/>
    <hyperlink ref="C571" r:id="rId569" tooltip="Завантажити сертифікат" display="Завантажити сертифікат"/>
    <hyperlink ref="C572" r:id="rId570" tooltip="Завантажити сертифікат" display="Завантажити сертифікат"/>
    <hyperlink ref="C573" r:id="rId571" tooltip="Завантажити сертифікат" display="Завантажити сертифікат"/>
    <hyperlink ref="C574" r:id="rId572" tooltip="Завантажити сертифікат" display="Завантажити сертифікат"/>
    <hyperlink ref="C575" r:id="rId573" tooltip="Завантажити сертифікат" display="Завантажити сертифікат"/>
    <hyperlink ref="C576" r:id="rId574" tooltip="Завантажити сертифікат" display="Завантажити сертифікат"/>
    <hyperlink ref="C577" r:id="rId575" tooltip="Завантажити сертифікат" display="Завантажити сертифікат"/>
    <hyperlink ref="C578" r:id="rId576" tooltip="Завантажити сертифікат" display="Завантажити сертифікат"/>
    <hyperlink ref="C579" r:id="rId577" tooltip="Завантажити сертифікат" display="Завантажити сертифікат"/>
    <hyperlink ref="C580" r:id="rId578" tooltip="Завантажити сертифікат" display="Завантажити сертифікат"/>
    <hyperlink ref="C581" r:id="rId579" tooltip="Завантажити сертифікат" display="Завантажити сертифікат"/>
    <hyperlink ref="C582" r:id="rId580" tooltip="Завантажити сертифікат" display="Завантажити сертифікат"/>
    <hyperlink ref="C583" r:id="rId581" tooltip="Завантажити сертифікат" display="Завантажити сертифікат"/>
    <hyperlink ref="C584" r:id="rId582" tooltip="Завантажити сертифікат" display="Завантажити сертифікат"/>
    <hyperlink ref="C585" r:id="rId583" tooltip="Завантажити сертифікат" display="Завантажити сертифікат"/>
    <hyperlink ref="C586" r:id="rId584" tooltip="Завантажити сертифікат" display="Завантажити сертифікат"/>
    <hyperlink ref="C587" r:id="rId585" tooltip="Завантажити сертифікат" display="Завантажити сертифікат"/>
    <hyperlink ref="C588" r:id="rId586" tooltip="Завантажити сертифікат" display="Завантажити сертифікат"/>
    <hyperlink ref="C589" r:id="rId587" tooltip="Завантажити сертифікат" display="Завантажити сертифікат"/>
    <hyperlink ref="C590" r:id="rId588" tooltip="Завантажити сертифікат" display="Завантажити сертифікат"/>
    <hyperlink ref="C591" r:id="rId589" tooltip="Завантажити сертифікат" display="Завантажити сертифікат"/>
    <hyperlink ref="C592" r:id="rId590" tooltip="Завантажити сертифікат" display="Завантажити сертифікат"/>
    <hyperlink ref="C593" r:id="rId591" tooltip="Завантажити сертифікат" display="Завантажити сертифікат"/>
    <hyperlink ref="C594" r:id="rId592" tooltip="Завантажити сертифікат" display="Завантажити сертифікат"/>
    <hyperlink ref="C595" r:id="rId593" tooltip="Завантажити сертифікат" display="Завантажити сертифікат"/>
    <hyperlink ref="C596" r:id="rId594" tooltip="Завантажити сертифікат" display="Завантажити сертифікат"/>
    <hyperlink ref="C597" r:id="rId595" tooltip="Завантажити сертифікат" display="Завантажити сертифікат"/>
    <hyperlink ref="C598" r:id="rId596" tooltip="Завантажити сертифікат" display="Завантажити сертифікат"/>
    <hyperlink ref="C599" r:id="rId597" tooltip="Завантажити сертифікат" display="Завантажити сертифікат"/>
    <hyperlink ref="C600" r:id="rId598" tooltip="Завантажити сертифікат" display="Завантажити сертифікат"/>
    <hyperlink ref="C601" r:id="rId599" tooltip="Завантажити сертифікат" display="Завантажити сертифікат"/>
    <hyperlink ref="C602" r:id="rId600" tooltip="Завантажити сертифікат" display="Завантажити сертифікат"/>
    <hyperlink ref="C603" r:id="rId601" tooltip="Завантажити сертифікат" display="Завантажити сертифікат"/>
    <hyperlink ref="C604" r:id="rId602" tooltip="Завантажити сертифікат" display="Завантажити сертифікат"/>
    <hyperlink ref="C605" r:id="rId603" tooltip="Завантажити сертифікат" display="Завантажити сертифікат"/>
    <hyperlink ref="C606" r:id="rId604" tooltip="Завантажити сертифікат" display="Завантажити сертифікат"/>
    <hyperlink ref="C607" r:id="rId605" tooltip="Завантажити сертифікат" display="Завантажити сертифікат"/>
    <hyperlink ref="C608" r:id="rId606" tooltip="Завантажити сертифікат" display="Завантажити сертифікат"/>
    <hyperlink ref="C609" r:id="rId607" tooltip="Завантажити сертифікат" display="Завантажити сертифікат"/>
    <hyperlink ref="C610" r:id="rId608" tooltip="Завантажити сертифікат" display="Завантажити сертифікат"/>
    <hyperlink ref="C611" r:id="rId609" tooltip="Завантажити сертифікат" display="Завантажити сертифікат"/>
    <hyperlink ref="C612" r:id="rId610" tooltip="Завантажити сертифікат" display="Завантажити сертифікат"/>
    <hyperlink ref="C613" r:id="rId611" tooltip="Завантажити сертифікат" display="Завантажити сертифікат"/>
    <hyperlink ref="C614" r:id="rId612" tooltip="Завантажити сертифікат" display="Завантажити сертифікат"/>
    <hyperlink ref="C615" r:id="rId613" tooltip="Завантажити сертифікат" display="Завантажити сертифікат"/>
    <hyperlink ref="C616" r:id="rId614" tooltip="Завантажити сертифікат" display="Завантажити сертифікат"/>
    <hyperlink ref="C617" r:id="rId615" tooltip="Завантажити сертифікат" display="Завантажити сертифікат"/>
    <hyperlink ref="C618" r:id="rId616" tooltip="Завантажити сертифікат" display="Завантажити сертифікат"/>
    <hyperlink ref="C619" r:id="rId617" tooltip="Завантажити сертифікат" display="Завантажити сертифікат"/>
    <hyperlink ref="C620" r:id="rId618" tooltip="Завантажити сертифікат" display="Завантажити сертифікат"/>
    <hyperlink ref="C621" r:id="rId619" tooltip="Завантажити сертифікат" display="Завантажити сертифікат"/>
    <hyperlink ref="C622" r:id="rId620" tooltip="Завантажити сертифікат" display="Завантажити сертифікат"/>
    <hyperlink ref="C623" r:id="rId621" tooltip="Завантажити сертифікат" display="Завантажити сертифікат"/>
    <hyperlink ref="C624" r:id="rId622" tooltip="Завантажити сертифікат" display="Завантажити сертифікат"/>
    <hyperlink ref="C625" r:id="rId623" tooltip="Завантажити сертифікат" display="Завантажити сертифікат"/>
    <hyperlink ref="C626" r:id="rId624" tooltip="Завантажити сертифікат" display="Завантажити сертифікат"/>
    <hyperlink ref="C627" r:id="rId625" tooltip="Завантажити сертифікат" display="Завантажити сертифікат"/>
    <hyperlink ref="C628" r:id="rId626" tooltip="Завантажити сертифікат" display="Завантажити сертифікат"/>
    <hyperlink ref="C629" r:id="rId627" tooltip="Завантажити сертифікат" display="Завантажити сертифікат"/>
    <hyperlink ref="C630" r:id="rId628" tooltip="Завантажити сертифікат" display="Завантажити сертифікат"/>
    <hyperlink ref="C631" r:id="rId629" tooltip="Завантажити сертифікат" display="Завантажити сертифікат"/>
    <hyperlink ref="C632" r:id="rId630" tooltip="Завантажити сертифікат" display="Завантажити сертифікат"/>
    <hyperlink ref="C633" r:id="rId631" tooltip="Завантажити сертифікат" display="Завантажити сертифікат"/>
    <hyperlink ref="C634" r:id="rId632" tooltip="Завантажити сертифікат" display="Завантажити сертифікат"/>
    <hyperlink ref="C635" r:id="rId633" tooltip="Завантажити сертифікат" display="Завантажити сертифікат"/>
    <hyperlink ref="C636" r:id="rId634" tooltip="Завантажити сертифікат" display="Завантажити сертифікат"/>
    <hyperlink ref="C637" r:id="rId635" tooltip="Завантажити сертифікат" display="Завантажити сертифікат"/>
    <hyperlink ref="C638" r:id="rId636" tooltip="Завантажити сертифікат" display="Завантажити сертифікат"/>
    <hyperlink ref="C639" r:id="rId637" tooltip="Завантажити сертифікат" display="Завантажити сертифікат"/>
    <hyperlink ref="C640" r:id="rId638" tooltip="Завантажити сертифікат" display="Завантажити сертифікат"/>
    <hyperlink ref="C641" r:id="rId639" tooltip="Завантажити сертифікат" display="Завантажити сертифікат"/>
    <hyperlink ref="C642" r:id="rId640" tooltip="Завантажити сертифікат" display="Завантажити сертифікат"/>
    <hyperlink ref="C643" r:id="rId641" tooltip="Завантажити сертифікат" display="Завантажити сертифікат"/>
    <hyperlink ref="C644" r:id="rId642" tooltip="Завантажити сертифікат" display="Завантажити сертифікат"/>
    <hyperlink ref="C645" r:id="rId643" tooltip="Завантажити сертифікат" display="Завантажити сертифікат"/>
    <hyperlink ref="C646" r:id="rId644" tooltip="Завантажити сертифікат" display="Завантажити сертифікат"/>
    <hyperlink ref="C647" r:id="rId645" tooltip="Завантажити сертифікат" display="Завантажити сертифікат"/>
    <hyperlink ref="C648" r:id="rId646" tooltip="Завантажити сертифікат" display="Завантажити сертифікат"/>
    <hyperlink ref="C649" r:id="rId647" tooltip="Завантажити сертифікат" display="Завантажити сертифікат"/>
    <hyperlink ref="C650" r:id="rId648" tooltip="Завантажити сертифікат" display="Завантажити сертифікат"/>
    <hyperlink ref="C651" r:id="rId649" tooltip="Завантажити сертифікат" display="Завантажити сертифікат"/>
    <hyperlink ref="C652" r:id="rId650" tooltip="Завантажити сертифікат" display="Завантажити сертифікат"/>
    <hyperlink ref="C653" r:id="rId651" tooltip="Завантажити сертифікат" display="Завантажити сертифікат"/>
    <hyperlink ref="C654" r:id="rId652" tooltip="Завантажити сертифікат" display="Завантажити сертифікат"/>
    <hyperlink ref="C655" r:id="rId653" tooltip="Завантажити сертифікат" display="Завантажити сертифікат"/>
    <hyperlink ref="C656" r:id="rId654" tooltip="Завантажити сертифікат" display="Завантажити сертифікат"/>
    <hyperlink ref="C657" r:id="rId655" tooltip="Завантажити сертифікат" display="Завантажити сертифікат"/>
    <hyperlink ref="C658" r:id="rId656" tooltip="Завантажити сертифікат" display="Завантажити сертифікат"/>
    <hyperlink ref="C659" r:id="rId657" tooltip="Завантажити сертифікат" display="Завантажити сертифікат"/>
    <hyperlink ref="C660" r:id="rId658" tooltip="Завантажити сертифікат" display="Завантажити сертифікат"/>
    <hyperlink ref="C661" r:id="rId659" tooltip="Завантажити сертифікат" display="Завантажити сертифікат"/>
    <hyperlink ref="C662" r:id="rId660" tooltip="Завантажити сертифікат" display="Завантажити сертифікат"/>
    <hyperlink ref="C663" r:id="rId661" tooltip="Завантажити сертифікат" display="Завантажити сертифікат"/>
    <hyperlink ref="C664" r:id="rId662" tooltip="Завантажити сертифікат" display="Завантажити сертифікат"/>
    <hyperlink ref="C665" r:id="rId663" tooltip="Завантажити сертифікат" display="Завантажити сертифікат"/>
    <hyperlink ref="C666" r:id="rId664" tooltip="Завантажити сертифікат" display="Завантажити сертифікат"/>
    <hyperlink ref="C667" r:id="rId665" tooltip="Завантажити сертифікат" display="Завантажити сертифікат"/>
    <hyperlink ref="C668" r:id="rId666" tooltip="Завантажити сертифікат" display="Завантажити сертифікат"/>
    <hyperlink ref="C669" r:id="rId667" tooltip="Завантажити сертифікат" display="Завантажити сертифікат"/>
    <hyperlink ref="C670" r:id="rId668" tooltip="Завантажити сертифікат" display="Завантажити сертифікат"/>
    <hyperlink ref="C671" r:id="rId669" tooltip="Завантажити сертифікат" display="Завантажити сертифікат"/>
    <hyperlink ref="C672" r:id="rId670" tooltip="Завантажити сертифікат" display="Завантажити сертифікат"/>
    <hyperlink ref="C673" r:id="rId671" tooltip="Завантажити сертифікат" display="Завантажити сертифікат"/>
    <hyperlink ref="C674" r:id="rId672" tooltip="Завантажити сертифікат" display="Завантажити сертифікат"/>
    <hyperlink ref="C675" r:id="rId673" tooltip="Завантажити сертифікат" display="Завантажити сертифікат"/>
    <hyperlink ref="C676" r:id="rId674" tooltip="Завантажити сертифікат" display="Завантажити сертифікат"/>
    <hyperlink ref="C677" r:id="rId675" tooltip="Завантажити сертифікат" display="Завантажити сертифікат"/>
    <hyperlink ref="C678" r:id="rId676" tooltip="Завантажити сертифікат" display="Завантажити сертифікат"/>
    <hyperlink ref="C679" r:id="rId677" tooltip="Завантажити сертифікат" display="Завантажити сертифікат"/>
    <hyperlink ref="C680" r:id="rId678" tooltip="Завантажити сертифікат" display="Завантажити сертифікат"/>
    <hyperlink ref="C681" r:id="rId679" tooltip="Завантажити сертифікат" display="Завантажити сертифікат"/>
    <hyperlink ref="C682" r:id="rId680" tooltip="Завантажити сертифікат" display="Завантажити сертифікат"/>
    <hyperlink ref="C683" r:id="rId681" tooltip="Завантажити сертифікат" display="Завантажити сертифікат"/>
    <hyperlink ref="C684" r:id="rId682" tooltip="Завантажити сертифікат" display="Завантажити сертифікат"/>
    <hyperlink ref="C685" r:id="rId683" tooltip="Завантажити сертифікат" display="Завантажити сертифікат"/>
    <hyperlink ref="C686" r:id="rId684" tooltip="Завантажити сертифікат" display="Завантажити сертифікат"/>
    <hyperlink ref="C687" r:id="rId685" tooltip="Завантажити сертифікат" display="Завантажити сертифікат"/>
    <hyperlink ref="C688" r:id="rId686" tooltip="Завантажити сертифікат" display="Завантажити сертифікат"/>
    <hyperlink ref="C689" r:id="rId687" tooltip="Завантажити сертифікат" display="Завантажити сертифікат"/>
    <hyperlink ref="C690" r:id="rId688" tooltip="Завантажити сертифікат" display="Завантажити сертифікат"/>
    <hyperlink ref="C691" r:id="rId689" tooltip="Завантажити сертифікат" display="Завантажити сертифікат"/>
    <hyperlink ref="C692" r:id="rId690" tooltip="Завантажити сертифікат" display="Завантажити сертифікат"/>
    <hyperlink ref="C693" r:id="rId691" tooltip="Завантажити сертифікат" display="Завантажити сертифікат"/>
    <hyperlink ref="C694" r:id="rId692" tooltip="Завантажити сертифікат" display="Завантажити сертифікат"/>
    <hyperlink ref="C695" r:id="rId693" tooltip="Завантажити сертифікат" display="Завантажити сертифікат"/>
    <hyperlink ref="C696" r:id="rId694" tooltip="Завантажити сертифікат" display="Завантажити сертифікат"/>
    <hyperlink ref="C697" r:id="rId695" tooltip="Завантажити сертифікат" display="Завантажити сертифікат"/>
    <hyperlink ref="C698" r:id="rId696" tooltip="Завантажити сертифікат" display="Завантажити сертифікат"/>
    <hyperlink ref="C699" r:id="rId697" tooltip="Завантажити сертифікат" display="Завантажити сертифікат"/>
    <hyperlink ref="C700" r:id="rId698" tooltip="Завантажити сертифікат" display="Завантажити сертифікат"/>
    <hyperlink ref="C701" r:id="rId699" tooltip="Завантажити сертифікат" display="Завантажити сертифікат"/>
    <hyperlink ref="C702" r:id="rId700" tooltip="Завантажити сертифікат" display="Завантажити сертифікат"/>
    <hyperlink ref="C703" r:id="rId701" tooltip="Завантажити сертифікат" display="Завантажити сертифікат"/>
    <hyperlink ref="C704" r:id="rId702" tooltip="Завантажити сертифікат" display="Завантажити сертифікат"/>
    <hyperlink ref="C705" r:id="rId703" tooltip="Завантажити сертифікат" display="Завантажити сертифікат"/>
    <hyperlink ref="C706" r:id="rId704" tooltip="Завантажити сертифікат" display="Завантажити сертифікат"/>
    <hyperlink ref="C707" r:id="rId705" tooltip="Завантажити сертифікат" display="Завантажити сертифікат"/>
    <hyperlink ref="C708" r:id="rId706" tooltip="Завантажити сертифікат" display="Завантажити сертифікат"/>
    <hyperlink ref="C709" r:id="rId707" tooltip="Завантажити сертифікат" display="Завантажити сертифікат"/>
    <hyperlink ref="C710" r:id="rId708" tooltip="Завантажити сертифікат" display="Завантажити сертифікат"/>
    <hyperlink ref="C711" r:id="rId709" tooltip="Завантажити сертифікат" display="Завантажити сертифікат"/>
    <hyperlink ref="C712" r:id="rId710" tooltip="Завантажити сертифікат" display="Завантажити сертифікат"/>
    <hyperlink ref="C713" r:id="rId711" tooltip="Завантажити сертифікат" display="Завантажити сертифікат"/>
    <hyperlink ref="C714" r:id="rId712" tooltip="Завантажити сертифікат" display="Завантажити сертифікат"/>
    <hyperlink ref="C715" r:id="rId713" tooltip="Завантажити сертифікат" display="Завантажити сертифікат"/>
    <hyperlink ref="C716" r:id="rId714" tooltip="Завантажити сертифікат" display="Завантажити сертифікат"/>
    <hyperlink ref="C717" r:id="rId715" tooltip="Завантажити сертифікат" display="Завантажити сертифікат"/>
    <hyperlink ref="C718" r:id="rId716" tooltip="Завантажити сертифікат" display="Завантажити сертифікат"/>
    <hyperlink ref="C719" r:id="rId717" tooltip="Завантажити сертифікат" display="Завантажити сертифікат"/>
    <hyperlink ref="C720" r:id="rId718" tooltip="Завантажити сертифікат" display="Завантажити сертифікат"/>
    <hyperlink ref="C721" r:id="rId719" tooltip="Завантажити сертифікат" display="Завантажити сертифікат"/>
    <hyperlink ref="C722" r:id="rId720" tooltip="Завантажити сертифікат" display="Завантажити сертифікат"/>
    <hyperlink ref="C723" r:id="rId721" tooltip="Завантажити сертифікат" display="Завантажити сертифікат"/>
    <hyperlink ref="C724" r:id="rId722" tooltip="Завантажити сертифікат" display="Завантажити сертифікат"/>
    <hyperlink ref="C725" r:id="rId723" tooltip="Завантажити сертифікат" display="Завантажити сертифікат"/>
    <hyperlink ref="C726" r:id="rId724" tooltip="Завантажити сертифікат" display="Завантажити сертифікат"/>
    <hyperlink ref="C727" r:id="rId725" tooltip="Завантажити сертифікат" display="Завантажити сертифікат"/>
    <hyperlink ref="C728" r:id="rId726" tooltip="Завантажити сертифікат" display="Завантажити сертифікат"/>
    <hyperlink ref="C729" r:id="rId727" tooltip="Завантажити сертифікат" display="Завантажити сертифікат"/>
    <hyperlink ref="C730" r:id="rId728" tooltip="Завантажити сертифікат" display="Завантажити сертифікат"/>
    <hyperlink ref="C731" r:id="rId729" tooltip="Завантажити сертифікат" display="Завантажити сертифікат"/>
    <hyperlink ref="C732" r:id="rId730" tooltip="Завантажити сертифікат" display="Завантажити сертифікат"/>
    <hyperlink ref="C733" r:id="rId731" tooltip="Завантажити сертифікат" display="Завантажити сертифікат"/>
    <hyperlink ref="C734" r:id="rId732" tooltip="Завантажити сертифікат" display="Завантажити сертифікат"/>
    <hyperlink ref="C735" r:id="rId733" tooltip="Завантажити сертифікат" display="Завантажити сертифікат"/>
    <hyperlink ref="C736" r:id="rId734" tooltip="Завантажити сертифікат" display="Завантажити сертифікат"/>
    <hyperlink ref="C737" r:id="rId735" tooltip="Завантажити сертифікат" display="Завантажити сертифікат"/>
    <hyperlink ref="C738" r:id="rId736" tooltip="Завантажити сертифікат" display="Завантажити сертифікат"/>
    <hyperlink ref="C739" r:id="rId737" tooltip="Завантажити сертифікат" display="Завантажити сертифікат"/>
    <hyperlink ref="C740" r:id="rId738" tooltip="Завантажити сертифікат" display="Завантажити сертифікат"/>
    <hyperlink ref="C741" r:id="rId739" tooltip="Завантажити сертифікат" display="Завантажити сертифікат"/>
    <hyperlink ref="C742" r:id="rId740" tooltip="Завантажити сертифікат" display="Завантажити сертифікат"/>
    <hyperlink ref="C743" r:id="rId741" tooltip="Завантажити сертифікат" display="Завантажити сертифікат"/>
    <hyperlink ref="C744" r:id="rId742" tooltip="Завантажити сертифікат" display="Завантажити сертифікат"/>
    <hyperlink ref="C745" r:id="rId743" tooltip="Завантажити сертифікат" display="Завантажити сертифікат"/>
    <hyperlink ref="C746" r:id="rId744" tooltip="Завантажити сертифікат" display="Завантажити сертифікат"/>
    <hyperlink ref="C747" r:id="rId745" tooltip="Завантажити сертифікат" display="Завантажити сертифікат"/>
    <hyperlink ref="C748" r:id="rId746" tooltip="Завантажити сертифікат" display="Завантажити сертифікат"/>
    <hyperlink ref="C749" r:id="rId747" tooltip="Завантажити сертифікат" display="Завантажити сертифікат"/>
    <hyperlink ref="C750" r:id="rId748" tooltip="Завантажити сертифікат" display="Завантажити сертифікат"/>
    <hyperlink ref="C751" r:id="rId749" tooltip="Завантажити сертифікат" display="Завантажити сертифікат"/>
    <hyperlink ref="C752" r:id="rId750" tooltip="Завантажити сертифікат" display="Завантажити сертифікат"/>
    <hyperlink ref="C753" r:id="rId751" tooltip="Завантажити сертифікат" display="Завантажити сертифікат"/>
    <hyperlink ref="C754" r:id="rId752" tooltip="Завантажити сертифікат" display="Завантажити сертифікат"/>
    <hyperlink ref="C755" r:id="rId753" tooltip="Завантажити сертифікат" display="Завантажити сертифікат"/>
    <hyperlink ref="C756" r:id="rId754" tooltip="Завантажити сертифікат" display="Завантажити сертифікат"/>
    <hyperlink ref="C757" r:id="rId755" tooltip="Завантажити сертифікат" display="Завантажити сертифікат"/>
    <hyperlink ref="C758" r:id="rId756" tooltip="Завантажити сертифікат" display="Завантажити сертифікат"/>
    <hyperlink ref="C759" r:id="rId757" tooltip="Завантажити сертифікат" display="Завантажити сертифікат"/>
    <hyperlink ref="C760" r:id="rId758" tooltip="Завантажити сертифікат" display="Завантажити сертифікат"/>
    <hyperlink ref="C761" r:id="rId759" tooltip="Завантажити сертифікат" display="Завантажити сертифікат"/>
    <hyperlink ref="C762" r:id="rId760" tooltip="Завантажити сертифікат" display="Завантажити сертифікат"/>
    <hyperlink ref="C763" r:id="rId761" tooltip="Завантажити сертифікат" display="Завантажити сертифікат"/>
    <hyperlink ref="C764" r:id="rId762" tooltip="Завантажити сертифікат" display="Завантажити сертифікат"/>
    <hyperlink ref="C765" r:id="rId763" tooltip="Завантажити сертифікат" display="Завантажити сертифікат"/>
    <hyperlink ref="C766" r:id="rId764" tooltip="Завантажити сертифікат" display="Завантажити сертифікат"/>
    <hyperlink ref="C767" r:id="rId765" tooltip="Завантажити сертифікат" display="Завантажити сертифікат"/>
    <hyperlink ref="C768" r:id="rId766" tooltip="Завантажити сертифікат" display="Завантажити сертифікат"/>
    <hyperlink ref="C769" r:id="rId767" tooltip="Завантажити сертифікат" display="Завантажити сертифікат"/>
    <hyperlink ref="C770" r:id="rId768" tooltip="Завантажити сертифікат" display="Завантажити сертифікат"/>
    <hyperlink ref="C771" r:id="rId769" tooltip="Завантажити сертифікат" display="Завантажити сертифікат"/>
    <hyperlink ref="C772" r:id="rId770" tooltip="Завантажити сертифікат" display="Завантажити сертифікат"/>
    <hyperlink ref="C773" r:id="rId771" tooltip="Завантажити сертифікат" display="Завантажити сертифікат"/>
    <hyperlink ref="C774" r:id="rId772" tooltip="Завантажити сертифікат" display="Завантажити сертифікат"/>
    <hyperlink ref="C775" r:id="rId773" tooltip="Завантажити сертифікат" display="Завантажити сертифікат"/>
    <hyperlink ref="C776" r:id="rId774" tooltip="Завантажити сертифікат" display="Завантажити сертифікат"/>
    <hyperlink ref="C777" r:id="rId775" tooltip="Завантажити сертифікат" display="Завантажити сертифікат"/>
    <hyperlink ref="C778" r:id="rId776" tooltip="Завантажити сертифікат" display="Завантажити сертифікат"/>
    <hyperlink ref="C779" r:id="rId777" tooltip="Завантажити сертифікат" display="Завантажити сертифікат"/>
    <hyperlink ref="C780" r:id="rId778" tooltip="Завантажити сертифікат" display="Завантажити сертифікат"/>
    <hyperlink ref="C781" r:id="rId779" tooltip="Завантажити сертифікат" display="Завантажити сертифікат"/>
    <hyperlink ref="C782" r:id="rId780" tooltip="Завантажити сертифікат" display="Завантажити сертифікат"/>
    <hyperlink ref="C783" r:id="rId781" tooltip="Завантажити сертифікат" display="Завантажити сертифікат"/>
    <hyperlink ref="C784" r:id="rId782" tooltip="Завантажити сертифікат" display="Завантажити сертифікат"/>
    <hyperlink ref="C785" r:id="rId783" tooltip="Завантажити сертифікат" display="Завантажити сертифікат"/>
    <hyperlink ref="C786" r:id="rId784" tooltip="Завантажити сертифікат" display="Завантажити сертифікат"/>
    <hyperlink ref="C787" r:id="rId785" tooltip="Завантажити сертифікат" display="Завантажити сертифікат"/>
    <hyperlink ref="C788" r:id="rId786" tooltip="Завантажити сертифікат" display="Завантажити сертифікат"/>
    <hyperlink ref="C789" r:id="rId787" tooltip="Завантажити сертифікат" display="Завантажити сертифікат"/>
    <hyperlink ref="C790" r:id="rId788" tooltip="Завантажити сертифікат" display="Завантажити сертифікат"/>
    <hyperlink ref="C791" r:id="rId789" tooltip="Завантажити сертифікат" display="Завантажити сертифікат"/>
    <hyperlink ref="C792" r:id="rId790" tooltip="Завантажити сертифікат" display="Завантажити сертифікат"/>
    <hyperlink ref="C793" r:id="rId791" tooltip="Завантажити сертифікат" display="Завантажити сертифікат"/>
    <hyperlink ref="C794" r:id="rId792" tooltip="Завантажити сертифікат" display="Завантажити сертифікат"/>
    <hyperlink ref="C795" r:id="rId793" tooltip="Завантажити сертифікат" display="Завантажити сертифікат"/>
    <hyperlink ref="C796" r:id="rId794" tooltip="Завантажити сертифікат" display="Завантажити сертифікат"/>
    <hyperlink ref="C797" r:id="rId795" tooltip="Завантажити сертифікат" display="Завантажити сертифікат"/>
    <hyperlink ref="C798" r:id="rId796" tooltip="Завантажити сертифікат" display="Завантажити сертифікат"/>
    <hyperlink ref="C799" r:id="rId797" tooltip="Завантажити сертифікат" display="Завантажити сертифікат"/>
    <hyperlink ref="C800" r:id="rId798" tooltip="Завантажити сертифікат" display="Завантажити сертифікат"/>
    <hyperlink ref="C801" r:id="rId799" tooltip="Завантажити сертифікат" display="Завантажити сертифікат"/>
    <hyperlink ref="C802" r:id="rId800" tooltip="Завантажити сертифікат" display="Завантажити сертифікат"/>
    <hyperlink ref="C803" r:id="rId801" tooltip="Завантажити сертифікат" display="Завантажити сертифікат"/>
    <hyperlink ref="C804" r:id="rId802" tooltip="Завантажити сертифікат" display="Завантажити сертифікат"/>
    <hyperlink ref="C805" r:id="rId803" tooltip="Завантажити сертифікат" display="Завантажити сертифікат"/>
    <hyperlink ref="C806" r:id="rId804" tooltip="Завантажити сертифікат" display="Завантажити сертифікат"/>
    <hyperlink ref="C807" r:id="rId805" tooltip="Завантажити сертифікат" display="Завантажити сертифікат"/>
    <hyperlink ref="C808" r:id="rId806" tooltip="Завантажити сертифікат" display="Завантажити сертифікат"/>
    <hyperlink ref="C809" r:id="rId807" tooltip="Завантажити сертифікат" display="Завантажити сертифікат"/>
    <hyperlink ref="C810" r:id="rId808" tooltip="Завантажити сертифікат" display="Завантажити сертифікат"/>
    <hyperlink ref="C811" r:id="rId809" tooltip="Завантажити сертифікат" display="Завантажити сертифікат"/>
    <hyperlink ref="C812" r:id="rId810" tooltip="Завантажити сертифікат" display="Завантажити сертифікат"/>
    <hyperlink ref="C813" r:id="rId811" tooltip="Завантажити сертифікат" display="Завантажити сертифікат"/>
    <hyperlink ref="C814" r:id="rId812" tooltip="Завантажити сертифікат" display="Завантажити сертифікат"/>
    <hyperlink ref="C815" r:id="rId813" tooltip="Завантажити сертифікат" display="Завантажити сертифікат"/>
    <hyperlink ref="C816" r:id="rId814" tooltip="Завантажити сертифікат" display="Завантажити сертифікат"/>
    <hyperlink ref="C817" r:id="rId815" tooltip="Завантажити сертифікат" display="Завантажити сертифікат"/>
    <hyperlink ref="C818" r:id="rId816" tooltip="Завантажити сертифікат" display="Завантажити сертифікат"/>
    <hyperlink ref="C819" r:id="rId817" tooltip="Завантажити сертифікат" display="Завантажити сертифікат"/>
    <hyperlink ref="C820" r:id="rId818" tooltip="Завантажити сертифікат" display="Завантажити сертифікат"/>
    <hyperlink ref="C821" r:id="rId819" tooltip="Завантажити сертифікат" display="Завантажити сертифікат"/>
    <hyperlink ref="C822" r:id="rId820" tooltip="Завантажити сертифікат" display="Завантажити сертифікат"/>
    <hyperlink ref="C823" r:id="rId821" tooltip="Завантажити сертифікат" display="Завантажити сертифікат"/>
    <hyperlink ref="C824" r:id="rId822" tooltip="Завантажити сертифікат" display="Завантажити сертифікат"/>
    <hyperlink ref="C825" r:id="rId823" tooltip="Завантажити сертифікат" display="Завантажити сертифікат"/>
    <hyperlink ref="C826" r:id="rId824" tooltip="Завантажити сертифікат" display="Завантажити сертифікат"/>
    <hyperlink ref="C827" r:id="rId825" tooltip="Завантажити сертифікат" display="Завантажити сертифікат"/>
    <hyperlink ref="C828" r:id="rId826" tooltip="Завантажити сертифікат" display="Завантажити сертифікат"/>
    <hyperlink ref="C829" r:id="rId827" tooltip="Завантажити сертифікат" display="Завантажити сертифікат"/>
    <hyperlink ref="C830" r:id="rId828" tooltip="Завантажити сертифікат" display="Завантажити сертифікат"/>
    <hyperlink ref="C831" r:id="rId829" tooltip="Завантажити сертифікат" display="Завантажити сертифікат"/>
    <hyperlink ref="C832" r:id="rId830" tooltip="Завантажити сертифікат" display="Завантажити сертифікат"/>
    <hyperlink ref="C833" r:id="rId831" tooltip="Завантажити сертифікат" display="Завантажити сертифікат"/>
    <hyperlink ref="C834" r:id="rId832" tooltip="Завантажити сертифікат" display="Завантажити сертифікат"/>
    <hyperlink ref="C835" r:id="rId833" tooltip="Завантажити сертифікат" display="Завантажити сертифікат"/>
    <hyperlink ref="C836" r:id="rId834" tooltip="Завантажити сертифікат" display="Завантажити сертифікат"/>
    <hyperlink ref="C837" r:id="rId835" tooltip="Завантажити сертифікат" display="Завантажити сертифікат"/>
    <hyperlink ref="C838" r:id="rId836" tooltip="Завантажити сертифікат" display="Завантажити сертифікат"/>
    <hyperlink ref="C839" r:id="rId837" tooltip="Завантажити сертифікат" display="Завантажити сертифікат"/>
    <hyperlink ref="C840" r:id="rId838" tooltip="Завантажити сертифікат" display="Завантажити сертифікат"/>
    <hyperlink ref="C841" r:id="rId839" tooltip="Завантажити сертифікат" display="Завантажити сертифікат"/>
    <hyperlink ref="C842" r:id="rId840" tooltip="Завантажити сертифікат" display="Завантажити сертифікат"/>
    <hyperlink ref="C843" r:id="rId841" tooltip="Завантажити сертифікат" display="Завантажити сертифікат"/>
    <hyperlink ref="C844" r:id="rId842" tooltip="Завантажити сертифікат" display="Завантажити сертифікат"/>
    <hyperlink ref="C845" r:id="rId843" tooltip="Завантажити сертифікат" display="Завантажити сертифікат"/>
    <hyperlink ref="C846" r:id="rId844" tooltip="Завантажити сертифікат" display="Завантажити сертифікат"/>
    <hyperlink ref="C847" r:id="rId845" tooltip="Завантажити сертифікат" display="Завантажити сертифікат"/>
    <hyperlink ref="C848" r:id="rId846" tooltip="Завантажити сертифікат" display="Завантажити сертифікат"/>
    <hyperlink ref="C849" r:id="rId847" tooltip="Завантажити сертифікат" display="Завантажити сертифікат"/>
    <hyperlink ref="C850" r:id="rId848" tooltip="Завантажити сертифікат" display="Завантажити сертифікат"/>
    <hyperlink ref="C851" r:id="rId849" tooltip="Завантажити сертифікат" display="Завантажити сертифікат"/>
    <hyperlink ref="C852" r:id="rId850" tooltip="Завантажити сертифікат" display="Завантажити сертифікат"/>
    <hyperlink ref="C853" r:id="rId851" tooltip="Завантажити сертифікат" display="Завантажити сертифікат"/>
    <hyperlink ref="C854" r:id="rId852" tooltip="Завантажити сертифікат" display="Завантажити сертифікат"/>
    <hyperlink ref="C855" r:id="rId853" tooltip="Завантажити сертифікат" display="Завантажити сертифікат"/>
    <hyperlink ref="C856" r:id="rId854" tooltip="Завантажити сертифікат" display="Завантажити сертифікат"/>
    <hyperlink ref="C857" r:id="rId855" tooltip="Завантажити сертифікат" display="Завантажити сертифікат"/>
    <hyperlink ref="C858" r:id="rId856" tooltip="Завантажити сертифікат" display="Завантажити сертифікат"/>
    <hyperlink ref="C859" r:id="rId857" tooltip="Завантажити сертифікат" display="Завантажити сертифікат"/>
    <hyperlink ref="C860" r:id="rId858" tooltip="Завантажити сертифікат" display="Завантажити сертифікат"/>
    <hyperlink ref="C861" r:id="rId859" tooltip="Завантажити сертифікат" display="Завантажити сертифікат"/>
    <hyperlink ref="C862" r:id="rId860" tooltip="Завантажити сертифікат" display="Завантажити сертифікат"/>
    <hyperlink ref="C863" r:id="rId861" tooltip="Завантажити сертифікат" display="Завантажити сертифікат"/>
    <hyperlink ref="C864" r:id="rId862" tooltip="Завантажити сертифікат" display="Завантажити сертифікат"/>
    <hyperlink ref="C865" r:id="rId863" tooltip="Завантажити сертифікат" display="Завантажити сертифікат"/>
    <hyperlink ref="C866" r:id="rId864" tooltip="Завантажити сертифікат" display="Завантажити сертифікат"/>
    <hyperlink ref="C867" r:id="rId865" tooltip="Завантажити сертифікат" display="Завантажити сертифікат"/>
    <hyperlink ref="C868" r:id="rId866" tooltip="Завантажити сертифікат" display="Завантажити сертифікат"/>
    <hyperlink ref="C869" r:id="rId867" tooltip="Завантажити сертифікат" display="Завантажити сертифікат"/>
    <hyperlink ref="C870" r:id="rId868" tooltip="Завантажити сертифікат" display="Завантажити сертифікат"/>
    <hyperlink ref="C871" r:id="rId869" tooltip="Завантажити сертифікат" display="Завантажити сертифікат"/>
    <hyperlink ref="C872" r:id="rId870" tooltip="Завантажити сертифікат" display="Завантажити сертифікат"/>
    <hyperlink ref="C873" r:id="rId871" tooltip="Завантажити сертифікат" display="Завантажити сертифікат"/>
    <hyperlink ref="C874" r:id="rId872" tooltip="Завантажити сертифікат" display="Завантажити сертифікат"/>
    <hyperlink ref="C875" r:id="rId873" tooltip="Завантажити сертифікат" display="Завантажити сертифікат"/>
    <hyperlink ref="C876" r:id="rId874" tooltip="Завантажити сертифікат" display="Завантажити сертифікат"/>
    <hyperlink ref="C877" r:id="rId875" tooltip="Завантажити сертифікат" display="Завантажити сертифікат"/>
    <hyperlink ref="C878" r:id="rId876" tooltip="Завантажити сертифікат" display="Завантажити сертифікат"/>
    <hyperlink ref="C879" r:id="rId877" tooltip="Завантажити сертифікат" display="Завантажити сертифікат"/>
    <hyperlink ref="C880" r:id="rId878" tooltip="Завантажити сертифікат" display="Завантажити сертифікат"/>
    <hyperlink ref="C881" r:id="rId879" tooltip="Завантажити сертифікат" display="Завантажити сертифікат"/>
    <hyperlink ref="C882" r:id="rId880" tooltip="Завантажити сертифікат" display="Завантажити сертифікат"/>
    <hyperlink ref="C883" r:id="rId881" tooltip="Завантажити сертифікат" display="Завантажити сертифікат"/>
    <hyperlink ref="C884" r:id="rId882" tooltip="Завантажити сертифікат" display="Завантажити сертифікат"/>
    <hyperlink ref="C885" r:id="rId883" tooltip="Завантажити сертифікат" display="Завантажити сертифікат"/>
    <hyperlink ref="C886" r:id="rId884" tooltip="Завантажити сертифікат" display="Завантажити сертифікат"/>
    <hyperlink ref="C887" r:id="rId885" tooltip="Завантажити сертифікат" display="Завантажити сертифікат"/>
    <hyperlink ref="C888" r:id="rId886" tooltip="Завантажити сертифікат" display="Завантажити сертифікат"/>
    <hyperlink ref="C889" r:id="rId887" tooltip="Завантажити сертифікат" display="Завантажити сертифікат"/>
    <hyperlink ref="C890" r:id="rId888" tooltip="Завантажити сертифікат" display="Завантажити сертифікат"/>
    <hyperlink ref="C891" r:id="rId889" tooltip="Завантажити сертифікат" display="Завантажити сертифікат"/>
    <hyperlink ref="C892" r:id="rId890" tooltip="Завантажити сертифікат" display="Завантажити сертифікат"/>
    <hyperlink ref="C893" r:id="rId891" tooltip="Завантажити сертифікат" display="Завантажити сертифікат"/>
    <hyperlink ref="C894" r:id="rId892" tooltip="Завантажити сертифікат" display="Завантажити сертифікат"/>
    <hyperlink ref="C895" r:id="rId893" tooltip="Завантажити сертифікат" display="Завантажити сертифікат"/>
    <hyperlink ref="C896" r:id="rId894" tooltip="Завантажити сертифікат" display="Завантажити сертифікат"/>
    <hyperlink ref="C897" r:id="rId895" tooltip="Завантажити сертифікат" display="Завантажити сертифікат"/>
    <hyperlink ref="C898" r:id="rId896" tooltip="Завантажити сертифікат" display="Завантажити сертифікат"/>
    <hyperlink ref="C899" r:id="rId897" tooltip="Завантажити сертифікат" display="Завантажити сертифікат"/>
    <hyperlink ref="C900" r:id="rId898" tooltip="Завантажити сертифікат" display="Завантажити сертифікат"/>
    <hyperlink ref="C901" r:id="rId899" tooltip="Завантажити сертифікат" display="Завантажити сертифікат"/>
    <hyperlink ref="C902" r:id="rId900" tooltip="Завантажити сертифікат" display="Завантажити сертифікат"/>
    <hyperlink ref="C903" r:id="rId901" tooltip="Завантажити сертифікат" display="Завантажити сертифікат"/>
    <hyperlink ref="C904" r:id="rId902" tooltip="Завантажити сертифікат" display="Завантажити сертифікат"/>
    <hyperlink ref="C905" r:id="rId903" tooltip="Завантажити сертифікат" display="Завантажити сертифікат"/>
    <hyperlink ref="C906" r:id="rId904" tooltip="Завантажити сертифікат" display="Завантажити сертифікат"/>
    <hyperlink ref="C907" r:id="rId905" tooltip="Завантажити сертифікат" display="Завантажити сертифікат"/>
    <hyperlink ref="C908" r:id="rId906" tooltip="Завантажити сертифікат" display="Завантажити сертифікат"/>
    <hyperlink ref="C909" r:id="rId907" tooltip="Завантажити сертифікат" display="Завантажити сертифікат"/>
    <hyperlink ref="C910" r:id="rId908" tooltip="Завантажити сертифікат" display="Завантажити сертифікат"/>
    <hyperlink ref="C911" r:id="rId909" tooltip="Завантажити сертифікат" display="Завантажити сертифікат"/>
    <hyperlink ref="C912" r:id="rId910" tooltip="Завантажити сертифікат" display="Завантажити сертифікат"/>
    <hyperlink ref="C913" r:id="rId911" tooltip="Завантажити сертифікат" display="Завантажити сертифікат"/>
    <hyperlink ref="C914" r:id="rId912" tooltip="Завантажити сертифікат" display="Завантажити сертифікат"/>
    <hyperlink ref="C915" r:id="rId913" tooltip="Завантажити сертифікат" display="Завантажити сертифікат"/>
    <hyperlink ref="C916" r:id="rId914" tooltip="Завантажити сертифікат" display="Завантажити сертифікат"/>
    <hyperlink ref="C917" r:id="rId915" tooltip="Завантажити сертифікат" display="Завантажити сертифікат"/>
    <hyperlink ref="C918" r:id="rId916" tooltip="Завантажити сертифікат" display="Завантажити сертифікат"/>
    <hyperlink ref="C919" r:id="rId917" tooltip="Завантажити сертифікат" display="Завантажити сертифікат"/>
    <hyperlink ref="C920" r:id="rId918" tooltip="Завантажити сертифікат" display="Завантажити сертифікат"/>
    <hyperlink ref="C921" r:id="rId919" tooltip="Завантажити сертифікат" display="Завантажити сертифікат"/>
    <hyperlink ref="C922" r:id="rId920" tooltip="Завантажити сертифікат" display="Завантажити сертифікат"/>
    <hyperlink ref="C923" r:id="rId921" tooltip="Завантажити сертифікат" display="Завантажити сертифікат"/>
    <hyperlink ref="C924" r:id="rId922" tooltip="Завантажити сертифікат" display="Завантажити сертифікат"/>
    <hyperlink ref="C925" r:id="rId923" tooltip="Завантажити сертифікат" display="Завантажити сертифікат"/>
    <hyperlink ref="C926" r:id="rId924" tooltip="Завантажити сертифікат" display="Завантажити сертифікат"/>
    <hyperlink ref="C927" r:id="rId925" tooltip="Завантажити сертифікат" display="Завантажити сертифікат"/>
    <hyperlink ref="C928" r:id="rId926" tooltip="Завантажити сертифікат" display="Завантажити сертифікат"/>
    <hyperlink ref="C929" r:id="rId927" tooltip="Завантажити сертифікат" display="Завантажити сертифікат"/>
    <hyperlink ref="C930" r:id="rId928" tooltip="Завантажити сертифікат" display="Завантажити сертифікат"/>
    <hyperlink ref="C931" r:id="rId929" tooltip="Завантажити сертифікат" display="Завантажити сертифікат"/>
    <hyperlink ref="C932" r:id="rId930" tooltip="Завантажити сертифікат" display="Завантажити сертифікат"/>
    <hyperlink ref="C933" r:id="rId931" tooltip="Завантажити сертифікат" display="Завантажити сертифікат"/>
    <hyperlink ref="C934" r:id="rId932" tooltip="Завантажити сертифікат" display="Завантажити сертифікат"/>
    <hyperlink ref="C935" r:id="rId933" tooltip="Завантажити сертифікат" display="Завантажити сертифікат"/>
    <hyperlink ref="C936" r:id="rId934" tooltip="Завантажити сертифікат" display="Завантажити сертифікат"/>
    <hyperlink ref="C937" r:id="rId935" tooltip="Завантажити сертифікат" display="Завантажити сертифікат"/>
    <hyperlink ref="C938" r:id="rId936" tooltip="Завантажити сертифікат" display="Завантажити сертифікат"/>
    <hyperlink ref="C939" r:id="rId937" tooltip="Завантажити сертифікат" display="Завантажити сертифікат"/>
    <hyperlink ref="C940" r:id="rId938" tooltip="Завантажити сертифікат" display="Завантажити сертифікат"/>
    <hyperlink ref="C941" r:id="rId939" tooltip="Завантажити сертифікат" display="Завантажити сертифікат"/>
    <hyperlink ref="C942" r:id="rId940" tooltip="Завантажити сертифікат" display="Завантажити сертифікат"/>
    <hyperlink ref="C943" r:id="rId941" tooltip="Завантажити сертифікат" display="Завантажити сертифікат"/>
    <hyperlink ref="C944" r:id="rId942" tooltip="Завантажити сертифікат" display="Завантажити сертифікат"/>
    <hyperlink ref="C945" r:id="rId943" tooltip="Завантажити сертифікат" display="Завантажити сертифікат"/>
    <hyperlink ref="C946" r:id="rId944" tooltip="Завантажити сертифікат" display="Завантажити сертифікат"/>
    <hyperlink ref="C947" r:id="rId945" tooltip="Завантажити сертифікат" display="Завантажити сертифікат"/>
    <hyperlink ref="C948" r:id="rId946" tooltip="Завантажити сертифікат" display="Завантажити сертифікат"/>
    <hyperlink ref="C949" r:id="rId947" tooltip="Завантажити сертифікат" display="Завантажити сертифікат"/>
    <hyperlink ref="C950" r:id="rId948" tooltip="Завантажити сертифікат" display="Завантажити сертифікат"/>
    <hyperlink ref="C951" r:id="rId949" tooltip="Завантажити сертифікат" display="Завантажити сертифікат"/>
    <hyperlink ref="C952" r:id="rId950" tooltip="Завантажити сертифікат" display="Завантажити сертифікат"/>
    <hyperlink ref="C953" r:id="rId951" tooltip="Завантажити сертифікат" display="Завантажити сертифікат"/>
    <hyperlink ref="C954" r:id="rId952" tooltip="Завантажити сертифікат" display="Завантажити сертифікат"/>
    <hyperlink ref="C955" r:id="rId953" tooltip="Завантажити сертифікат" display="Завантажити сертифікат"/>
    <hyperlink ref="C956" r:id="rId954" tooltip="Завантажити сертифікат" display="Завантажити сертифікат"/>
    <hyperlink ref="C957" r:id="rId955" tooltip="Завантажити сертифікат" display="Завантажити сертифікат"/>
    <hyperlink ref="C958" r:id="rId956" tooltip="Завантажити сертифікат" display="Завантажити сертифікат"/>
    <hyperlink ref="C959" r:id="rId957" tooltip="Завантажити сертифікат" display="Завантажити сертифікат"/>
    <hyperlink ref="C960" r:id="rId958" tooltip="Завантажити сертифікат" display="Завантажити сертифікат"/>
    <hyperlink ref="C961" r:id="rId959" tooltip="Завантажити сертифікат" display="Завантажити сертифікат"/>
    <hyperlink ref="C962" r:id="rId960" tooltip="Завантажити сертифікат" display="Завантажити сертифікат"/>
    <hyperlink ref="C963" r:id="rId961" tooltip="Завантажити сертифікат" display="Завантажити сертифікат"/>
    <hyperlink ref="C964" r:id="rId962" tooltip="Завантажити сертифікат" display="Завантажити сертифікат"/>
    <hyperlink ref="C965" r:id="rId963" tooltip="Завантажити сертифікат" display="Завантажити сертифікат"/>
    <hyperlink ref="C966" r:id="rId964" tooltip="Завантажити сертифікат" display="Завантажити сертифікат"/>
    <hyperlink ref="C967" r:id="rId965" tooltip="Завантажити сертифікат" display="Завантажити сертифікат"/>
    <hyperlink ref="C968" r:id="rId966" tooltip="Завантажити сертифікат" display="Завантажити сертифікат"/>
    <hyperlink ref="C969" r:id="rId967" tooltip="Завантажити сертифікат" display="Завантажити сертифікат"/>
    <hyperlink ref="C970" r:id="rId968" tooltip="Завантажити сертифікат" display="Завантажити сертифікат"/>
    <hyperlink ref="C971" r:id="rId969" tooltip="Завантажити сертифікат" display="Завантажити сертифікат"/>
    <hyperlink ref="C972" r:id="rId970" tooltip="Завантажити сертифікат" display="Завантажити сертифікат"/>
    <hyperlink ref="C973" r:id="rId971" tooltip="Завантажити сертифікат" display="Завантажити сертифікат"/>
    <hyperlink ref="C974" r:id="rId972" tooltip="Завантажити сертифікат" display="Завантажити сертифікат"/>
    <hyperlink ref="C975" r:id="rId973" tooltip="Завантажити сертифікат" display="Завантажити сертифікат"/>
    <hyperlink ref="C976" r:id="rId974" tooltip="Завантажити сертифікат" display="Завантажити сертифікат"/>
    <hyperlink ref="C977" r:id="rId975" tooltip="Завантажити сертифікат" display="Завантажити сертифікат"/>
    <hyperlink ref="C978" r:id="rId976" tooltip="Завантажити сертифікат" display="Завантажити сертифікат"/>
    <hyperlink ref="C979" r:id="rId977" tooltip="Завантажити сертифікат" display="Завантажити сертифікат"/>
    <hyperlink ref="C980" r:id="rId978" tooltip="Завантажити сертифікат" display="Завантажити сертифікат"/>
    <hyperlink ref="C981" r:id="rId979" tooltip="Завантажити сертифікат" display="Завантажити сертифікат"/>
    <hyperlink ref="C982" r:id="rId980" tooltip="Завантажити сертифікат" display="Завантажити сертифікат"/>
    <hyperlink ref="C983" r:id="rId981" tooltip="Завантажити сертифікат" display="Завантажити сертифікат"/>
    <hyperlink ref="C984" r:id="rId982" tooltip="Завантажити сертифікат" display="Завантажити сертифікат"/>
    <hyperlink ref="C985" r:id="rId983" tooltip="Завантажити сертифікат" display="Завантажити сертифікат"/>
    <hyperlink ref="C986" r:id="rId984" tooltip="Завантажити сертифікат" display="Завантажити сертифікат"/>
    <hyperlink ref="C987" r:id="rId985" tooltip="Завантажити сертифікат" display="Завантажити сертифікат"/>
    <hyperlink ref="C988" r:id="rId986" tooltip="Завантажити сертифікат" display="Завантажити сертифікат"/>
    <hyperlink ref="C989" r:id="rId987" tooltip="Завантажити сертифікат" display="Завантажити сертифікат"/>
    <hyperlink ref="C990" r:id="rId988" tooltip="Завантажити сертифікат" display="Завантажити сертифікат"/>
    <hyperlink ref="C991" r:id="rId989" tooltip="Завантажити сертифікат" display="Завантажити сертифікат"/>
    <hyperlink ref="C992" r:id="rId990" tooltip="Завантажити сертифікат" display="Завантажити сертифікат"/>
    <hyperlink ref="C993" r:id="rId991" tooltip="Завантажити сертифікат" display="Завантажити сертифікат"/>
    <hyperlink ref="C994" r:id="rId992" tooltip="Завантажити сертифікат" display="Завантажити сертифікат"/>
    <hyperlink ref="C995" r:id="rId993" tooltip="Завантажити сертифікат" display="Завантажити сертифікат"/>
    <hyperlink ref="C996" r:id="rId994" tooltip="Завантажити сертифікат" display="Завантажити сертифікат"/>
    <hyperlink ref="C997" r:id="rId995" tooltip="Завантажити сертифікат" display="Завантажити сертифікат"/>
    <hyperlink ref="C998" r:id="rId996" tooltip="Завантажити сертифікат" display="Завантажити сертифікат"/>
    <hyperlink ref="C999" r:id="rId997" tooltip="Завантажити сертифікат" display="Завантажити сертифікат"/>
    <hyperlink ref="C1000" r:id="rId998" tooltip="Завантажити сертифікат" display="Завантажити сертифікат"/>
    <hyperlink ref="C1001" r:id="rId999" tooltip="Завантажити сертифікат" display="Завантажити сертифікат"/>
    <hyperlink ref="C1002" r:id="rId1000" tooltip="Завантажити сертифікат" display="Завантажити сертифікат"/>
    <hyperlink ref="C1003" r:id="rId1001" tooltip="Завантажити сертифікат" display="Завантажити сертифікат"/>
    <hyperlink ref="C1004" r:id="rId1002" tooltip="Завантажити сертифікат" display="Завантажити сертифікат"/>
    <hyperlink ref="C1005" r:id="rId1003" tooltip="Завантажити сертифікат" display="Завантажити сертифікат"/>
    <hyperlink ref="C1006" r:id="rId1004" tooltip="Завантажити сертифікат" display="Завантажити сертифікат"/>
    <hyperlink ref="C1007" r:id="rId1005" tooltip="Завантажити сертифікат" display="Завантажити сертифікат"/>
    <hyperlink ref="C1008" r:id="rId1006" tooltip="Завантажити сертифікат" display="Завантажити сертифікат"/>
    <hyperlink ref="C1009" r:id="rId1007" tooltip="Завантажити сертифікат" display="Завантажити сертифікат"/>
    <hyperlink ref="C1010" r:id="rId1008" tooltip="Завантажити сертифікат" display="Завантажити сертифікат"/>
    <hyperlink ref="C1011" r:id="rId1009" tooltip="Завантажити сертифікат" display="Завантажити сертифікат"/>
    <hyperlink ref="C1012" r:id="rId1010" tooltip="Завантажити сертифікат" display="Завантажити сертифікат"/>
    <hyperlink ref="C1013" r:id="rId1011" tooltip="Завантажити сертифікат" display="Завантажити сертифікат"/>
    <hyperlink ref="C1014" r:id="rId1012" tooltip="Завантажити сертифікат" display="Завантажити сертифікат"/>
    <hyperlink ref="C1015" r:id="rId1013" tooltip="Завантажити сертифікат" display="Завантажити сертифікат"/>
    <hyperlink ref="C1016" r:id="rId1014" tooltip="Завантажити сертифікат" display="Завантажити сертифікат"/>
    <hyperlink ref="C1017" r:id="rId1015" tooltip="Завантажити сертифікат" display="Завантажити сертифікат"/>
    <hyperlink ref="C1018" r:id="rId1016" tooltip="Завантажити сертифікат" display="Завантажити сертифікат"/>
    <hyperlink ref="C1019" r:id="rId1017" tooltip="Завантажити сертифікат" display="Завантажити сертифікат"/>
    <hyperlink ref="C1020" r:id="rId1018" tooltip="Завантажити сертифікат" display="Завантажити сертифікат"/>
    <hyperlink ref="C1021" r:id="rId1019" tooltip="Завантажити сертифікат" display="Завантажити сертифікат"/>
    <hyperlink ref="C1022" r:id="rId1020" tooltip="Завантажити сертифікат" display="Завантажити сертифікат"/>
    <hyperlink ref="C1023" r:id="rId1021" tooltip="Завантажити сертифікат" display="Завантажити сертифікат"/>
    <hyperlink ref="C1024" r:id="rId1022" tooltip="Завантажити сертифікат" display="Завантажити сертифікат"/>
    <hyperlink ref="C1025" r:id="rId1023" tooltip="Завантажити сертифікат" display="Завантажити сертифікат"/>
    <hyperlink ref="C1026" r:id="rId1024" tooltip="Завантажити сертифікат" display="Завантажити сертифікат"/>
    <hyperlink ref="C1027" r:id="rId1025" tooltip="Завантажити сертифікат" display="Завантажити сертифікат"/>
    <hyperlink ref="C1028" r:id="rId1026" tooltip="Завантажити сертифікат" display="Завантажити сертифікат"/>
    <hyperlink ref="C1029" r:id="rId1027" tooltip="Завантажити сертифікат" display="Завантажити сертифікат"/>
    <hyperlink ref="C1030" r:id="rId1028" tooltip="Завантажити сертифікат" display="Завантажити сертифікат"/>
    <hyperlink ref="C1031" r:id="rId1029" tooltip="Завантажити сертифікат" display="Завантажити сертифікат"/>
    <hyperlink ref="C1032" r:id="rId1030" tooltip="Завантажити сертифікат" display="Завантажити сертифікат"/>
    <hyperlink ref="C1033" r:id="rId1031" tooltip="Завантажити сертифікат" display="Завантажити сертифікат"/>
    <hyperlink ref="C1034" r:id="rId1032" tooltip="Завантажити сертифікат" display="Завантажити сертифікат"/>
    <hyperlink ref="C1035" r:id="rId1033" tooltip="Завантажити сертифікат" display="Завантажити сертифікат"/>
    <hyperlink ref="C1036" r:id="rId1034" tooltip="Завантажити сертифікат" display="Завантажити сертифікат"/>
    <hyperlink ref="C1037" r:id="rId1035" tooltip="Завантажити сертифікат" display="Завантажити сертифікат"/>
    <hyperlink ref="C1038" r:id="rId1036" tooltip="Завантажити сертифікат" display="Завантажити сертифікат"/>
    <hyperlink ref="C1039" r:id="rId1037" tooltip="Завантажити сертифікат" display="Завантажити сертифікат"/>
    <hyperlink ref="C1040" r:id="rId1038" tooltip="Завантажити сертифікат" display="Завантажити сертифікат"/>
    <hyperlink ref="C1041" r:id="rId1039" tooltip="Завантажити сертифікат" display="Завантажити сертифікат"/>
    <hyperlink ref="C1042" r:id="rId1040" tooltip="Завантажити сертифікат" display="Завантажити сертифікат"/>
    <hyperlink ref="C1043" r:id="rId1041" tooltip="Завантажити сертифікат" display="Завантажити сертифікат"/>
    <hyperlink ref="C1044" r:id="rId1042" tooltip="Завантажити сертифікат" display="Завантажити сертифікат"/>
    <hyperlink ref="C1045" r:id="rId1043" tooltip="Завантажити сертифікат" display="Завантажити сертифікат"/>
    <hyperlink ref="C1046" r:id="rId1044" tooltip="Завантажити сертифікат" display="Завантажити сертифікат"/>
    <hyperlink ref="C1047" r:id="rId1045" tooltip="Завантажити сертифікат" display="Завантажити сертифікат"/>
    <hyperlink ref="C1048" r:id="rId1046" tooltip="Завантажити сертифікат" display="Завантажити сертифікат"/>
    <hyperlink ref="C1049" r:id="rId1047" tooltip="Завантажити сертифікат" display="Завантажити сертифікат"/>
    <hyperlink ref="C1050" r:id="rId1048" tooltip="Завантажити сертифікат" display="Завантажити сертифікат"/>
    <hyperlink ref="C1051" r:id="rId1049" tooltip="Завантажити сертифікат" display="Завантажити сертифікат"/>
    <hyperlink ref="C1052" r:id="rId1050" tooltip="Завантажити сертифікат" display="Завантажити сертифікат"/>
    <hyperlink ref="C1053" r:id="rId1051" tooltip="Завантажити сертифікат" display="Завантажити сертифікат"/>
    <hyperlink ref="C1054" r:id="rId1052" tooltip="Завантажити сертифікат" display="Завантажити сертифікат"/>
    <hyperlink ref="C1055" r:id="rId1053" tooltip="Завантажити сертифікат" display="Завантажити сертифікат"/>
    <hyperlink ref="C1056" r:id="rId1054" tooltip="Завантажити сертифікат" display="Завантажити сертифікат"/>
    <hyperlink ref="C1057" r:id="rId1055" tooltip="Завантажити сертифікат" display="Завантажити сертифікат"/>
    <hyperlink ref="C1058" r:id="rId1056" tooltip="Завантажити сертифікат" display="Завантажити сертифікат"/>
    <hyperlink ref="C1059" r:id="rId1057" tooltip="Завантажити сертифікат" display="Завантажити сертифікат"/>
    <hyperlink ref="C1060" r:id="rId1058" tooltip="Завантажити сертифікат" display="Завантажити сертифікат"/>
    <hyperlink ref="C1061" r:id="rId1059" tooltip="Завантажити сертифікат" display="Завантажити сертифікат"/>
    <hyperlink ref="C1062" r:id="rId1060" tooltip="Завантажити сертифікат" display="Завантажити сертифікат"/>
    <hyperlink ref="C1063" r:id="rId1061" tooltip="Завантажити сертифікат" display="Завантажити сертифікат"/>
    <hyperlink ref="C1064" r:id="rId1062" tooltip="Завантажити сертифікат" display="Завантажити сертифікат"/>
    <hyperlink ref="C1065" r:id="rId1063" tooltip="Завантажити сертифікат" display="Завантажити сертифікат"/>
    <hyperlink ref="C1066" r:id="rId1064" tooltip="Завантажити сертифікат" display="Завантажити сертифікат"/>
    <hyperlink ref="C1067" r:id="rId1065" tooltip="Завантажити сертифікат" display="Завантажити сертифікат"/>
    <hyperlink ref="C1068" r:id="rId1066" tooltip="Завантажити сертифікат" display="Завантажити сертифікат"/>
    <hyperlink ref="C1069" r:id="rId1067" tooltip="Завантажити сертифікат" display="Завантажити сертифікат"/>
    <hyperlink ref="C1070" r:id="rId1068" tooltip="Завантажити сертифікат" display="Завантажити сертифікат"/>
    <hyperlink ref="C1071" r:id="rId1069" tooltip="Завантажити сертифікат" display="Завантажити сертифікат"/>
    <hyperlink ref="C1072" r:id="rId1070" tooltip="Завантажити сертифікат" display="Завантажити сертифікат"/>
    <hyperlink ref="C1073" r:id="rId1071" tooltip="Завантажити сертифікат" display="Завантажити сертифікат"/>
    <hyperlink ref="C1074" r:id="rId1072" tooltip="Завантажити сертифікат" display="Завантажити сертифікат"/>
    <hyperlink ref="C1075" r:id="rId1073" tooltip="Завантажити сертифікат" display="Завантажити сертифікат"/>
    <hyperlink ref="C1076" r:id="rId1074" tooltip="Завантажити сертифікат" display="Завантажити сертифікат"/>
    <hyperlink ref="C1077" r:id="rId1075" tooltip="Завантажити сертифікат" display="Завантажити сертифікат"/>
    <hyperlink ref="C1078" r:id="rId1076" tooltip="Завантажити сертифікат" display="Завантажити сертифікат"/>
    <hyperlink ref="C1079" r:id="rId1077" tooltip="Завантажити сертифікат" display="Завантажити сертифікат"/>
    <hyperlink ref="C1080" r:id="rId1078" tooltip="Завантажити сертифікат" display="Завантажити сертифікат"/>
    <hyperlink ref="C1081" r:id="rId1079" tooltip="Завантажити сертифікат" display="Завантажити сертифікат"/>
    <hyperlink ref="C1082" r:id="rId1080" tooltip="Завантажити сертифікат" display="Завантажити сертифікат"/>
    <hyperlink ref="C1083" r:id="rId1081" tooltip="Завантажити сертифікат" display="Завантажити сертифікат"/>
    <hyperlink ref="C1084" r:id="rId1082" tooltip="Завантажити сертифікат" display="Завантажити сертифікат"/>
    <hyperlink ref="C1085" r:id="rId1083" tooltip="Завантажити сертифікат" display="Завантажити сертифікат"/>
    <hyperlink ref="C1086" r:id="rId1084" tooltip="Завантажити сертифікат" display="Завантажити сертифікат"/>
    <hyperlink ref="C1087" r:id="rId1085" tooltip="Завантажити сертифікат" display="Завантажити сертифікат"/>
    <hyperlink ref="C1088" r:id="rId1086" tooltip="Завантажити сертифікат" display="Завантажити сертифікат"/>
    <hyperlink ref="C1089" r:id="rId1087" tooltip="Завантажити сертифікат" display="Завантажити сертифікат"/>
    <hyperlink ref="C1090" r:id="rId1088" tooltip="Завантажити сертифікат" display="Завантажити сертифікат"/>
    <hyperlink ref="C1091" r:id="rId1089" tooltip="Завантажити сертифікат" display="Завантажити сертифікат"/>
    <hyperlink ref="C1092" r:id="rId1090" tooltip="Завантажити сертифікат" display="Завантажити сертифікат"/>
    <hyperlink ref="C1093" r:id="rId1091" tooltip="Завантажити сертифікат" display="Завантажити сертифікат"/>
    <hyperlink ref="C1094" r:id="rId1092" tooltip="Завантажити сертифікат" display="Завантажити сертифікат"/>
    <hyperlink ref="C1095" r:id="rId1093" tooltip="Завантажити сертифікат" display="Завантажити сертифікат"/>
    <hyperlink ref="C1096" r:id="rId1094" tooltip="Завантажити сертифікат" display="Завантажити сертифікат"/>
    <hyperlink ref="C1097" r:id="rId1095" tooltip="Завантажити сертифікат" display="Завантажити сертифікат"/>
    <hyperlink ref="C1098" r:id="rId1096" tooltip="Завантажити сертифікат" display="Завантажити сертифікат"/>
    <hyperlink ref="C1099" r:id="rId1097" tooltip="Завантажити сертифікат" display="Завантажити сертифікат"/>
    <hyperlink ref="C1100" r:id="rId1098" tooltip="Завантажити сертифікат" display="Завантажити сертифікат"/>
    <hyperlink ref="C1101" r:id="rId1099" tooltip="Завантажити сертифікат" display="Завантажити сертифікат"/>
    <hyperlink ref="C1102" r:id="rId1100" tooltip="Завантажити сертифікат" display="Завантажити сертифікат"/>
    <hyperlink ref="C1103" r:id="rId1101" tooltip="Завантажити сертифікат" display="Завантажити сертифікат"/>
    <hyperlink ref="C1104" r:id="rId1102" tooltip="Завантажити сертифікат" display="Завантажити сертифікат"/>
    <hyperlink ref="C1105" r:id="rId1103" tooltip="Завантажити сертифікат" display="Завантажити сертифікат"/>
    <hyperlink ref="C1106" r:id="rId1104" tooltip="Завантажити сертифікат" display="Завантажити сертифікат"/>
    <hyperlink ref="C1107" r:id="rId1105" tooltip="Завантажити сертифікат" display="Завантажити сертифікат"/>
    <hyperlink ref="C1108" r:id="rId1106" tooltip="Завантажити сертифікат" display="Завантажити сертифікат"/>
    <hyperlink ref="C1109" r:id="rId1107" tooltip="Завантажити сертифікат" display="Завантажити сертифікат"/>
    <hyperlink ref="C1110" r:id="rId1108" tooltip="Завантажити сертифікат" display="Завантажити сертифікат"/>
    <hyperlink ref="C1111" r:id="rId1109" tooltip="Завантажити сертифікат" display="Завантажити сертифікат"/>
    <hyperlink ref="C1112" r:id="rId1110" tooltip="Завантажити сертифікат" display="Завантажити сертифікат"/>
    <hyperlink ref="C1113" r:id="rId1111" tooltip="Завантажити сертифікат" display="Завантажити сертифікат"/>
    <hyperlink ref="C1114" r:id="rId1112" tooltip="Завантажити сертифікат" display="Завантажити сертифікат"/>
    <hyperlink ref="C1115" r:id="rId1113" tooltip="Завантажити сертифікат" display="Завантажити сертифікат"/>
    <hyperlink ref="C1116" r:id="rId1114" tooltip="Завантажити сертифікат" display="Завантажити сертифікат"/>
    <hyperlink ref="C1117" r:id="rId1115" tooltip="Завантажити сертифікат" display="Завантажити сертифікат"/>
    <hyperlink ref="C1118" r:id="rId1116" tooltip="Завантажити сертифікат" display="Завантажити сертифікат"/>
    <hyperlink ref="C1119" r:id="rId1117" tooltip="Завантажити сертифікат" display="Завантажити сертифікат"/>
    <hyperlink ref="C1120" r:id="rId1118" tooltip="Завантажити сертифікат" display="Завантажити сертифікат"/>
    <hyperlink ref="C1121" r:id="rId1119" tooltip="Завантажити сертифікат" display="Завантажити сертифікат"/>
    <hyperlink ref="C1122" r:id="rId1120" tooltip="Завантажити сертифікат" display="Завантажити сертифікат"/>
    <hyperlink ref="C1123" r:id="rId1121" tooltip="Завантажити сертифікат" display="Завантажити сертифікат"/>
    <hyperlink ref="C1124" r:id="rId1122" tooltip="Завантажити сертифікат" display="Завантажити сертифікат"/>
    <hyperlink ref="C1125" r:id="rId1123" tooltip="Завантажити сертифікат" display="Завантажити сертифікат"/>
    <hyperlink ref="C1126" r:id="rId1124" tooltip="Завантажити сертифікат" display="Завантажити сертифікат"/>
    <hyperlink ref="C1127" r:id="rId1125" tooltip="Завантажити сертифікат" display="Завантажити сертифікат"/>
    <hyperlink ref="C1128" r:id="rId1126" tooltip="Завантажити сертифікат" display="Завантажити сертифікат"/>
    <hyperlink ref="C1129" r:id="rId1127" tooltip="Завантажити сертифікат" display="Завантажити сертифікат"/>
    <hyperlink ref="C1130" r:id="rId1128" tooltip="Завантажити сертифікат" display="Завантажити сертифікат"/>
    <hyperlink ref="C1131" r:id="rId1129" tooltip="Завантажити сертифікат" display="Завантажити сертифікат"/>
    <hyperlink ref="C1132" r:id="rId1130" tooltip="Завантажити сертифікат" display="Завантажити сертифікат"/>
    <hyperlink ref="C1133" r:id="rId1131" tooltip="Завантажити сертифікат" display="Завантажити сертифікат"/>
    <hyperlink ref="C1134" r:id="rId1132" tooltip="Завантажити сертифікат" display="Завантажити сертифікат"/>
    <hyperlink ref="C1135" r:id="rId1133" tooltip="Завантажити сертифікат" display="Завантажити сертифікат"/>
    <hyperlink ref="C1136" r:id="rId1134" tooltip="Завантажити сертифікат" display="Завантажити сертифікат"/>
    <hyperlink ref="C1137" r:id="rId1135" tooltip="Завантажити сертифікат" display="Завантажити сертифікат"/>
    <hyperlink ref="C1138" r:id="rId1136" tooltip="Завантажити сертифікат" display="Завантажити сертифікат"/>
    <hyperlink ref="C1139" r:id="rId1137" tooltip="Завантажити сертифікат" display="Завантажити сертифікат"/>
    <hyperlink ref="C1140" r:id="rId1138" tooltip="Завантажити сертифікат" display="Завантажити сертифікат"/>
    <hyperlink ref="C1141" r:id="rId1139" tooltip="Завантажити сертифікат" display="Завантажити сертифікат"/>
    <hyperlink ref="C1142" r:id="rId1140" tooltip="Завантажити сертифікат" display="Завантажити сертифікат"/>
    <hyperlink ref="C1143" r:id="rId1141" tooltip="Завантажити сертифікат" display="Завантажити сертифікат"/>
    <hyperlink ref="C1144" r:id="rId1142" tooltip="Завантажити сертифікат" display="Завантажити сертифікат"/>
    <hyperlink ref="C1145" r:id="rId1143" tooltip="Завантажити сертифікат" display="Завантажити сертифікат"/>
    <hyperlink ref="C1146" r:id="rId1144" tooltip="Завантажити сертифікат" display="Завантажити сертифікат"/>
    <hyperlink ref="C1147" r:id="rId1145" tooltip="Завантажити сертифікат" display="Завантажити сертифікат"/>
    <hyperlink ref="C1148" r:id="rId1146" tooltip="Завантажити сертифікат" display="Завантажити сертифікат"/>
    <hyperlink ref="C1149" r:id="rId1147" tooltip="Завантажити сертифікат" display="Завантажити сертифікат"/>
    <hyperlink ref="C1150" r:id="rId1148" tooltip="Завантажити сертифікат" display="Завантажити сертифікат"/>
    <hyperlink ref="C1151" r:id="rId1149" tooltip="Завантажити сертифікат" display="Завантажити сертифікат"/>
    <hyperlink ref="C1152" r:id="rId1150" tooltip="Завантажити сертифікат" display="Завантажити сертифікат"/>
    <hyperlink ref="C1153" r:id="rId1151" tooltip="Завантажити сертифікат" display="Завантажити сертифікат"/>
    <hyperlink ref="C1154" r:id="rId1152" tooltip="Завантажити сертифікат" display="Завантажити сертифікат"/>
    <hyperlink ref="C1155" r:id="rId1153" tooltip="Завантажити сертифікат" display="Завантажити сертифікат"/>
    <hyperlink ref="C1156" r:id="rId1154" tooltip="Завантажити сертифікат" display="Завантажити сертифікат"/>
    <hyperlink ref="C1157" r:id="rId1155" tooltip="Завантажити сертифікат" display="Завантажити сертифікат"/>
    <hyperlink ref="C1158" r:id="rId1156" tooltip="Завантажити сертифікат" display="Завантажити сертифікат"/>
    <hyperlink ref="C1159" r:id="rId1157" tooltip="Завантажити сертифікат" display="Завантажити сертифікат"/>
    <hyperlink ref="C1160" r:id="rId1158" tooltip="Завантажити сертифікат" display="Завантажити сертифікат"/>
    <hyperlink ref="C1161" r:id="rId1159" tooltip="Завантажити сертифікат" display="Завантажити сертифікат"/>
    <hyperlink ref="C1162" r:id="rId1160" tooltip="Завантажити сертифікат" display="Завантажити сертифікат"/>
    <hyperlink ref="C1163" r:id="rId1161" tooltip="Завантажити сертифікат" display="Завантажити сертифікат"/>
    <hyperlink ref="C1164" r:id="rId1162" tooltip="Завантажити сертифікат" display="Завантажити сертифікат"/>
    <hyperlink ref="C1165" r:id="rId1163" tooltip="Завантажити сертифікат" display="Завантажити сертифікат"/>
    <hyperlink ref="C1166" r:id="rId1164" tooltip="Завантажити сертифікат" display="Завантажити сертифікат"/>
    <hyperlink ref="C1167" r:id="rId1165" tooltip="Завантажити сертифікат" display="Завантажити сертифікат"/>
    <hyperlink ref="C1168" r:id="rId1166" tooltip="Завантажити сертифікат" display="Завантажити сертифікат"/>
    <hyperlink ref="C1169" r:id="rId1167" tooltip="Завантажити сертифікат" display="Завантажити сертифікат"/>
    <hyperlink ref="C1170" r:id="rId1168" tooltip="Завантажити сертифікат" display="Завантажити сертифікат"/>
    <hyperlink ref="C1171" r:id="rId1169" tooltip="Завантажити сертифікат" display="Завантажити сертифікат"/>
    <hyperlink ref="C1172" r:id="rId1170" tooltip="Завантажити сертифікат" display="Завантажити сертифікат"/>
    <hyperlink ref="C1173" r:id="rId1171" tooltip="Завантажити сертифікат" display="Завантажити сертифікат"/>
    <hyperlink ref="C1174" r:id="rId1172" tooltip="Завантажити сертифікат" display="Завантажити сертифікат"/>
    <hyperlink ref="C1175" r:id="rId1173" tooltip="Завантажити сертифікат" display="Завантажити сертифікат"/>
    <hyperlink ref="C1176" r:id="rId1174" tooltip="Завантажити сертифікат" display="Завантажити сертифікат"/>
    <hyperlink ref="C1177" r:id="rId1175" tooltip="Завантажити сертифікат" display="Завантажити сертифікат"/>
    <hyperlink ref="C1178" r:id="rId1176" tooltip="Завантажити сертифікат" display="Завантажити сертифікат"/>
    <hyperlink ref="C1179" r:id="rId1177" tooltip="Завантажити сертифікат" display="Завантажити сертифікат"/>
    <hyperlink ref="C1180" r:id="rId1178" tooltip="Завантажити сертифікат" display="Завантажити сертифікат"/>
    <hyperlink ref="C1181" r:id="rId1179" tooltip="Завантажити сертифікат" display="Завантажити сертифікат"/>
    <hyperlink ref="C1182" r:id="rId1180" tooltip="Завантажити сертифікат" display="Завантажити сертифікат"/>
    <hyperlink ref="C1183" r:id="rId1181" tooltip="Завантажити сертифікат" display="Завантажити сертифікат"/>
    <hyperlink ref="C1184" r:id="rId1182" tooltip="Завантажити сертифікат" display="Завантажити сертифікат"/>
    <hyperlink ref="C1185" r:id="rId1183" tooltip="Завантажити сертифікат" display="Завантажити сертифікат"/>
    <hyperlink ref="C1186" r:id="rId1184" tooltip="Завантажити сертифікат" display="Завантажити сертифікат"/>
    <hyperlink ref="C1187" r:id="rId1185" tooltip="Завантажити сертифікат" display="Завантажити сертифікат"/>
    <hyperlink ref="C1188" r:id="rId1186" tooltip="Завантажити сертифікат" display="Завантажити сертифікат"/>
    <hyperlink ref="C1189" r:id="rId1187" tooltip="Завантажити сертифікат" display="Завантажити сертифікат"/>
    <hyperlink ref="C1190" r:id="rId1188" tooltip="Завантажити сертифікат" display="Завантажити сертифікат"/>
    <hyperlink ref="C1191" r:id="rId1189" tooltip="Завантажити сертифікат" display="Завантажити сертифікат"/>
    <hyperlink ref="C1192" r:id="rId1190" tooltip="Завантажити сертифікат" display="Завантажити сертифікат"/>
    <hyperlink ref="C1193" r:id="rId1191" tooltip="Завантажити сертифікат" display="Завантажити сертифікат"/>
    <hyperlink ref="C1194" r:id="rId1192" tooltip="Завантажити сертифікат" display="Завантажити сертифікат"/>
    <hyperlink ref="C1195" r:id="rId1193" tooltip="Завантажити сертифікат" display="Завантажити сертифікат"/>
    <hyperlink ref="C1196" r:id="rId1194" tooltip="Завантажити сертифікат" display="Завантажити сертифікат"/>
    <hyperlink ref="C1197" r:id="rId1195" tooltip="Завантажити сертифікат" display="Завантажити сертифікат"/>
    <hyperlink ref="C1198" r:id="rId1196" tooltip="Завантажити сертифікат" display="Завантажити сертифікат"/>
    <hyperlink ref="C1199" r:id="rId1197" tooltip="Завантажити сертифікат" display="Завантажити сертифікат"/>
    <hyperlink ref="C1200" r:id="rId1198" tooltip="Завантажити сертифікат" display="Завантажити сертифікат"/>
    <hyperlink ref="C1201" r:id="rId1199" tooltip="Завантажити сертифікат" display="Завантажити сертифікат"/>
    <hyperlink ref="C1202" r:id="rId1200" tooltip="Завантажити сертифікат" display="Завантажити сертифікат"/>
    <hyperlink ref="C1203" r:id="rId1201" tooltip="Завантажити сертифікат" display="Завантажити сертифікат"/>
    <hyperlink ref="C1204" r:id="rId1202" tooltip="Завантажити сертифікат" display="Завантажити сертифікат"/>
    <hyperlink ref="C1205" r:id="rId1203" tooltip="Завантажити сертифікат" display="Завантажити сертифікат"/>
    <hyperlink ref="C1206" r:id="rId1204" tooltip="Завантажити сертифікат" display="Завантажити сертифікат"/>
    <hyperlink ref="C1207" r:id="rId1205" tooltip="Завантажити сертифікат" display="Завантажити сертифікат"/>
    <hyperlink ref="C1208" r:id="rId1206" tooltip="Завантажити сертифікат" display="Завантажити сертифікат"/>
    <hyperlink ref="C1209" r:id="rId1207" tooltip="Завантажити сертифікат" display="Завантажити сертифікат"/>
    <hyperlink ref="C1210" r:id="rId1208" tooltip="Завантажити сертифікат" display="Завантажити сертифікат"/>
    <hyperlink ref="C1211" r:id="rId1209" tooltip="Завантажити сертифікат" display="Завантажити сертифікат"/>
    <hyperlink ref="C1212" r:id="rId1210" tooltip="Завантажити сертифікат" display="Завантажити сертифікат"/>
    <hyperlink ref="C1213" r:id="rId1211" tooltip="Завантажити сертифікат" display="Завантажити сертифікат"/>
    <hyperlink ref="C1214" r:id="rId1212" tooltip="Завантажити сертифікат" display="Завантажити сертифікат"/>
    <hyperlink ref="C1215" r:id="rId1213" tooltip="Завантажити сертифікат" display="Завантажити сертифікат"/>
    <hyperlink ref="C1216" r:id="rId1214" tooltip="Завантажити сертифікат" display="Завантажити сертифікат"/>
    <hyperlink ref="C1217" r:id="rId1215" tooltip="Завантажити сертифікат" display="Завантажити сертифікат"/>
    <hyperlink ref="C1218" r:id="rId1216" tooltip="Завантажити сертифікат" display="Завантажити сертифікат"/>
    <hyperlink ref="C1219" r:id="rId1217" tooltip="Завантажити сертифікат" display="Завантажити сертифікат"/>
    <hyperlink ref="C1220" r:id="rId1218" tooltip="Завантажити сертифікат" display="Завантажити сертифікат"/>
    <hyperlink ref="C1221" r:id="rId1219" tooltip="Завантажити сертифікат" display="Завантажити сертифікат"/>
    <hyperlink ref="C1222" r:id="rId1220" tooltip="Завантажити сертифікат" display="Завантажити сертифікат"/>
    <hyperlink ref="C1223" r:id="rId1221" tooltip="Завантажити сертифікат" display="Завантажити сертифікат"/>
    <hyperlink ref="C1224" r:id="rId1222" tooltip="Завантажити сертифікат" display="Завантажити сертифікат"/>
    <hyperlink ref="C1225" r:id="rId1223" tooltip="Завантажити сертифікат" display="Завантажити сертифікат"/>
    <hyperlink ref="C1226" r:id="rId1224" tooltip="Завантажити сертифікат" display="Завантажити сертифікат"/>
    <hyperlink ref="C1227" r:id="rId1225" tooltip="Завантажити сертифікат" display="Завантажити сертифікат"/>
    <hyperlink ref="C1228" r:id="rId1226" tooltip="Завантажити сертифікат" display="Завантажити сертифікат"/>
    <hyperlink ref="C1229" r:id="rId1227" tooltip="Завантажити сертифікат" display="Завантажити сертифікат"/>
    <hyperlink ref="C1230" r:id="rId1228" tooltip="Завантажити сертифікат" display="Завантажити сертифікат"/>
    <hyperlink ref="C1231" r:id="rId1229" tooltip="Завантажити сертифікат" display="Завантажити сертифікат"/>
    <hyperlink ref="C1232" r:id="rId1230" tooltip="Завантажити сертифікат" display="Завантажити сертифікат"/>
    <hyperlink ref="C1233" r:id="rId1231" tooltip="Завантажити сертифікат" display="Завантажити сертифікат"/>
    <hyperlink ref="C1234" r:id="rId1232" tooltip="Завантажити сертифікат" display="Завантажити сертифікат"/>
    <hyperlink ref="C1235" r:id="rId1233" tooltip="Завантажити сертифікат" display="Завантажити сертифікат"/>
    <hyperlink ref="C1236" r:id="rId1234" tooltip="Завантажити сертифікат" display="Завантажити сертифікат"/>
    <hyperlink ref="C1237" r:id="rId1235" tooltip="Завантажити сертифікат" display="Завантажити сертифікат"/>
    <hyperlink ref="C1238" r:id="rId1236" tooltip="Завантажити сертифікат" display="Завантажити сертифікат"/>
    <hyperlink ref="C1239" r:id="rId1237" tooltip="Завантажити сертифікат" display="Завантажити сертифікат"/>
    <hyperlink ref="C1240" r:id="rId1238" tooltip="Завантажити сертифікат" display="Завантажити сертифікат"/>
    <hyperlink ref="C1241" r:id="rId1239" tooltip="Завантажити сертифікат" display="Завантажити сертифікат"/>
    <hyperlink ref="C1242" r:id="rId1240" tooltip="Завантажити сертифікат" display="Завантажити сертифікат"/>
    <hyperlink ref="C1243" r:id="rId1241" tooltip="Завантажити сертифікат" display="Завантажити сертифікат"/>
    <hyperlink ref="C1244" r:id="rId1242" tooltip="Завантажити сертифікат" display="Завантажити сертифікат"/>
    <hyperlink ref="C1245" r:id="rId1243" tooltip="Завантажити сертифікат" display="Завантажити сертифікат"/>
    <hyperlink ref="C1246" r:id="rId1244" tooltip="Завантажити сертифікат" display="Завантажити сертифікат"/>
    <hyperlink ref="C1247" r:id="rId1245" tooltip="Завантажити сертифікат" display="Завантажити сертифікат"/>
    <hyperlink ref="C1248" r:id="rId1246" tooltip="Завантажити сертифікат" display="Завантажити сертифікат"/>
    <hyperlink ref="C1249" r:id="rId1247" tooltip="Завантажити сертифікат" display="Завантажити сертифікат"/>
    <hyperlink ref="C1250" r:id="rId1248" tooltip="Завантажити сертифікат" display="Завантажити сертифікат"/>
    <hyperlink ref="C1251" r:id="rId1249" tooltip="Завантажити сертифікат" display="Завантажити сертифікат"/>
    <hyperlink ref="C1252" r:id="rId1250" tooltip="Завантажити сертифікат" display="Завантажити сертифікат"/>
    <hyperlink ref="C1253" r:id="rId1251" tooltip="Завантажити сертифікат" display="Завантажити сертифікат"/>
    <hyperlink ref="C1254" r:id="rId1252" tooltip="Завантажити сертифікат" display="Завантажити сертифікат"/>
    <hyperlink ref="C1255" r:id="rId1253" tooltip="Завантажити сертифікат" display="Завантажити сертифікат"/>
    <hyperlink ref="C1256" r:id="rId1254" tooltip="Завантажити сертифікат" display="Завантажити сертифікат"/>
    <hyperlink ref="C1257" r:id="rId1255" tooltip="Завантажити сертифікат" display="Завантажити сертифікат"/>
    <hyperlink ref="C1258" r:id="rId1256" tooltip="Завантажити сертифікат" display="Завантажити сертифікат"/>
    <hyperlink ref="C1259" r:id="rId1257" tooltip="Завантажити сертифікат" display="Завантажити сертифікат"/>
    <hyperlink ref="C1260" r:id="rId1258" tooltip="Завантажити сертифікат" display="Завантажити сертифікат"/>
    <hyperlink ref="C1261" r:id="rId1259" tooltip="Завантажити сертифікат" display="Завантажити сертифікат"/>
    <hyperlink ref="C1262" r:id="rId1260" tooltip="Завантажити сертифікат" display="Завантажити сертифікат"/>
    <hyperlink ref="C1263" r:id="rId1261" tooltip="Завантажити сертифікат" display="Завантажити сертифікат"/>
    <hyperlink ref="C1264" r:id="rId1262" tooltip="Завантажити сертифікат" display="Завантажити сертифікат"/>
    <hyperlink ref="C1265" r:id="rId1263" tooltip="Завантажити сертифікат" display="Завантажити сертифікат"/>
    <hyperlink ref="C1266" r:id="rId1264" tooltip="Завантажити сертифікат" display="Завантажити сертифікат"/>
    <hyperlink ref="C1267" r:id="rId1265" tooltip="Завантажити сертифікат" display="Завантажити сертифікат"/>
    <hyperlink ref="C1268" r:id="rId1266" tooltip="Завантажити сертифікат" display="Завантажити сертифікат"/>
    <hyperlink ref="C1269" r:id="rId1267" tooltip="Завантажити сертифікат" display="Завантажити сертифікат"/>
    <hyperlink ref="C1270" r:id="rId1268" tooltip="Завантажити сертифікат" display="Завантажити сертифікат"/>
    <hyperlink ref="C1271" r:id="rId1269" tooltip="Завантажити сертифікат" display="Завантажити сертифікат"/>
    <hyperlink ref="C1272" r:id="rId1270" tooltip="Завантажити сертифікат" display="Завантажити сертифікат"/>
    <hyperlink ref="C1273" r:id="rId1271" tooltip="Завантажити сертифікат" display="Завантажити сертифікат"/>
    <hyperlink ref="C1274" r:id="rId1272" tooltip="Завантажити сертифікат" display="Завантажити сертифікат"/>
    <hyperlink ref="C1275" r:id="rId1273" tooltip="Завантажити сертифікат" display="Завантажити сертифікат"/>
    <hyperlink ref="C1276" r:id="rId1274" tooltip="Завантажити сертифікат" display="Завантажити сертифікат"/>
    <hyperlink ref="C1277" r:id="rId1275" tooltip="Завантажити сертифікат" display="Завантажити сертифікат"/>
    <hyperlink ref="C1278" r:id="rId1276" tooltip="Завантажити сертифікат" display="Завантажити сертифікат"/>
    <hyperlink ref="C1279" r:id="rId1277" tooltip="Завантажити сертифікат" display="Завантажити сертифікат"/>
    <hyperlink ref="C1280" r:id="rId1278" tooltip="Завантажити сертифікат" display="Завантажити сертифікат"/>
    <hyperlink ref="C1281" r:id="rId1279" tooltip="Завантажити сертифікат" display="Завантажити сертифікат"/>
    <hyperlink ref="C1282" r:id="rId1280" tooltip="Завантажити сертифікат" display="Завантажити сертифікат"/>
    <hyperlink ref="C1283" r:id="rId1281" tooltip="Завантажити сертифікат" display="Завантажити сертифікат"/>
    <hyperlink ref="C1284" r:id="rId1282" tooltip="Завантажити сертифікат" display="Завантажити сертифікат"/>
    <hyperlink ref="C1285" r:id="rId1283" tooltip="Завантажити сертифікат" display="Завантажити сертифікат"/>
    <hyperlink ref="C1286" r:id="rId1284" tooltip="Завантажити сертифікат" display="Завантажити сертифікат"/>
    <hyperlink ref="C1287" r:id="rId1285" tooltip="Завантажити сертифікат" display="Завантажити сертифікат"/>
    <hyperlink ref="C1288" r:id="rId1286" tooltip="Завантажити сертифікат" display="Завантажити сертифікат"/>
    <hyperlink ref="C1289" r:id="rId1287" tooltip="Завантажити сертифікат" display="Завантажити сертифікат"/>
    <hyperlink ref="C1290" r:id="rId1288" tooltip="Завантажити сертифікат" display="Завантажити сертифікат"/>
    <hyperlink ref="C1291" r:id="rId1289" tooltip="Завантажити сертифікат" display="Завантажити сертифікат"/>
    <hyperlink ref="C1292" r:id="rId1290" tooltip="Завантажити сертифікат" display="Завантажити сертифікат"/>
    <hyperlink ref="C1293" r:id="rId1291" tooltip="Завантажити сертифікат" display="Завантажити сертифікат"/>
    <hyperlink ref="C1294" r:id="rId1292" tooltip="Завантажити сертифікат" display="Завантажити сертифікат"/>
    <hyperlink ref="C1295" r:id="rId1293" tooltip="Завантажити сертифікат" display="Завантажити сертифікат"/>
    <hyperlink ref="C1296" r:id="rId1294" tooltip="Завантажити сертифікат" display="Завантажити сертифікат"/>
    <hyperlink ref="C1297" r:id="rId1295" tooltip="Завантажити сертифікат" display="Завантажити сертифікат"/>
    <hyperlink ref="C1298" r:id="rId1296" tooltip="Завантажити сертифікат" display="Завантажити сертифікат"/>
    <hyperlink ref="C1299" r:id="rId1297" tooltip="Завантажити сертифікат" display="Завантажити сертифікат"/>
    <hyperlink ref="C1300" r:id="rId1298" tooltip="Завантажити сертифікат" display="Завантажити сертифікат"/>
    <hyperlink ref="C1301" r:id="rId1299" tooltip="Завантажити сертифікат" display="Завантажити сертифікат"/>
    <hyperlink ref="C1302" r:id="rId1300" tooltip="Завантажити сертифікат" display="Завантажити сертифікат"/>
    <hyperlink ref="C1303" r:id="rId1301" tooltip="Завантажити сертифікат" display="Завантажити сертифікат"/>
    <hyperlink ref="C1304" r:id="rId1302" tooltip="Завантажити сертифікат" display="Завантажити сертифікат"/>
    <hyperlink ref="C1305" r:id="rId1303" tooltip="Завантажити сертифікат" display="Завантажити сертифікат"/>
    <hyperlink ref="C1306" r:id="rId1304" tooltip="Завантажити сертифікат" display="Завантажити сертифікат"/>
    <hyperlink ref="C1307" r:id="rId1305" tooltip="Завантажити сертифікат" display="Завантажити сертифікат"/>
    <hyperlink ref="C1308" r:id="rId1306" tooltip="Завантажити сертифікат" display="Завантажити сертифікат"/>
    <hyperlink ref="C1309" r:id="rId1307" tooltip="Завантажити сертифікат" display="Завантажити сертифікат"/>
    <hyperlink ref="C1310" r:id="rId1308" tooltip="Завантажити сертифікат" display="Завантажити сертифікат"/>
    <hyperlink ref="C1311" r:id="rId1309" tooltip="Завантажити сертифікат" display="Завантажити сертифікат"/>
    <hyperlink ref="C1312" r:id="rId1310" tooltip="Завантажити сертифікат" display="Завантажити сертифікат"/>
    <hyperlink ref="C1313" r:id="rId1311" tooltip="Завантажити сертифікат" display="Завантажити сертифікат"/>
    <hyperlink ref="C1314" r:id="rId1312" tooltip="Завантажити сертифікат" display="Завантажити сертифікат"/>
    <hyperlink ref="C1315" r:id="rId1313" tooltip="Завантажити сертифікат" display="Завантажити сертифікат"/>
    <hyperlink ref="C1316" r:id="rId1314" tooltip="Завантажити сертифікат" display="Завантажити сертифікат"/>
    <hyperlink ref="C1317" r:id="rId1315" tooltip="Завантажити сертифікат" display="Завантажити сертифікат"/>
    <hyperlink ref="C1318" r:id="rId1316" tooltip="Завантажити сертифікат" display="Завантажити сертифікат"/>
    <hyperlink ref="C1319" r:id="rId1317" tooltip="Завантажити сертифікат" display="Завантажити сертифікат"/>
    <hyperlink ref="C1320" r:id="rId1318" tooltip="Завантажити сертифікат" display="Завантажити сертифікат"/>
    <hyperlink ref="C1321" r:id="rId1319" tooltip="Завантажити сертифікат" display="Завантажити сертифікат"/>
    <hyperlink ref="C1322" r:id="rId1320" tooltip="Завантажити сертифікат" display="Завантажити сертифікат"/>
    <hyperlink ref="C1323" r:id="rId1321" tooltip="Завантажити сертифікат" display="Завантажити сертифікат"/>
    <hyperlink ref="C1324" r:id="rId1322" tooltip="Завантажити сертифікат" display="Завантажити сертифікат"/>
    <hyperlink ref="C1325" r:id="rId1323" tooltip="Завантажити сертифікат" display="Завантажити сертифікат"/>
    <hyperlink ref="C1326" r:id="rId1324" tooltip="Завантажити сертифікат" display="Завантажити сертифікат"/>
    <hyperlink ref="C1327" r:id="rId1325" tooltip="Завантажити сертифікат" display="Завантажити сертифікат"/>
    <hyperlink ref="C1328" r:id="rId1326" tooltip="Завантажити сертифікат" display="Завантажити сертифікат"/>
    <hyperlink ref="C1329" r:id="rId1327" tooltip="Завантажити сертифікат" display="Завантажити сертифікат"/>
    <hyperlink ref="C1330" r:id="rId1328" tooltip="Завантажити сертифікат" display="Завантажити сертифікат"/>
    <hyperlink ref="C1331" r:id="rId1329" tooltip="Завантажити сертифікат" display="Завантажити сертифікат"/>
    <hyperlink ref="C1332" r:id="rId1330" tooltip="Завантажити сертифікат" display="Завантажити сертифікат"/>
    <hyperlink ref="C1333" r:id="rId1331" tooltip="Завантажити сертифікат" display="Завантажити сертифікат"/>
    <hyperlink ref="C1334" r:id="rId1332" tooltip="Завантажити сертифікат" display="Завантажити сертифікат"/>
    <hyperlink ref="C1335" r:id="rId1333" tooltip="Завантажити сертифікат" display="Завантажити сертифікат"/>
    <hyperlink ref="C1336" r:id="rId1334" tooltip="Завантажити сертифікат" display="Завантажити сертифікат"/>
    <hyperlink ref="C1337" r:id="rId1335" tooltip="Завантажити сертифікат" display="Завантажити сертифікат"/>
    <hyperlink ref="C1338" r:id="rId1336" tooltip="Завантажити сертифікат" display="Завантажити сертифікат"/>
    <hyperlink ref="C1339" r:id="rId1337" tooltip="Завантажити сертифікат" display="Завантажити сертифікат"/>
    <hyperlink ref="C1340" r:id="rId1338" tooltip="Завантажити сертифікат" display="Завантажити сертифікат"/>
    <hyperlink ref="C1341" r:id="rId1339" tooltip="Завантажити сертифікат" display="Завантажити сертифікат"/>
    <hyperlink ref="C1342" r:id="rId1340" tooltip="Завантажити сертифікат" display="Завантажити сертифікат"/>
    <hyperlink ref="C1343" r:id="rId1341" tooltip="Завантажити сертифікат" display="Завантажити сертифікат"/>
    <hyperlink ref="C1344" r:id="rId1342" tooltip="Завантажити сертифікат" display="Завантажити сертифікат"/>
    <hyperlink ref="C1345" r:id="rId1343" tooltip="Завантажити сертифікат" display="Завантажити сертифікат"/>
    <hyperlink ref="C1346" r:id="rId1344" tooltip="Завантажити сертифікат" display="Завантажити сертифікат"/>
    <hyperlink ref="C1347" r:id="rId1345" tooltip="Завантажити сертифікат" display="Завантажити сертифікат"/>
    <hyperlink ref="C1348" r:id="rId1346" tooltip="Завантажити сертифікат" display="Завантажити сертифікат"/>
    <hyperlink ref="C1349" r:id="rId1347" tooltip="Завантажити сертифікат" display="Завантажити сертифікат"/>
    <hyperlink ref="C1350" r:id="rId1348" tooltip="Завантажити сертифікат" display="Завантажити сертифікат"/>
    <hyperlink ref="C1351" r:id="rId1349" tooltip="Завантажити сертифікат" display="Завантажити сертифікат"/>
    <hyperlink ref="C1352" r:id="rId1350" tooltip="Завантажити сертифікат" display="Завантажити сертифікат"/>
    <hyperlink ref="C1353" r:id="rId1351" tooltip="Завантажити сертифікат" display="Завантажити сертифікат"/>
    <hyperlink ref="C1354" r:id="rId1352" tooltip="Завантажити сертифікат" display="Завантажити сертифікат"/>
    <hyperlink ref="C1355" r:id="rId1353" tooltip="Завантажити сертифікат" display="Завантажити сертифікат"/>
    <hyperlink ref="C1356" r:id="rId1354" tooltip="Завантажити сертифікат" display="Завантажити сертифікат"/>
    <hyperlink ref="C1357" r:id="rId1355" tooltip="Завантажити сертифікат" display="Завантажити сертифікат"/>
    <hyperlink ref="C1358" r:id="rId1356" tooltip="Завантажити сертифікат" display="Завантажити сертифікат"/>
    <hyperlink ref="C1359" r:id="rId1357" tooltip="Завантажити сертифікат" display="Завантажити сертифікат"/>
    <hyperlink ref="C1360" r:id="rId1358" tooltip="Завантажити сертифікат" display="Завантажити сертифікат"/>
    <hyperlink ref="C1361" r:id="rId1359" tooltip="Завантажити сертифікат" display="Завантажити сертифікат"/>
    <hyperlink ref="C1362" r:id="rId1360" tooltip="Завантажити сертифікат" display="Завантажити сертифікат"/>
    <hyperlink ref="C1363" r:id="rId1361" tooltip="Завантажити сертифікат" display="Завантажити сертифікат"/>
    <hyperlink ref="C1364" r:id="rId1362" tooltip="Завантажити сертифікат" display="Завантажити сертифікат"/>
    <hyperlink ref="C1365" r:id="rId1363" tooltip="Завантажити сертифікат" display="Завантажити сертифікат"/>
    <hyperlink ref="C1366" r:id="rId1364" tooltip="Завантажити сертифікат" display="Завантажити сертифікат"/>
    <hyperlink ref="C1367" r:id="rId1365" tooltip="Завантажити сертифікат" display="Завантажити сертифікат"/>
    <hyperlink ref="C1368" r:id="rId1366" tooltip="Завантажити сертифікат" display="Завантажити сертифікат"/>
    <hyperlink ref="C1369" r:id="rId1367" tooltip="Завантажити сертифікат" display="Завантажити сертифікат"/>
    <hyperlink ref="C1370" r:id="rId1368" tooltip="Завантажити сертифікат" display="Завантажити сертифікат"/>
    <hyperlink ref="C1371" r:id="rId1369" tooltip="Завантажити сертифікат" display="Завантажити сертифікат"/>
    <hyperlink ref="C1372" r:id="rId1370" tooltip="Завантажити сертифікат" display="Завантажити сертифікат"/>
    <hyperlink ref="C1373" r:id="rId1371" tooltip="Завантажити сертифікат" display="Завантажити сертифікат"/>
    <hyperlink ref="C1374" r:id="rId1372" tooltip="Завантажити сертифікат" display="Завантажити сертифікат"/>
    <hyperlink ref="C1375" r:id="rId1373" tooltip="Завантажити сертифікат" display="Завантажити сертифікат"/>
    <hyperlink ref="C1376" r:id="rId1374" tooltip="Завантажити сертифікат" display="Завантажити сертифікат"/>
    <hyperlink ref="C1377" r:id="rId1375" tooltip="Завантажити сертифікат" display="Завантажити сертифікат"/>
    <hyperlink ref="C1378" r:id="rId1376" tooltip="Завантажити сертифікат" display="Завантажити сертифікат"/>
    <hyperlink ref="C1379" r:id="rId1377" tooltip="Завантажити сертифікат" display="Завантажити сертифікат"/>
    <hyperlink ref="C1380" r:id="rId1378" tooltip="Завантажити сертифікат" display="Завантажити сертифікат"/>
    <hyperlink ref="C1381" r:id="rId1379" tooltip="Завантажити сертифікат" display="Завантажити сертифікат"/>
    <hyperlink ref="C1382" r:id="rId1380" tooltip="Завантажити сертифікат" display="Завантажити сертифікат"/>
    <hyperlink ref="C1383" r:id="rId1381" tooltip="Завантажити сертифікат" display="Завантажити сертифікат"/>
    <hyperlink ref="C1384" r:id="rId1382" tooltip="Завантажити сертифікат" display="Завантажити сертифікат"/>
    <hyperlink ref="C1385" r:id="rId1383" tooltip="Завантажити сертифікат" display="Завантажити сертифікат"/>
    <hyperlink ref="C1386" r:id="rId1384" tooltip="Завантажити сертифікат" display="Завантажити сертифікат"/>
    <hyperlink ref="C1387" r:id="rId1385" tooltip="Завантажити сертифікат" display="Завантажити сертифікат"/>
    <hyperlink ref="C1388" r:id="rId1386" tooltip="Завантажити сертифікат" display="Завантажити сертифікат"/>
    <hyperlink ref="C1389" r:id="rId1387" tooltip="Завантажити сертифікат" display="Завантажити сертифікат"/>
    <hyperlink ref="C1390" r:id="rId1388" tooltip="Завантажити сертифікат" display="Завантажити сертифікат"/>
    <hyperlink ref="C1391" r:id="rId1389" tooltip="Завантажити сертифікат" display="Завантажити сертифікат"/>
    <hyperlink ref="C1392" r:id="rId1390" tooltip="Завантажити сертифікат" display="Завантажити сертифікат"/>
    <hyperlink ref="C1393" r:id="rId1391" tooltip="Завантажити сертифікат" display="Завантажити сертифікат"/>
    <hyperlink ref="C1394" r:id="rId1392" tooltip="Завантажити сертифікат" display="Завантажити сертифікат"/>
    <hyperlink ref="C1395" r:id="rId1393" tooltip="Завантажити сертифікат" display="Завантажити сертифікат"/>
    <hyperlink ref="C1396" r:id="rId1394" tooltip="Завантажити сертифікат" display="Завантажити сертифікат"/>
    <hyperlink ref="C1397" r:id="rId1395" tooltip="Завантажити сертифікат" display="Завантажити сертифікат"/>
    <hyperlink ref="C1398" r:id="rId1396" tooltip="Завантажити сертифікат" display="Завантажити сертифікат"/>
    <hyperlink ref="C1399" r:id="rId1397" tooltip="Завантажити сертифікат" display="Завантажити сертифікат"/>
    <hyperlink ref="C1400" r:id="rId1398" tooltip="Завантажити сертифікат" display="Завантажити сертифікат"/>
    <hyperlink ref="C1401" r:id="rId1399" tooltip="Завантажити сертифікат" display="Завантажити сертифікат"/>
    <hyperlink ref="C1402" r:id="rId1400" tooltip="Завантажити сертифікат" display="Завантажити сертифікат"/>
    <hyperlink ref="C1403" r:id="rId1401" tooltip="Завантажити сертифікат" display="Завантажити сертифікат"/>
    <hyperlink ref="C1404" r:id="rId1402" tooltip="Завантажити сертифікат" display="Завантажити сертифікат"/>
    <hyperlink ref="C1405" r:id="rId1403" tooltip="Завантажити сертифікат" display="Завантажити сертифікат"/>
    <hyperlink ref="C1406" r:id="rId1404" tooltip="Завантажити сертифікат" display="Завантажити сертифікат"/>
    <hyperlink ref="C1407" r:id="rId1405" tooltip="Завантажити сертифікат" display="Завантажити сертифікат"/>
    <hyperlink ref="C1408" r:id="rId1406" tooltip="Завантажити сертифікат" display="Завантажити сертифікат"/>
    <hyperlink ref="C1409" r:id="rId1407" tooltip="Завантажити сертифікат" display="Завантажити сертифікат"/>
    <hyperlink ref="C1410" r:id="rId1408" tooltip="Завантажити сертифікат" display="Завантажити сертифікат"/>
    <hyperlink ref="C1411" r:id="rId1409" tooltip="Завантажити сертифікат" display="Завантажити сертифікат"/>
    <hyperlink ref="C1412" r:id="rId1410" tooltip="Завантажити сертифікат" display="Завантажити сертифікат"/>
    <hyperlink ref="C1413" r:id="rId1411" tooltip="Завантажити сертифікат" display="Завантажити сертифікат"/>
    <hyperlink ref="C1414" r:id="rId1412" tooltip="Завантажити сертифікат" display="Завантажити сертифікат"/>
    <hyperlink ref="C1415" r:id="rId1413" tooltip="Завантажити сертифікат" display="Завантажити сертифікат"/>
    <hyperlink ref="C1416" r:id="rId1414" tooltip="Завантажити сертифікат" display="Завантажити сертифікат"/>
    <hyperlink ref="C1417" r:id="rId1415" tooltip="Завантажити сертифікат" display="Завантажити сертифікат"/>
    <hyperlink ref="C1418" r:id="rId1416" tooltip="Завантажити сертифікат" display="Завантажити сертифікат"/>
    <hyperlink ref="C1419" r:id="rId1417" tooltip="Завантажити сертифікат" display="Завантажити сертифікат"/>
    <hyperlink ref="C1420" r:id="rId1418" tooltip="Завантажити сертифікат" display="Завантажити сертифікат"/>
    <hyperlink ref="C1421" r:id="rId1419" tooltip="Завантажити сертифікат" display="Завантажити сертифікат"/>
    <hyperlink ref="C1422" r:id="rId1420" tooltip="Завантажити сертифікат" display="Завантажити сертифікат"/>
    <hyperlink ref="C1423" r:id="rId1421" tooltip="Завантажити сертифікат" display="Завантажити сертифікат"/>
    <hyperlink ref="C1424" r:id="rId1422" tooltip="Завантажити сертифікат" display="Завантажити сертифікат"/>
    <hyperlink ref="C1425" r:id="rId1423" tooltip="Завантажити сертифікат" display="Завантажити сертифікат"/>
    <hyperlink ref="C1426" r:id="rId1424" tooltip="Завантажити сертифікат" display="Завантажити сертифікат"/>
    <hyperlink ref="C1427" r:id="rId1425" tooltip="Завантажити сертифікат" display="Завантажити сертифікат"/>
    <hyperlink ref="C1428" r:id="rId1426" tooltip="Завантажити сертифікат" display="Завантажити сертифікат"/>
    <hyperlink ref="C1429" r:id="rId1427" tooltip="Завантажити сертифікат" display="Завантажити сертифікат"/>
    <hyperlink ref="C1430" r:id="rId1428" tooltip="Завантажити сертифікат" display="Завантажити сертифікат"/>
    <hyperlink ref="C1431" r:id="rId1429" tooltip="Завантажити сертифікат" display="Завантажити сертифікат"/>
    <hyperlink ref="C1432" r:id="rId1430" tooltip="Завантажити сертифікат" display="Завантажити сертифікат"/>
    <hyperlink ref="C1433" r:id="rId1431" tooltip="Завантажити сертифікат" display="Завантажити сертифікат"/>
    <hyperlink ref="C1434" r:id="rId1432" tooltip="Завантажити сертифікат" display="Завантажити сертифікат"/>
    <hyperlink ref="C1435" r:id="rId1433" tooltip="Завантажити сертифікат" display="Завантажити сертифікат"/>
    <hyperlink ref="C1436" r:id="rId1434" tooltip="Завантажити сертифікат" display="Завантажити сертифікат"/>
    <hyperlink ref="C1437" r:id="rId1435" tooltip="Завантажити сертифікат" display="Завантажити сертифікат"/>
    <hyperlink ref="C1438" r:id="rId1436" tooltip="Завантажити сертифікат" display="Завантажити сертифікат"/>
    <hyperlink ref="C1439" r:id="rId1437" tooltip="Завантажити сертифікат" display="Завантажити сертифікат"/>
    <hyperlink ref="C1440" r:id="rId1438" tooltip="Завантажити сертифікат" display="Завантажити сертифікат"/>
    <hyperlink ref="C1441" r:id="rId1439" tooltip="Завантажити сертифікат" display="Завантажити сертифікат"/>
    <hyperlink ref="C1442" r:id="rId1440" tooltip="Завантажити сертифікат" display="Завантажити сертифікат"/>
    <hyperlink ref="C1443" r:id="rId1441" tooltip="Завантажити сертифікат" display="Завантажити сертифікат"/>
    <hyperlink ref="C1444" r:id="rId1442" tooltip="Завантажити сертифікат" display="Завантажити сертифікат"/>
    <hyperlink ref="C1445" r:id="rId1443" tooltip="Завантажити сертифікат" display="Завантажити сертифікат"/>
    <hyperlink ref="C1446" r:id="rId1444" tooltip="Завантажити сертифікат" display="Завантажити сертифікат"/>
    <hyperlink ref="C1447" r:id="rId1445" tooltip="Завантажити сертифікат" display="Завантажити сертифікат"/>
    <hyperlink ref="C1448" r:id="rId1446" tooltip="Завантажити сертифікат" display="Завантажити сертифікат"/>
    <hyperlink ref="C1449" r:id="rId1447" tooltip="Завантажити сертифікат" display="Завантажити сертифікат"/>
    <hyperlink ref="C1450" r:id="rId1448" tooltip="Завантажити сертифікат" display="Завантажити сертифікат"/>
    <hyperlink ref="C1451" r:id="rId1449" tooltip="Завантажити сертифікат" display="Завантажити сертифікат"/>
    <hyperlink ref="C1452" r:id="rId1450" tooltip="Завантажити сертифікат" display="Завантажити сертифікат"/>
    <hyperlink ref="C1453" r:id="rId1451" tooltip="Завантажити сертифікат" display="Завантажити сертифікат"/>
    <hyperlink ref="C1454" r:id="rId1452" tooltip="Завантажити сертифікат" display="Завантажити сертифікат"/>
    <hyperlink ref="C1455" r:id="rId1453" tooltip="Завантажити сертифікат" display="Завантажити сертифікат"/>
    <hyperlink ref="C1456" r:id="rId1454" tooltip="Завантажити сертифікат" display="Завантажити сертифікат"/>
    <hyperlink ref="C1457" r:id="rId1455" tooltip="Завантажити сертифікат" display="Завантажити сертифікат"/>
    <hyperlink ref="C1458" r:id="rId1456" tooltip="Завантажити сертифікат" display="Завантажити сертифікат"/>
    <hyperlink ref="C1459" r:id="rId1457" tooltip="Завантажити сертифікат" display="Завантажити сертифікат"/>
    <hyperlink ref="C1460" r:id="rId1458" tooltip="Завантажити сертифікат" display="Завантажити сертифікат"/>
    <hyperlink ref="C1461" r:id="rId1459" tooltip="Завантажити сертифікат" display="Завантажити сертифікат"/>
    <hyperlink ref="C1462" r:id="rId1460" tooltip="Завантажити сертифікат" display="Завантажити сертифікат"/>
    <hyperlink ref="C1463" r:id="rId1461" tooltip="Завантажити сертифікат" display="Завантажити сертифікат"/>
    <hyperlink ref="C1464" r:id="rId1462" tooltip="Завантажити сертифікат" display="Завантажити сертифікат"/>
    <hyperlink ref="C1465" r:id="rId1463" tooltip="Завантажити сертифікат" display="Завантажити сертифікат"/>
    <hyperlink ref="C1466" r:id="rId1464" tooltip="Завантажити сертифікат" display="Завантажити сертифікат"/>
    <hyperlink ref="C1467" r:id="rId1465" tooltip="Завантажити сертифікат" display="Завантажити сертифікат"/>
    <hyperlink ref="C1468" r:id="rId1466" tooltip="Завантажити сертифікат" display="Завантажити сертифікат"/>
    <hyperlink ref="C1469" r:id="rId1467" tooltip="Завантажити сертифікат" display="Завантажити сертифікат"/>
    <hyperlink ref="C1470" r:id="rId1468" tooltip="Завантажити сертифікат" display="Завантажити сертифікат"/>
    <hyperlink ref="C1471" r:id="rId1469" tooltip="Завантажити сертифікат" display="Завантажити сертифікат"/>
    <hyperlink ref="C1472" r:id="rId1470" tooltip="Завантажити сертифікат" display="Завантажити сертифікат"/>
    <hyperlink ref="C1473" r:id="rId1471" tooltip="Завантажити сертифікат" display="Завантажити сертифікат"/>
    <hyperlink ref="C1474" r:id="rId1472" tooltip="Завантажити сертифікат" display="Завантажити сертифікат"/>
    <hyperlink ref="C1475" r:id="rId1473" tooltip="Завантажити сертифікат" display="Завантажити сертифікат"/>
    <hyperlink ref="C1476" r:id="rId1474" tooltip="Завантажити сертифікат" display="Завантажити сертифікат"/>
    <hyperlink ref="C1477" r:id="rId1475" tooltip="Завантажити сертифікат" display="Завантажити сертифікат"/>
    <hyperlink ref="C1478" r:id="rId1476" tooltip="Завантажити сертифікат" display="Завантажити сертифікат"/>
    <hyperlink ref="C1479" r:id="rId1477" tooltip="Завантажити сертифікат" display="Завантажити сертифікат"/>
    <hyperlink ref="C1480" r:id="rId1478" tooltip="Завантажити сертифікат" display="Завантажити сертифікат"/>
    <hyperlink ref="C1481" r:id="rId1479" tooltip="Завантажити сертифікат" display="Завантажити сертифікат"/>
    <hyperlink ref="C1482" r:id="rId1480" tooltip="Завантажити сертифікат" display="Завантажити сертифікат"/>
    <hyperlink ref="C1483" r:id="rId1481" tooltip="Завантажити сертифікат" display="Завантажити сертифікат"/>
    <hyperlink ref="C1484" r:id="rId1482" tooltip="Завантажити сертифікат" display="Завантажити сертифікат"/>
    <hyperlink ref="C1485" r:id="rId1483" tooltip="Завантажити сертифікат" display="Завантажити сертифікат"/>
    <hyperlink ref="C1486" r:id="rId1484" tooltip="Завантажити сертифікат" display="Завантажити сертифікат"/>
    <hyperlink ref="C1487" r:id="rId1485" tooltip="Завантажити сертифікат" display="Завантажити сертифікат"/>
    <hyperlink ref="C1488" r:id="rId1486" tooltip="Завантажити сертифікат" display="Завантажити сертифікат"/>
    <hyperlink ref="C1489" r:id="rId1487" tooltip="Завантажити сертифікат" display="Завантажити сертифікат"/>
    <hyperlink ref="C1490" r:id="rId1488" tooltip="Завантажити сертифікат" display="Завантажити сертифікат"/>
    <hyperlink ref="C1491" r:id="rId1489" tooltip="Завантажити сертифікат" display="Завантажити сертифікат"/>
    <hyperlink ref="C1492" r:id="rId1490" tooltip="Завантажити сертифікат" display="Завантажити сертифікат"/>
    <hyperlink ref="C1493" r:id="rId1491" tooltip="Завантажити сертифікат" display="Завантажити сертифікат"/>
    <hyperlink ref="C1494" r:id="rId1492" tooltip="Завантажити сертифікат" display="Завантажити сертифікат"/>
    <hyperlink ref="C1495" r:id="rId1493" tooltip="Завантажити сертифікат" display="Завантажити сертифікат"/>
    <hyperlink ref="C1496" r:id="rId1494" tooltip="Завантажити сертифікат" display="Завантажити сертифікат"/>
    <hyperlink ref="C1497" r:id="rId1495" tooltip="Завантажити сертифікат" display="Завантажити сертифікат"/>
    <hyperlink ref="C1498" r:id="rId1496" tooltip="Завантажити сертифікат" display="Завантажити сертифікат"/>
    <hyperlink ref="C1499" r:id="rId1497" tooltip="Завантажити сертифікат" display="Завантажити сертифікат"/>
    <hyperlink ref="C1500" r:id="rId1498" tooltip="Завантажити сертифікат" display="Завантажити сертифікат"/>
    <hyperlink ref="C1501" r:id="rId1499" tooltip="Завантажити сертифікат" display="Завантажити сертифікат"/>
    <hyperlink ref="C1502" r:id="rId1500" tooltip="Завантажити сертифікат" display="Завантажити сертифікат"/>
    <hyperlink ref="C1503" r:id="rId1501" tooltip="Завантажити сертифікат" display="Завантажити сертифікат"/>
    <hyperlink ref="C1504" r:id="rId1502" tooltip="Завантажити сертифікат" display="Завантажити сертифікат"/>
    <hyperlink ref="C1505" r:id="rId1503" tooltip="Завантажити сертифікат" display="Завантажити сертифікат"/>
    <hyperlink ref="C1506" r:id="rId1504" tooltip="Завантажити сертифікат" display="Завантажити сертифікат"/>
    <hyperlink ref="C1507" r:id="rId1505" tooltip="Завантажити сертифікат" display="Завантажити сертифікат"/>
    <hyperlink ref="C1508" r:id="rId1506" tooltip="Завантажити сертифікат" display="Завантажити сертифікат"/>
    <hyperlink ref="C1509" r:id="rId1507" tooltip="Завантажити сертифікат" display="Завантажити сертифікат"/>
    <hyperlink ref="C1510" r:id="rId1508" tooltip="Завантажити сертифікат" display="Завантажити сертифікат"/>
    <hyperlink ref="C1511" r:id="rId1509" tooltip="Завантажити сертифікат" display="Завантажити сертифікат"/>
    <hyperlink ref="C1512" r:id="rId1510" tooltip="Завантажити сертифікат" display="Завантажити сертифікат"/>
    <hyperlink ref="C1513" r:id="rId1511" tooltip="Завантажити сертифікат" display="Завантажити сертифікат"/>
    <hyperlink ref="C1514" r:id="rId1512" tooltip="Завантажити сертифікат" display="Завантажити сертифікат"/>
    <hyperlink ref="C1515" r:id="rId1513" tooltip="Завантажити сертифікат" display="Завантажити сертифікат"/>
    <hyperlink ref="C1516" r:id="rId1514" tooltip="Завантажити сертифікат" display="Завантажити сертифікат"/>
    <hyperlink ref="C1517" r:id="rId1515" tooltip="Завантажити сертифікат" display="Завантажити сертифікат"/>
    <hyperlink ref="C1518" r:id="rId1516" tooltip="Завантажити сертифікат" display="Завантажити сертифікат"/>
    <hyperlink ref="C1519" r:id="rId1517" tooltip="Завантажити сертифікат" display="Завантажити сертифікат"/>
    <hyperlink ref="C1520" r:id="rId1518" tooltip="Завантажити сертифікат" display="Завантажити сертифікат"/>
    <hyperlink ref="C1521" r:id="rId1519" tooltip="Завантажити сертифікат" display="Завантажити сертифікат"/>
    <hyperlink ref="C1522" r:id="rId1520" tooltip="Завантажити сертифікат" display="Завантажити сертифікат"/>
    <hyperlink ref="C1523" r:id="rId1521" tooltip="Завантажити сертифікат" display="Завантажити сертифікат"/>
    <hyperlink ref="C1524" r:id="rId1522" tooltip="Завантажити сертифікат" display="Завантажити сертифікат"/>
    <hyperlink ref="C1525" r:id="rId1523" tooltip="Завантажити сертифікат" display="Завантажити сертифікат"/>
    <hyperlink ref="C1526" r:id="rId1524" tooltip="Завантажити сертифікат" display="Завантажити сертифікат"/>
    <hyperlink ref="C1527" r:id="rId1525" tooltip="Завантажити сертифікат" display="Завантажити сертифікат"/>
    <hyperlink ref="C1528" r:id="rId1526" tooltip="Завантажити сертифікат" display="Завантажити сертифікат"/>
    <hyperlink ref="C1529" r:id="rId1527" tooltip="Завантажити сертифікат" display="Завантажити сертифікат"/>
    <hyperlink ref="C1530" r:id="rId1528" tooltip="Завантажити сертифікат" display="Завантажити сертифікат"/>
    <hyperlink ref="C1531" r:id="rId1529" tooltip="Завантажити сертифікат" display="Завантажити сертифікат"/>
    <hyperlink ref="C1532" r:id="rId1530" tooltip="Завантажити сертифікат" display="Завантажити сертифікат"/>
    <hyperlink ref="C1533" r:id="rId1531" tooltip="Завантажити сертифікат" display="Завантажити сертифікат"/>
    <hyperlink ref="C1534" r:id="rId1532" tooltip="Завантажити сертифікат" display="Завантажити сертифікат"/>
    <hyperlink ref="C1535" r:id="rId1533" tooltip="Завантажити сертифікат" display="Завантажити сертифікат"/>
    <hyperlink ref="C1536" r:id="rId1534" tooltip="Завантажити сертифікат" display="Завантажити сертифікат"/>
    <hyperlink ref="C1537" r:id="rId1535" tooltip="Завантажити сертифікат" display="Завантажити сертифікат"/>
    <hyperlink ref="C1538" r:id="rId1536" tooltip="Завантажити сертифікат" display="Завантажити сертифікат"/>
    <hyperlink ref="C1539" r:id="rId1537" tooltip="Завантажити сертифікат" display="Завантажити сертифікат"/>
    <hyperlink ref="C1540" r:id="rId1538" tooltip="Завантажити сертифікат" display="Завантажити сертифікат"/>
    <hyperlink ref="C1541" r:id="rId1539" tooltip="Завантажити сертифікат" display="Завантажити сертифікат"/>
    <hyperlink ref="C1542" r:id="rId1540" tooltip="Завантажити сертифікат" display="Завантажити сертифікат"/>
    <hyperlink ref="C1543" r:id="rId1541" tooltip="Завантажити сертифікат" display="Завантажити сертифікат"/>
    <hyperlink ref="C1544" r:id="rId1542" tooltip="Завантажити сертифікат" display="Завантажити сертифікат"/>
    <hyperlink ref="C1545" r:id="rId1543" tooltip="Завантажити сертифікат" display="Завантажити сертифікат"/>
    <hyperlink ref="C1546" r:id="rId1544" tooltip="Завантажити сертифікат" display="Завантажити сертифікат"/>
    <hyperlink ref="C1547" r:id="rId1545" tooltip="Завантажити сертифікат" display="Завантажити сертифікат"/>
    <hyperlink ref="C1548" r:id="rId1546" tooltip="Завантажити сертифікат" display="Завантажити сертифікат"/>
    <hyperlink ref="C1549" r:id="rId1547" tooltip="Завантажити сертифікат" display="Завантажити сертифікат"/>
    <hyperlink ref="C1550" r:id="rId1548" tooltip="Завантажити сертифікат" display="Завантажити сертифікат"/>
    <hyperlink ref="C1551" r:id="rId1549" tooltip="Завантажити сертифікат" display="Завантажити сертифікат"/>
    <hyperlink ref="C1552" r:id="rId1550" tooltip="Завантажити сертифікат" display="Завантажити сертифікат"/>
    <hyperlink ref="C1553" r:id="rId1551" tooltip="Завантажити сертифікат" display="Завантажити сертифікат"/>
    <hyperlink ref="C1554" r:id="rId1552" tooltip="Завантажити сертифікат" display="Завантажити сертифікат"/>
    <hyperlink ref="C1555" r:id="rId1553" tooltip="Завантажити сертифікат" display="Завантажити сертифікат"/>
    <hyperlink ref="C1556" r:id="rId1554" tooltip="Завантажити сертифікат" display="Завантажити сертифікат"/>
    <hyperlink ref="C1557" r:id="rId1555" tooltip="Завантажити сертифікат" display="Завантажити сертифікат"/>
    <hyperlink ref="C1558" r:id="rId1556" tooltip="Завантажити сертифікат" display="Завантажити сертифікат"/>
    <hyperlink ref="C1559" r:id="rId1557" tooltip="Завантажити сертифікат" display="Завантажити сертифікат"/>
    <hyperlink ref="C1560" r:id="rId1558" tooltip="Завантажити сертифікат" display="Завантажити сертифікат"/>
    <hyperlink ref="C1561" r:id="rId1559" tooltip="Завантажити сертифікат" display="Завантажити сертифікат"/>
    <hyperlink ref="C1562" r:id="rId1560" tooltip="Завантажити сертифікат" display="Завантажити сертифікат"/>
    <hyperlink ref="C1563" r:id="rId1561" tooltip="Завантажити сертифікат" display="Завантажити сертифікат"/>
    <hyperlink ref="C1564" r:id="rId1562" tooltip="Завантажити сертифікат" display="Завантажити сертифікат"/>
    <hyperlink ref="C1565" r:id="rId1563" tooltip="Завантажити сертифікат" display="Завантажити сертифікат"/>
    <hyperlink ref="C1566" r:id="rId1564" tooltip="Завантажити сертифікат" display="Завантажити сертифікат"/>
    <hyperlink ref="C1567" r:id="rId1565" tooltip="Завантажити сертифікат" display="Завантажити сертифікат"/>
    <hyperlink ref="C1568" r:id="rId1566" tooltip="Завантажити сертифікат" display="Завантажити сертифікат"/>
    <hyperlink ref="C1569" r:id="rId1567" tooltip="Завантажити сертифікат" display="Завантажити сертифікат"/>
    <hyperlink ref="C1570" r:id="rId1568" tooltip="Завантажити сертифікат" display="Завантажити сертифікат"/>
    <hyperlink ref="C1571" r:id="rId1569" tooltip="Завантажити сертифікат" display="Завантажити сертифікат"/>
    <hyperlink ref="C1572" r:id="rId1570" tooltip="Завантажити сертифікат" display="Завантажити сертифікат"/>
    <hyperlink ref="C1573" r:id="rId1571" tooltip="Завантажити сертифікат" display="Завантажити сертифікат"/>
    <hyperlink ref="C1574" r:id="rId1572" tooltip="Завантажити сертифікат" display="Завантажити сертифікат"/>
    <hyperlink ref="C1575" r:id="rId1573" tooltip="Завантажити сертифікат" display="Завантажити сертифікат"/>
    <hyperlink ref="C1576" r:id="rId1574" tooltip="Завантажити сертифікат" display="Завантажити сертифікат"/>
    <hyperlink ref="C1577" r:id="rId1575" tooltip="Завантажити сертифікат" display="Завантажити сертифікат"/>
    <hyperlink ref="C1578" r:id="rId1576" tooltip="Завантажити сертифікат" display="Завантажити сертифікат"/>
    <hyperlink ref="C1579" r:id="rId1577" tooltip="Завантажити сертифікат" display="Завантажити сертифікат"/>
    <hyperlink ref="C1580" r:id="rId1578" tooltip="Завантажити сертифікат" display="Завантажити сертифікат"/>
    <hyperlink ref="C1581" r:id="rId1579" tooltip="Завантажити сертифікат" display="Завантажити сертифікат"/>
    <hyperlink ref="C1582" r:id="rId1580" tooltip="Завантажити сертифікат" display="Завантажити сертифікат"/>
    <hyperlink ref="C1583" r:id="rId1581" tooltip="Завантажити сертифікат" display="Завантажити сертифікат"/>
    <hyperlink ref="C1584" r:id="rId1582" tooltip="Завантажити сертифікат" display="Завантажити сертифікат"/>
    <hyperlink ref="C1585" r:id="rId1583" tooltip="Завантажити сертифікат" display="Завантажити сертифікат"/>
    <hyperlink ref="C1586" r:id="rId1584" tooltip="Завантажити сертифікат" display="Завантажити сертифікат"/>
    <hyperlink ref="C1587" r:id="rId1585" tooltip="Завантажити сертифікат" display="Завантажити сертифікат"/>
    <hyperlink ref="C1588" r:id="rId1586" tooltip="Завантажити сертифікат" display="Завантажити сертифікат"/>
    <hyperlink ref="C1589" r:id="rId1587" tooltip="Завантажити сертифікат" display="Завантажити сертифікат"/>
    <hyperlink ref="C1590" r:id="rId1588" tooltip="Завантажити сертифікат" display="Завантажити сертифікат"/>
    <hyperlink ref="C1591" r:id="rId1589" tooltip="Завантажити сертифікат" display="Завантажити сертифікат"/>
    <hyperlink ref="C1592" r:id="rId1590" tooltip="Завантажити сертифікат" display="Завантажити сертифікат"/>
    <hyperlink ref="C1593" r:id="rId1591" tooltip="Завантажити сертифікат" display="Завантажити сертифікат"/>
    <hyperlink ref="C1594" r:id="rId1592" tooltip="Завантажити сертифікат" display="Завантажити сертифікат"/>
    <hyperlink ref="C1595" r:id="rId1593" tooltip="Завантажити сертифікат" display="Завантажити сертифікат"/>
    <hyperlink ref="C1596" r:id="rId1594" tooltip="Завантажити сертифікат" display="Завантажити сертифікат"/>
    <hyperlink ref="C1597" r:id="rId1595" tooltip="Завантажити сертифікат" display="Завантажити сертифікат"/>
    <hyperlink ref="C1598" r:id="rId1596" tooltip="Завантажити сертифікат" display="Завантажити сертифікат"/>
    <hyperlink ref="C1599" r:id="rId1597" tooltip="Завантажити сертифікат" display="Завантажити сертифікат"/>
    <hyperlink ref="C1600" r:id="rId1598" tooltip="Завантажити сертифікат" display="Завантажити сертифікат"/>
    <hyperlink ref="C1601" r:id="rId1599" tooltip="Завантажити сертифікат" display="Завантажити сертифікат"/>
    <hyperlink ref="C1602" r:id="rId1600" tooltip="Завантажити сертифікат" display="Завантажити сертифікат"/>
    <hyperlink ref="C1603" r:id="rId1601" tooltip="Завантажити сертифікат" display="Завантажити сертифікат"/>
    <hyperlink ref="C1604" r:id="rId1602" tooltip="Завантажити сертифікат" display="Завантажити сертифікат"/>
    <hyperlink ref="C1605" r:id="rId1603" tooltip="Завантажити сертифікат" display="Завантажити сертифікат"/>
    <hyperlink ref="C1606" r:id="rId1604" tooltip="Завантажити сертифікат" display="Завантажити сертифікат"/>
    <hyperlink ref="C1607" r:id="rId1605" tooltip="Завантажити сертифікат" display="Завантажити сертифікат"/>
    <hyperlink ref="C1608" r:id="rId1606" tooltip="Завантажити сертифікат" display="Завантажити сертифікат"/>
    <hyperlink ref="C1609" r:id="rId1607" tooltip="Завантажити сертифікат" display="Завантажити сертифікат"/>
    <hyperlink ref="C1610" r:id="rId1608" tooltip="Завантажити сертифікат" display="Завантажити сертифікат"/>
    <hyperlink ref="C1611" r:id="rId1609" tooltip="Завантажити сертифікат" display="Завантажити сертифікат"/>
    <hyperlink ref="C1612" r:id="rId1610" tooltip="Завантажити сертифікат" display="Завантажити сертифікат"/>
    <hyperlink ref="C1613" r:id="rId1611" tooltip="Завантажити сертифікат" display="Завантажити сертифікат"/>
    <hyperlink ref="C1614" r:id="rId1612" tooltip="Завантажити сертифікат" display="Завантажити сертифікат"/>
    <hyperlink ref="C1615" r:id="rId1613" tooltip="Завантажити сертифікат" display="Завантажити сертифікат"/>
    <hyperlink ref="C1616" r:id="rId1614" tooltip="Завантажити сертифікат" display="Завантажити сертифікат"/>
    <hyperlink ref="C1617" r:id="rId1615" tooltip="Завантажити сертифікат" display="Завантажити сертифікат"/>
    <hyperlink ref="C1618" r:id="rId1616" tooltip="Завантажити сертифікат" display="Завантажити сертифікат"/>
    <hyperlink ref="C1619" r:id="rId1617" tooltip="Завантажити сертифікат" display="Завантажити сертифікат"/>
    <hyperlink ref="C1620" r:id="rId1618" tooltip="Завантажити сертифікат" display="Завантажити сертифікат"/>
    <hyperlink ref="C1621" r:id="rId1619" tooltip="Завантажити сертифікат" display="Завантажити сертифікат"/>
    <hyperlink ref="C1622" r:id="rId1620" tooltip="Завантажити сертифікат" display="Завантажити сертифікат"/>
    <hyperlink ref="C1623" r:id="rId1621" tooltip="Завантажити сертифікат" display="Завантажити сертифікат"/>
    <hyperlink ref="C1624" r:id="rId1622" tooltip="Завантажити сертифікат" display="Завантажити сертифікат"/>
    <hyperlink ref="C1625" r:id="rId1623" tooltip="Завантажити сертифікат" display="Завантажити сертифікат"/>
    <hyperlink ref="C1626" r:id="rId1624" tooltip="Завантажити сертифікат" display="Завантажити сертифікат"/>
    <hyperlink ref="C1627" r:id="rId1625" tooltip="Завантажити сертифікат" display="Завантажити сертифікат"/>
    <hyperlink ref="C1628" r:id="rId1626" tooltip="Завантажити сертифікат" display="Завантажити сертифікат"/>
    <hyperlink ref="C1629" r:id="rId1627" tooltip="Завантажити сертифікат" display="Завантажити сертифікат"/>
    <hyperlink ref="C1630" r:id="rId1628" tooltip="Завантажити сертифікат" display="Завантажити сертифікат"/>
    <hyperlink ref="C1631" r:id="rId1629" tooltip="Завантажити сертифікат" display="Завантажити сертифікат"/>
    <hyperlink ref="C1632" r:id="rId1630" tooltip="Завантажити сертифікат" display="Завантажити сертифікат"/>
    <hyperlink ref="C1633" r:id="rId1631" tooltip="Завантажити сертифікат" display="Завантажити сертифікат"/>
    <hyperlink ref="C1634" r:id="rId1632" tooltip="Завантажити сертифікат" display="Завантажити сертифікат"/>
    <hyperlink ref="C1635" r:id="rId1633" tooltip="Завантажити сертифікат" display="Завантажити сертифікат"/>
    <hyperlink ref="C1636" r:id="rId1634" tooltip="Завантажити сертифікат" display="Завантажити сертифікат"/>
    <hyperlink ref="C1637" r:id="rId1635" tooltip="Завантажити сертифікат" display="Завантажити сертифікат"/>
    <hyperlink ref="C1638" r:id="rId1636" tooltip="Завантажити сертифікат" display="Завантажити сертифікат"/>
    <hyperlink ref="C1639" r:id="rId1637" tooltip="Завантажити сертифікат" display="Завантажити сертифікат"/>
    <hyperlink ref="C1640" r:id="rId1638" tooltip="Завантажити сертифікат" display="Завантажити сертифікат"/>
    <hyperlink ref="C1641" r:id="rId1639" tooltip="Завантажити сертифікат" display="Завантажити сертифікат"/>
    <hyperlink ref="C1642" r:id="rId1640" tooltip="Завантажити сертифікат" display="Завантажити сертифікат"/>
    <hyperlink ref="C1643" r:id="rId1641" tooltip="Завантажити сертифікат" display="Завантажити сертифікат"/>
    <hyperlink ref="C1644" r:id="rId1642" tooltip="Завантажити сертифікат" display="Завантажити сертифікат"/>
    <hyperlink ref="C1645" r:id="rId1643" tooltip="Завантажити сертифікат" display="Завантажити сертифікат"/>
    <hyperlink ref="C1646" r:id="rId1644" tooltip="Завантажити сертифікат" display="Завантажити сертифікат"/>
    <hyperlink ref="C1647" r:id="rId1645" tooltip="Завантажити сертифікат" display="Завантажити сертифікат"/>
    <hyperlink ref="C1648" r:id="rId1646" tooltip="Завантажити сертифікат" display="Завантажити сертифікат"/>
    <hyperlink ref="C1649" r:id="rId1647" tooltip="Завантажити сертифікат" display="Завантажити сертифікат"/>
    <hyperlink ref="C1650" r:id="rId1648" tooltip="Завантажити сертифікат" display="Завантажити сертифікат"/>
    <hyperlink ref="C1651" r:id="rId1649" tooltip="Завантажити сертифікат" display="Завантажити сертифікат"/>
    <hyperlink ref="C1652" r:id="rId1650" tooltip="Завантажити сертифікат" display="Завантажити сертифікат"/>
    <hyperlink ref="C1653" r:id="rId1651" tooltip="Завантажити сертифікат" display="Завантажити сертифікат"/>
    <hyperlink ref="C1654" r:id="rId1652" tooltip="Завантажити сертифікат" display="Завантажити сертифікат"/>
    <hyperlink ref="C1655" r:id="rId1653" tooltip="Завантажити сертифікат" display="Завантажити сертифікат"/>
    <hyperlink ref="C1656" r:id="rId1654" tooltip="Завантажити сертифікат" display="Завантажити сертифікат"/>
    <hyperlink ref="C1657" r:id="rId1655" tooltip="Завантажити сертифікат" display="Завантажити сертифікат"/>
    <hyperlink ref="C1658" r:id="rId1656" tooltip="Завантажити сертифікат" display="Завантажити сертифікат"/>
    <hyperlink ref="C1659" r:id="rId1657" tooltip="Завантажити сертифікат" display="Завантажити сертифікат"/>
    <hyperlink ref="C1660" r:id="rId1658" tooltip="Завантажити сертифікат" display="Завантажити сертифікат"/>
    <hyperlink ref="C1661" r:id="rId1659" tooltip="Завантажити сертифікат" display="Завантажити сертифікат"/>
    <hyperlink ref="C1662" r:id="rId1660" tooltip="Завантажити сертифікат" display="Завантажити сертифікат"/>
    <hyperlink ref="C1663" r:id="rId1661" tooltip="Завантажити сертифікат" display="Завантажити сертифікат"/>
    <hyperlink ref="C1664" r:id="rId1662" tooltip="Завантажити сертифікат" display="Завантажити сертифікат"/>
    <hyperlink ref="C1665" r:id="rId1663" tooltip="Завантажити сертифікат" display="Завантажити сертифікат"/>
    <hyperlink ref="C1666" r:id="rId1664" tooltip="Завантажити сертифікат" display="Завантажити сертифікат"/>
    <hyperlink ref="C1667" r:id="rId1665" tooltip="Завантажити сертифікат" display="Завантажити сертифікат"/>
    <hyperlink ref="C1668" r:id="rId1666" tooltip="Завантажити сертифікат" display="Завантажити сертифікат"/>
    <hyperlink ref="C1669" r:id="rId1667" tooltip="Завантажити сертифікат" display="Завантажити сертифікат"/>
    <hyperlink ref="C1670" r:id="rId1668" tooltip="Завантажити сертифікат" display="Завантажити сертифікат"/>
    <hyperlink ref="C1671" r:id="rId1669" tooltip="Завантажити сертифікат" display="Завантажити сертифікат"/>
    <hyperlink ref="C1672" r:id="rId1670" tooltip="Завантажити сертифікат" display="Завантажити сертифікат"/>
    <hyperlink ref="C1673" r:id="rId1671" tooltip="Завантажити сертифікат" display="Завантажити сертифікат"/>
    <hyperlink ref="C1674" r:id="rId1672" tooltip="Завантажити сертифікат" display="Завантажити сертифікат"/>
    <hyperlink ref="C1675" r:id="rId1673" tooltip="Завантажити сертифікат" display="Завантажити сертифікат"/>
    <hyperlink ref="C1676" r:id="rId1674" tooltip="Завантажити сертифікат" display="Завантажити сертифікат"/>
    <hyperlink ref="C1677" r:id="rId1675" tooltip="Завантажити сертифікат" display="Завантажити сертифікат"/>
    <hyperlink ref="C1678" r:id="rId1676" tooltip="Завантажити сертифікат" display="Завантажити сертифікат"/>
    <hyperlink ref="C1679" r:id="rId1677" tooltip="Завантажити сертифікат" display="Завантажити сертифікат"/>
    <hyperlink ref="C1680" r:id="rId1678" tooltip="Завантажити сертифікат" display="Завантажити сертифікат"/>
    <hyperlink ref="C1681" r:id="rId1679" tooltip="Завантажити сертифікат" display="Завантажити сертифікат"/>
    <hyperlink ref="C1682" r:id="rId1680" tooltip="Завантажити сертифікат" display="Завантажити сертифікат"/>
    <hyperlink ref="C1683" r:id="rId1681" tooltip="Завантажити сертифікат" display="Завантажити сертифікат"/>
    <hyperlink ref="C1684" r:id="rId1682" tooltip="Завантажити сертифікат" display="Завантажити сертифікат"/>
    <hyperlink ref="C1685" r:id="rId1683" tooltip="Завантажити сертифікат" display="Завантажити сертифікат"/>
    <hyperlink ref="C1686" r:id="rId1684" tooltip="Завантажити сертифікат" display="Завантажити сертифікат"/>
    <hyperlink ref="C1687" r:id="rId1685" tooltip="Завантажити сертифікат" display="Завантажити сертифікат"/>
    <hyperlink ref="C1688" r:id="rId1686" tooltip="Завантажити сертифікат" display="Завантажити сертифікат"/>
    <hyperlink ref="C1689" r:id="rId1687" tooltip="Завантажити сертифікат" display="Завантажити сертифікат"/>
    <hyperlink ref="C1690" r:id="rId1688" tooltip="Завантажити сертифікат" display="Завантажити сертифікат"/>
    <hyperlink ref="C1691" r:id="rId1689" tooltip="Завантажити сертифікат" display="Завантажити сертифікат"/>
    <hyperlink ref="C1692" r:id="rId1690" tooltip="Завантажити сертифікат" display="Завантажити сертифікат"/>
    <hyperlink ref="C1693" r:id="rId1691" tooltip="Завантажити сертифікат" display="Завантажити сертифікат"/>
    <hyperlink ref="C1694" r:id="rId1692" tooltip="Завантажити сертифікат" display="Завантажити сертифікат"/>
    <hyperlink ref="C1695" r:id="rId1693" tooltip="Завантажити сертифікат" display="Завантажити сертифікат"/>
    <hyperlink ref="C1696" r:id="rId1694" tooltip="Завантажити сертифікат" display="Завантажити сертифікат"/>
    <hyperlink ref="C1697" r:id="rId1695" tooltip="Завантажити сертифікат" display="Завантажити сертифікат"/>
    <hyperlink ref="C1698" r:id="rId1696" tooltip="Завантажити сертифікат" display="Завантажити сертифікат"/>
    <hyperlink ref="C1699" r:id="rId1697" tooltip="Завантажити сертифікат" display="Завантажити сертифікат"/>
    <hyperlink ref="C1700" r:id="rId1698" tooltip="Завантажити сертифікат" display="Завантажити сертифікат"/>
    <hyperlink ref="C1701" r:id="rId1699" tooltip="Завантажити сертифікат" display="Завантажити сертифікат"/>
    <hyperlink ref="C1702" r:id="rId1700" tooltip="Завантажити сертифікат" display="Завантажити сертифікат"/>
    <hyperlink ref="C1703" r:id="rId1701" tooltip="Завантажити сертифікат" display="Завантажити сертифікат"/>
    <hyperlink ref="C1704" r:id="rId1702" tooltip="Завантажити сертифікат" display="Завантажити сертифікат"/>
    <hyperlink ref="C1705" r:id="rId1703" tooltip="Завантажити сертифікат" display="Завантажити сертифікат"/>
    <hyperlink ref="C1706" r:id="rId1704" tooltip="Завантажити сертифікат" display="Завантажити сертифікат"/>
    <hyperlink ref="C1707" r:id="rId1705" tooltip="Завантажити сертифікат" display="Завантажити сертифікат"/>
    <hyperlink ref="C1708" r:id="rId1706" tooltip="Завантажити сертифікат" display="Завантажити сертифікат"/>
    <hyperlink ref="C1709" r:id="rId1707" tooltip="Завантажити сертифікат" display="Завантажити сертифікат"/>
    <hyperlink ref="C1710" r:id="rId1708" tooltip="Завантажити сертифікат" display="Завантажити сертифікат"/>
    <hyperlink ref="C1711" r:id="rId1709" tooltip="Завантажити сертифікат" display="Завантажити сертифікат"/>
    <hyperlink ref="C1712" r:id="rId1710" tooltip="Завантажити сертифікат" display="Завантажити сертифікат"/>
    <hyperlink ref="C1713" r:id="rId1711" tooltip="Завантажити сертифікат" display="Завантажити сертифікат"/>
    <hyperlink ref="C1714" r:id="rId1712" tooltip="Завантажити сертифікат" display="Завантажити сертифікат"/>
    <hyperlink ref="C1715" r:id="rId1713" tooltip="Завантажити сертифікат" display="Завантажити сертифікат"/>
    <hyperlink ref="C1716" r:id="rId1714" tooltip="Завантажити сертифікат" display="Завантажити сертифікат"/>
    <hyperlink ref="C1717" r:id="rId1715" tooltip="Завантажити сертифікат" display="Завантажити сертифікат"/>
    <hyperlink ref="C1718" r:id="rId1716" tooltip="Завантажити сертифікат" display="Завантажити сертифікат"/>
    <hyperlink ref="C1719" r:id="rId1717" tooltip="Завантажити сертифікат" display="Завантажити сертифікат"/>
    <hyperlink ref="C1720" r:id="rId1718" tooltip="Завантажити сертифікат" display="Завантажити сертифікат"/>
    <hyperlink ref="C1721" r:id="rId1719" tooltip="Завантажити сертифікат" display="Завантажити сертифікат"/>
    <hyperlink ref="C1722" r:id="rId1720" tooltip="Завантажити сертифікат" display="Завантажити сертифікат"/>
    <hyperlink ref="C1723" r:id="rId1721" tooltip="Завантажити сертифікат" display="Завантажити сертифікат"/>
    <hyperlink ref="C1724" r:id="rId1722" tooltip="Завантажити сертифікат" display="Завантажити сертифікат"/>
    <hyperlink ref="C1725" r:id="rId1723" tooltip="Завантажити сертифікат" display="Завантажити сертифікат"/>
    <hyperlink ref="C1726" r:id="rId1724" tooltip="Завантажити сертифікат" display="Завантажити сертифікат"/>
    <hyperlink ref="C1727" r:id="rId1725" tooltip="Завантажити сертифікат" display="Завантажити сертифікат"/>
    <hyperlink ref="C1728" r:id="rId1726" tooltip="Завантажити сертифікат" display="Завантажити сертифікат"/>
    <hyperlink ref="C1729" r:id="rId1727" tooltip="Завантажити сертифікат" display="Завантажити сертифікат"/>
    <hyperlink ref="C1730" r:id="rId1728" tooltip="Завантажити сертифікат" display="Завантажити сертифікат"/>
    <hyperlink ref="C1731" r:id="rId1729" tooltip="Завантажити сертифікат" display="Завантажити сертифікат"/>
    <hyperlink ref="C1732" r:id="rId1730" tooltip="Завантажити сертифікат" display="Завантажити сертифікат"/>
    <hyperlink ref="C1733" r:id="rId1731" tooltip="Завантажити сертифікат" display="Завантажити сертифікат"/>
    <hyperlink ref="C1734" r:id="rId1732" tooltip="Завантажити сертифікат" display="Завантажити сертифікат"/>
    <hyperlink ref="C1735" r:id="rId1733" tooltip="Завантажити сертифікат" display="Завантажити сертифікат"/>
    <hyperlink ref="C1736" r:id="rId1734" tooltip="Завантажити сертифікат" display="Завантажити сертифікат"/>
    <hyperlink ref="C1737" r:id="rId1735" tooltip="Завантажити сертифікат" display="Завантажити сертифікат"/>
    <hyperlink ref="C1738" r:id="rId1736" tooltip="Завантажити сертифікат" display="Завантажити сертифікат"/>
    <hyperlink ref="C1739" r:id="rId1737" tooltip="Завантажити сертифікат" display="Завантажити сертифікат"/>
    <hyperlink ref="C1740" r:id="rId1738" tooltip="Завантажити сертифікат" display="Завантажити сертифікат"/>
    <hyperlink ref="C1741" r:id="rId1739" tooltip="Завантажити сертифікат" display="Завантажити сертифікат"/>
    <hyperlink ref="C1742" r:id="rId1740" tooltip="Завантажити сертифікат" display="Завантажити сертифікат"/>
    <hyperlink ref="C1743" r:id="rId1741" tooltip="Завантажити сертифікат" display="Завантажити сертифікат"/>
    <hyperlink ref="C1744" r:id="rId1742" tooltip="Завантажити сертифікат" display="Завантажити сертифікат"/>
    <hyperlink ref="C1745" r:id="rId1743" tooltip="Завантажити сертифікат" display="Завантажити сертифікат"/>
    <hyperlink ref="C1746" r:id="rId1744" tooltip="Завантажити сертифікат" display="Завантажити сертифікат"/>
    <hyperlink ref="C1747" r:id="rId1745" tooltip="Завантажити сертифікат" display="Завантажити сертифікат"/>
    <hyperlink ref="C1748" r:id="rId1746" tooltip="Завантажити сертифікат" display="Завантажити сертифікат"/>
    <hyperlink ref="C1749" r:id="rId1747" tooltip="Завантажити сертифікат" display="Завантажити сертифікат"/>
    <hyperlink ref="C1750" r:id="rId1748" tooltip="Завантажити сертифікат" display="Завантажити сертифікат"/>
    <hyperlink ref="C1751" r:id="rId1749" tooltip="Завантажити сертифікат" display="Завантажити сертифікат"/>
    <hyperlink ref="C1752" r:id="rId1750" tooltip="Завантажити сертифікат" display="Завантажити сертифікат"/>
    <hyperlink ref="C1753" r:id="rId1751" tooltip="Завантажити сертифікат" display="Завантажити сертифікат"/>
    <hyperlink ref="C1754" r:id="rId1752" tooltip="Завантажити сертифікат" display="Завантажити сертифікат"/>
    <hyperlink ref="C1755" r:id="rId1753" tooltip="Завантажити сертифікат" display="Завантажити сертифікат"/>
    <hyperlink ref="C1756" r:id="rId1754" tooltip="Завантажити сертифікат" display="Завантажити сертифікат"/>
    <hyperlink ref="C1757" r:id="rId1755" tooltip="Завантажити сертифікат" display="Завантажити сертифікат"/>
    <hyperlink ref="C1758" r:id="rId1756" tooltip="Завантажити сертифікат" display="Завантажити сертифікат"/>
    <hyperlink ref="C1759" r:id="rId1757" tooltip="Завантажити сертифікат" display="Завантажити сертифікат"/>
    <hyperlink ref="C1760" r:id="rId1758" tooltip="Завантажити сертифікат" display="Завантажити сертифікат"/>
    <hyperlink ref="C1761" r:id="rId1759" tooltip="Завантажити сертифікат" display="Завантажити сертифікат"/>
    <hyperlink ref="C1762" r:id="rId1760" tooltip="Завантажити сертифікат" display="Завантажити сертифікат"/>
    <hyperlink ref="C1763" r:id="rId1761" tooltip="Завантажити сертифікат" display="Завантажити сертифікат"/>
    <hyperlink ref="C1764" r:id="rId1762" tooltip="Завантажити сертифікат" display="Завантажити сертифікат"/>
    <hyperlink ref="C1765" r:id="rId1763" tooltip="Завантажити сертифікат" display="Завантажити сертифікат"/>
    <hyperlink ref="C1766" r:id="rId1764" tooltip="Завантажити сертифікат" display="Завантажити сертифікат"/>
    <hyperlink ref="C1767" r:id="rId1765" tooltip="Завантажити сертифікат" display="Завантажити сертифікат"/>
    <hyperlink ref="C1768" r:id="rId1766" tooltip="Завантажити сертифікат" display="Завантажити сертифікат"/>
    <hyperlink ref="C1769" r:id="rId1767" tooltip="Завантажити сертифікат" display="Завантажити сертифікат"/>
    <hyperlink ref="C1770" r:id="rId1768" tooltip="Завантажити сертифікат" display="Завантажити сертифікат"/>
    <hyperlink ref="C1771" r:id="rId1769" tooltip="Завантажити сертифікат" display="Завантажити сертифікат"/>
    <hyperlink ref="C1772" r:id="rId1770" tooltip="Завантажити сертифікат" display="Завантажити сертифікат"/>
    <hyperlink ref="C1773" r:id="rId1771" tooltip="Завантажити сертифікат" display="Завантажити сертифікат"/>
    <hyperlink ref="C1774" r:id="rId1772" tooltip="Завантажити сертифікат" display="Завантажити сертифікат"/>
    <hyperlink ref="C1775" r:id="rId1773" tooltip="Завантажити сертифікат" display="Завантажити сертифікат"/>
    <hyperlink ref="C1776" r:id="rId1774" tooltip="Завантажити сертифікат" display="Завантажити сертифікат"/>
    <hyperlink ref="C1777" r:id="rId1775" tooltip="Завантажити сертифікат" display="Завантажити сертифікат"/>
    <hyperlink ref="C1778" r:id="rId1776" tooltip="Завантажити сертифікат" display="Завантажити сертифікат"/>
    <hyperlink ref="C1779" r:id="rId1777" tooltip="Завантажити сертифікат" display="Завантажити сертифікат"/>
    <hyperlink ref="C1780" r:id="rId1778" tooltip="Завантажити сертифікат" display="Завантажити сертифікат"/>
    <hyperlink ref="C1781" r:id="rId1779" tooltip="Завантажити сертифікат" display="Завантажити сертифікат"/>
    <hyperlink ref="C1782" r:id="rId1780" tooltip="Завантажити сертифікат" display="Завантажити сертифікат"/>
    <hyperlink ref="C1783" r:id="rId1781" tooltip="Завантажити сертифікат" display="Завантажити сертифікат"/>
    <hyperlink ref="C1784" r:id="rId1782" tooltip="Завантажити сертифікат" display="Завантажити сертифікат"/>
    <hyperlink ref="C1785" r:id="rId1783" tooltip="Завантажити сертифікат" display="Завантажити сертифікат"/>
    <hyperlink ref="C1786" r:id="rId1784" tooltip="Завантажити сертифікат" display="Завантажити сертифікат"/>
    <hyperlink ref="C1787" r:id="rId1785" tooltip="Завантажити сертифікат" display="Завантажити сертифікат"/>
    <hyperlink ref="C1788" r:id="rId1786" tooltip="Завантажити сертифікат" display="Завантажити сертифікат"/>
    <hyperlink ref="C1789" r:id="rId1787" tooltip="Завантажити сертифікат" display="Завантажити сертифікат"/>
    <hyperlink ref="C1790" r:id="rId1788" tooltip="Завантажити сертифікат" display="Завантажити сертифікат"/>
    <hyperlink ref="C1791" r:id="rId1789" tooltip="Завантажити сертифікат" display="Завантажити сертифікат"/>
    <hyperlink ref="C1792" r:id="rId1790" tooltip="Завантажити сертифікат" display="Завантажити сертифікат"/>
    <hyperlink ref="C1793" r:id="rId1791" tooltip="Завантажити сертифікат" display="Завантажити сертифікат"/>
    <hyperlink ref="C1794" r:id="rId1792" tooltip="Завантажити сертифікат" display="Завантажити сертифікат"/>
    <hyperlink ref="C1795" r:id="rId1793" tooltip="Завантажити сертифікат" display="Завантажити сертифікат"/>
    <hyperlink ref="C1796" r:id="rId1794" tooltip="Завантажити сертифікат" display="Завантажити сертифікат"/>
    <hyperlink ref="C1797" r:id="rId1795" tooltip="Завантажити сертифікат" display="Завантажити сертифікат"/>
    <hyperlink ref="C1798" r:id="rId1796" tooltip="Завантажити сертифікат" display="Завантажити сертифікат"/>
    <hyperlink ref="C1799" r:id="rId1797" tooltip="Завантажити сертифікат" display="Завантажити сертифікат"/>
    <hyperlink ref="C1800" r:id="rId1798" tooltip="Завантажити сертифікат" display="Завантажити сертифікат"/>
    <hyperlink ref="C1801" r:id="rId1799" tooltip="Завантажити сертифікат" display="Завантажити сертифікат"/>
    <hyperlink ref="C1802" r:id="rId1800" tooltip="Завантажити сертифікат" display="Завантажити сертифікат"/>
    <hyperlink ref="C1803" r:id="rId1801" tooltip="Завантажити сертифікат" display="Завантажити сертифікат"/>
    <hyperlink ref="C1804" r:id="rId1802" tooltip="Завантажити сертифікат" display="Завантажити сертифікат"/>
    <hyperlink ref="C1805" r:id="rId1803" tooltip="Завантажити сертифікат" display="Завантажити сертифікат"/>
    <hyperlink ref="C1806" r:id="rId1804" tooltip="Завантажити сертифікат" display="Завантажити сертифікат"/>
    <hyperlink ref="C1807" r:id="rId1805" tooltip="Завантажити сертифікат" display="Завантажити сертифікат"/>
    <hyperlink ref="C1808" r:id="rId1806" tooltip="Завантажити сертифікат" display="Завантажити сертифікат"/>
    <hyperlink ref="C1809" r:id="rId1807" tooltip="Завантажити сертифікат" display="Завантажити сертифікат"/>
    <hyperlink ref="C1810" r:id="rId1808" tooltip="Завантажити сертифікат" display="Завантажити сертифікат"/>
    <hyperlink ref="C1811" r:id="rId1809" tooltip="Завантажити сертифікат" display="Завантажити сертифікат"/>
    <hyperlink ref="C1812" r:id="rId1810" tooltip="Завантажити сертифікат" display="Завантажити сертифікат"/>
    <hyperlink ref="C1813" r:id="rId1811" tooltip="Завантажити сертифікат" display="Завантажити сертифікат"/>
    <hyperlink ref="C1814" r:id="rId1812" tooltip="Завантажити сертифікат" display="Завантажити сертифікат"/>
    <hyperlink ref="C1815" r:id="rId1813" tooltip="Завантажити сертифікат" display="Завантажити сертифікат"/>
    <hyperlink ref="C1816" r:id="rId1814" tooltip="Завантажити сертифікат" display="Завантажити сертифікат"/>
    <hyperlink ref="C1817" r:id="rId1815" tooltip="Завантажити сертифікат" display="Завантажити сертифікат"/>
    <hyperlink ref="C1818" r:id="rId1816" tooltip="Завантажити сертифікат" display="Завантажити сертифікат"/>
    <hyperlink ref="C1819" r:id="rId1817" tooltip="Завантажити сертифікат" display="Завантажити сертифікат"/>
    <hyperlink ref="C1820" r:id="rId1818" tooltip="Завантажити сертифікат" display="Завантажити сертифікат"/>
    <hyperlink ref="C1821" r:id="rId1819" tooltip="Завантажити сертифікат" display="Завантажити сертифікат"/>
    <hyperlink ref="C1822" r:id="rId1820" tooltip="Завантажити сертифікат" display="Завантажити сертифікат"/>
    <hyperlink ref="C1823" r:id="rId1821" tooltip="Завантажити сертифікат" display="Завантажити сертифікат"/>
    <hyperlink ref="C1824" r:id="rId1822" tooltip="Завантажити сертифікат" display="Завантажити сертифікат"/>
    <hyperlink ref="C1825" r:id="rId1823" tooltip="Завантажити сертифікат" display="Завантажити сертифікат"/>
    <hyperlink ref="C1826" r:id="rId1824" tooltip="Завантажити сертифікат" display="Завантажити сертифікат"/>
    <hyperlink ref="C1827" r:id="rId1825" tooltip="Завантажити сертифікат" display="Завантажити сертифікат"/>
    <hyperlink ref="C1828" r:id="rId1826" tooltip="Завантажити сертифікат" display="Завантажити сертифікат"/>
    <hyperlink ref="C1829" r:id="rId1827" tooltip="Завантажити сертифікат" display="Завантажити сертифікат"/>
    <hyperlink ref="C1830" r:id="rId1828" tooltip="Завантажити сертифікат" display="Завантажити сертифікат"/>
    <hyperlink ref="C1831" r:id="rId1829" tooltip="Завантажити сертифікат" display="Завантажити сертифікат"/>
    <hyperlink ref="C1832" r:id="rId1830" tooltip="Завантажити сертифікат" display="Завантажити сертифікат"/>
    <hyperlink ref="C1833" r:id="rId1831" tooltip="Завантажити сертифікат" display="Завантажити сертифікат"/>
    <hyperlink ref="C1834" r:id="rId1832" tooltip="Завантажити сертифікат" display="Завантажити сертифікат"/>
    <hyperlink ref="C1835" r:id="rId1833" tooltip="Завантажити сертифікат" display="Завантажити сертифікат"/>
    <hyperlink ref="C1836" r:id="rId1834" tooltip="Завантажити сертифікат" display="Завантажити сертифікат"/>
    <hyperlink ref="C1837" r:id="rId1835" tooltip="Завантажити сертифікат" display="Завантажити сертифікат"/>
    <hyperlink ref="C1838" r:id="rId1836" tooltip="Завантажити сертифікат" display="Завантажити сертифікат"/>
    <hyperlink ref="C1839" r:id="rId1837" tooltip="Завантажити сертифікат" display="Завантажити сертифікат"/>
    <hyperlink ref="C1840" r:id="rId1838" tooltip="Завантажити сертифікат" display="Завантажити сертифікат"/>
    <hyperlink ref="C1841" r:id="rId1839" tooltip="Завантажити сертифікат" display="Завантажити сертифікат"/>
    <hyperlink ref="C1842" r:id="rId1840" tooltip="Завантажити сертифікат" display="Завантажити сертифікат"/>
    <hyperlink ref="C1843" r:id="rId1841" tooltip="Завантажити сертифікат" display="Завантажити сертифікат"/>
    <hyperlink ref="C1844" r:id="rId1842" tooltip="Завантажити сертифікат" display="Завантажити сертифікат"/>
    <hyperlink ref="C1845" r:id="rId1843" tooltip="Завантажити сертифікат" display="Завантажити сертифікат"/>
    <hyperlink ref="C1846" r:id="rId1844" tooltip="Завантажити сертифікат" display="Завантажити сертифікат"/>
    <hyperlink ref="C1847" r:id="rId1845" tooltip="Завантажити сертифікат" display="Завантажити сертифікат"/>
    <hyperlink ref="C1848" r:id="rId1846" tooltip="Завантажити сертифікат" display="Завантажити сертифікат"/>
    <hyperlink ref="C1849" r:id="rId1847" tooltip="Завантажити сертифікат" display="Завантажити сертифікат"/>
    <hyperlink ref="C1850" r:id="rId1848" tooltip="Завантажити сертифікат" display="Завантажити сертифікат"/>
    <hyperlink ref="C1851" r:id="rId1849" tooltip="Завантажити сертифікат" display="Завантажити сертифікат"/>
    <hyperlink ref="C1852" r:id="rId1850" tooltip="Завантажити сертифікат" display="Завантажити сертифікат"/>
    <hyperlink ref="C1853" r:id="rId1851" tooltip="Завантажити сертифікат" display="Завантажити сертифікат"/>
    <hyperlink ref="C1854" r:id="rId1852" tooltip="Завантажити сертифікат" display="Завантажити сертифікат"/>
    <hyperlink ref="C1855" r:id="rId1853" tooltip="Завантажити сертифікат" display="Завантажити сертифікат"/>
    <hyperlink ref="C1856" r:id="rId1854" tooltip="Завантажити сертифікат" display="Завантажити сертифікат"/>
    <hyperlink ref="C1857" r:id="rId1855" tooltip="Завантажити сертифікат" display="Завантажити сертифікат"/>
    <hyperlink ref="C1858" r:id="rId1856" tooltip="Завантажити сертифікат" display="Завантажити сертифікат"/>
    <hyperlink ref="C1859" r:id="rId1857" tooltip="Завантажити сертифікат" display="Завантажити сертифікат"/>
    <hyperlink ref="C1860" r:id="rId1858" tooltip="Завантажити сертифікат" display="Завантажити сертифікат"/>
    <hyperlink ref="C1861" r:id="rId1859" tooltip="Завантажити сертифікат" display="Завантажити сертифікат"/>
    <hyperlink ref="C1862" r:id="rId1860" tooltip="Завантажити сертифікат" display="Завантажити сертифікат"/>
    <hyperlink ref="C1863" r:id="rId1861" tooltip="Завантажити сертифікат" display="Завантажити сертифікат"/>
    <hyperlink ref="C1864" r:id="rId1862" tooltip="Завантажити сертифікат" display="Завантажити сертифікат"/>
    <hyperlink ref="C1865" r:id="rId1863" tooltip="Завантажити сертифікат" display="Завантажити сертифікат"/>
    <hyperlink ref="C1866" r:id="rId1864" tooltip="Завантажити сертифікат" display="Завантажити сертифікат"/>
    <hyperlink ref="C1867" r:id="rId1865" tooltip="Завантажити сертифікат" display="Завантажити сертифікат"/>
    <hyperlink ref="C1868" r:id="rId1866" tooltip="Завантажити сертифікат" display="Завантажити сертифікат"/>
    <hyperlink ref="C1869" r:id="rId1867" tooltip="Завантажити сертифікат" display="Завантажити сертифікат"/>
    <hyperlink ref="C1870" r:id="rId1868" tooltip="Завантажити сертифікат" display="Завантажити сертифікат"/>
    <hyperlink ref="C1871" r:id="rId1869" tooltip="Завантажити сертифікат" display="Завантажити сертифікат"/>
    <hyperlink ref="C1872" r:id="rId1870" tooltip="Завантажити сертифікат" display="Завантажити сертифікат"/>
    <hyperlink ref="C1873" r:id="rId1871" tooltip="Завантажити сертифікат" display="Завантажити сертифікат"/>
    <hyperlink ref="C1874" r:id="rId1872" tooltip="Завантажити сертифікат" display="Завантажити сертифікат"/>
    <hyperlink ref="C1875" r:id="rId1873" tooltip="Завантажити сертифікат" display="Завантажити сертифікат"/>
    <hyperlink ref="C1876" r:id="rId1874" tooltip="Завантажити сертифікат" display="Завантажити сертифікат"/>
    <hyperlink ref="C1877" r:id="rId1875" tooltip="Завантажити сертифікат" display="Завантажити сертифікат"/>
    <hyperlink ref="C1878" r:id="rId1876" tooltip="Завантажити сертифікат" display="Завантажити сертифікат"/>
    <hyperlink ref="C1879" r:id="rId1877" tooltip="Завантажити сертифікат" display="Завантажити сертифікат"/>
    <hyperlink ref="C1880" r:id="rId1878" tooltip="Завантажити сертифікат" display="Завантажити сертифікат"/>
    <hyperlink ref="C1881" r:id="rId1879" tooltip="Завантажити сертифікат" display="Завантажити сертифікат"/>
    <hyperlink ref="C1882" r:id="rId1880" tooltip="Завантажити сертифікат" display="Завантажити сертифікат"/>
    <hyperlink ref="C1883" r:id="rId1881" tooltip="Завантажити сертифікат" display="Завантажити сертифікат"/>
    <hyperlink ref="C1884" r:id="rId1882" tooltip="Завантажити сертифікат" display="Завантажити сертифікат"/>
    <hyperlink ref="C1885" r:id="rId1883" tooltip="Завантажити сертифікат" display="Завантажити сертифікат"/>
    <hyperlink ref="C1886" r:id="rId1884" tooltip="Завантажити сертифікат" display="Завантажити сертифікат"/>
    <hyperlink ref="C1887" r:id="rId1885" tooltip="Завантажити сертифікат" display="Завантажити сертифікат"/>
    <hyperlink ref="C1888" r:id="rId1886" tooltip="Завантажити сертифікат" display="Завантажити сертифікат"/>
    <hyperlink ref="C1889" r:id="rId1887" tooltip="Завантажити сертифікат" display="Завантажити сертифікат"/>
    <hyperlink ref="C1890" r:id="rId1888" tooltip="Завантажити сертифікат" display="Завантажити сертифікат"/>
    <hyperlink ref="C1891" r:id="rId1889" tooltip="Завантажити сертифікат" display="Завантажити сертифікат"/>
    <hyperlink ref="C1892" r:id="rId1890" tooltip="Завантажити сертифікат" display="Завантажити сертифікат"/>
    <hyperlink ref="C1893" r:id="rId1891" tooltip="Завантажити сертифікат" display="Завантажити сертифікат"/>
    <hyperlink ref="C1894" r:id="rId1892" tooltip="Завантажити сертифікат" display="Завантажити сертифікат"/>
    <hyperlink ref="C1895" r:id="rId1893" tooltip="Завантажити сертифікат" display="Завантажити сертифікат"/>
    <hyperlink ref="C1896" r:id="rId1894" tooltip="Завантажити сертифікат" display="Завантажити сертифікат"/>
    <hyperlink ref="C1897" r:id="rId1895" tooltip="Завантажити сертифікат" display="Завантажити сертифікат"/>
    <hyperlink ref="C1898" r:id="rId1896" tooltip="Завантажити сертифікат" display="Завантажити сертифікат"/>
    <hyperlink ref="C1899" r:id="rId1897" tooltip="Завантажити сертифікат" display="Завантажити сертифікат"/>
    <hyperlink ref="C1900" r:id="rId1898" tooltip="Завантажити сертифікат" display="Завантажити сертифікат"/>
    <hyperlink ref="C1901" r:id="rId1899" tooltip="Завантажити сертифікат" display="Завантажити сертифікат"/>
    <hyperlink ref="C1902" r:id="rId1900" tooltip="Завантажити сертифікат" display="Завантажити сертифікат"/>
    <hyperlink ref="C1903" r:id="rId1901" tooltip="Завантажити сертифікат" display="Завантажити сертифікат"/>
    <hyperlink ref="C1904" r:id="rId1902" tooltip="Завантажити сертифікат" display="Завантажити сертифікат"/>
    <hyperlink ref="C1905" r:id="rId1903" tooltip="Завантажити сертифікат" display="Завантажити сертифікат"/>
    <hyperlink ref="C1906" r:id="rId1904" tooltip="Завантажити сертифікат" display="Завантажити сертифікат"/>
    <hyperlink ref="C1907" r:id="rId1905" tooltip="Завантажити сертифікат" display="Завантажити сертифікат"/>
    <hyperlink ref="C1908" r:id="rId1906" tooltip="Завантажити сертифікат" display="Завантажити сертифікат"/>
    <hyperlink ref="C1909" r:id="rId1907" tooltip="Завантажити сертифікат" display="Завантажити сертифікат"/>
    <hyperlink ref="C1910" r:id="rId1908" tooltip="Завантажити сертифікат" display="Завантажити сертифікат"/>
    <hyperlink ref="C1911" r:id="rId1909" tooltip="Завантажити сертифікат" display="Завантажити сертифікат"/>
    <hyperlink ref="C1912" r:id="rId1910" tooltip="Завантажити сертифікат" display="Завантажити сертифікат"/>
    <hyperlink ref="C1913" r:id="rId1911" tooltip="Завантажити сертифікат" display="Завантажити сертифікат"/>
    <hyperlink ref="C1914" r:id="rId1912" tooltip="Завантажити сертифікат" display="Завантажити сертифікат"/>
    <hyperlink ref="C1915" r:id="rId1913" tooltip="Завантажити сертифікат" display="Завантажити сертифікат"/>
    <hyperlink ref="C1916" r:id="rId1914" tooltip="Завантажити сертифікат" display="Завантажити сертифікат"/>
    <hyperlink ref="C1917" r:id="rId1915" tooltip="Завантажити сертифікат" display="Завантажити сертифікат"/>
    <hyperlink ref="C1918" r:id="rId1916" tooltip="Завантажити сертифікат" display="Завантажити сертифікат"/>
    <hyperlink ref="C1919" r:id="rId1917" tooltip="Завантажити сертифікат" display="Завантажити сертифікат"/>
    <hyperlink ref="C1920" r:id="rId1918" tooltip="Завантажити сертифікат" display="Завантажити сертифікат"/>
    <hyperlink ref="C1921" r:id="rId1919" tooltip="Завантажити сертифікат" display="Завантажити сертифікат"/>
    <hyperlink ref="C1922" r:id="rId1920" tooltip="Завантажити сертифікат" display="Завантажити сертифікат"/>
    <hyperlink ref="C1923" r:id="rId1921" tooltip="Завантажити сертифікат" display="Завантажити сертифікат"/>
    <hyperlink ref="C1924" r:id="rId1922" tooltip="Завантажити сертифікат" display="Завантажити сертифікат"/>
    <hyperlink ref="C1925" r:id="rId1923" tooltip="Завантажити сертифікат" display="Завантажити сертифікат"/>
    <hyperlink ref="C1926" r:id="rId1924" tooltip="Завантажити сертифікат" display="Завантажити сертифікат"/>
    <hyperlink ref="C1927" r:id="rId1925" tooltip="Завантажити сертифікат" display="Завантажити сертифікат"/>
    <hyperlink ref="C1928" r:id="rId1926" tooltip="Завантажити сертифікат" display="Завантажити сертифікат"/>
    <hyperlink ref="C1929" r:id="rId1927" tooltip="Завантажити сертифікат" display="Завантажити сертифікат"/>
    <hyperlink ref="C1930" r:id="rId1928" tooltip="Завантажити сертифікат" display="Завантажити сертифікат"/>
    <hyperlink ref="C1931" r:id="rId1929" tooltip="Завантажити сертифікат" display="Завантажити сертифікат"/>
    <hyperlink ref="C1932" r:id="rId1930" tooltip="Завантажити сертифікат" display="Завантажити сертифікат"/>
    <hyperlink ref="C1933" r:id="rId1931" tooltip="Завантажити сертифікат" display="Завантажити сертифікат"/>
    <hyperlink ref="C1934" r:id="rId1932" tooltip="Завантажити сертифікат" display="Завантажити сертифікат"/>
    <hyperlink ref="C1935" r:id="rId1933" tooltip="Завантажити сертифікат" display="Завантажити сертифікат"/>
    <hyperlink ref="C1936" r:id="rId1934" tooltip="Завантажити сертифікат" display="Завантажити сертифікат"/>
    <hyperlink ref="C1937" r:id="rId1935" tooltip="Завантажити сертифікат" display="Завантажити сертифікат"/>
    <hyperlink ref="C1938" r:id="rId1936" tooltip="Завантажити сертифікат" display="Завантажити сертифікат"/>
    <hyperlink ref="C1939" r:id="rId1937" tooltip="Завантажити сертифікат" display="Завантажити сертифікат"/>
    <hyperlink ref="C1940" r:id="rId1938" tooltip="Завантажити сертифікат" display="Завантажити сертифікат"/>
    <hyperlink ref="C1941" r:id="rId1939" tooltip="Завантажити сертифікат" display="Завантажити сертифікат"/>
    <hyperlink ref="C1942" r:id="rId1940" tooltip="Завантажити сертифікат" display="Завантажити сертифікат"/>
    <hyperlink ref="C1943" r:id="rId1941" tooltip="Завантажити сертифікат" display="Завантажити сертифікат"/>
    <hyperlink ref="C1944" r:id="rId1942" tooltip="Завантажити сертифікат" display="Завантажити сертифікат"/>
    <hyperlink ref="C1945" r:id="rId1943" tooltip="Завантажити сертифікат" display="Завантажити сертифікат"/>
    <hyperlink ref="C1946" r:id="rId1944" tooltip="Завантажити сертифікат" display="Завантажити сертифікат"/>
    <hyperlink ref="C1947" r:id="rId1945" tooltip="Завантажити сертифікат" display="Завантажити сертифікат"/>
    <hyperlink ref="C1948" r:id="rId1946" tooltip="Завантажити сертифікат" display="Завантажити сертифікат"/>
    <hyperlink ref="C1949" r:id="rId1947" tooltip="Завантажити сертифікат" display="Завантажити сертифікат"/>
    <hyperlink ref="C1950" r:id="rId1948" tooltip="Завантажити сертифікат" display="Завантажити сертифікат"/>
    <hyperlink ref="C1951" r:id="rId1949" tooltip="Завантажити сертифікат" display="Завантажити сертифікат"/>
    <hyperlink ref="C1952" r:id="rId1950" tooltip="Завантажити сертифікат" display="Завантажити сертифікат"/>
    <hyperlink ref="C1953" r:id="rId1951" tooltip="Завантажити сертифікат" display="Завантажити сертифікат"/>
    <hyperlink ref="C1954" r:id="rId1952" tooltip="Завантажити сертифікат" display="Завантажити сертифікат"/>
    <hyperlink ref="C1955" r:id="rId1953" tooltip="Завантажити сертифікат" display="Завантажити сертифікат"/>
    <hyperlink ref="C1956" r:id="rId1954" tooltip="Завантажити сертифікат" display="Завантажити сертифікат"/>
    <hyperlink ref="C1957" r:id="rId1955" tooltip="Завантажити сертифікат" display="Завантажити сертифікат"/>
    <hyperlink ref="C1958" r:id="rId1956" tooltip="Завантажити сертифікат" display="Завантажити сертифікат"/>
    <hyperlink ref="C1959" r:id="rId1957" tooltip="Завантажити сертифікат" display="Завантажити сертифікат"/>
    <hyperlink ref="C1960" r:id="rId1958" tooltip="Завантажити сертифікат" display="Завантажити сертифікат"/>
    <hyperlink ref="C1961" r:id="rId1959" tooltip="Завантажити сертифікат" display="Завантажити сертифікат"/>
    <hyperlink ref="C1962" r:id="rId1960" tooltip="Завантажити сертифікат" display="Завантажити сертифікат"/>
    <hyperlink ref="C1963" r:id="rId1961" tooltip="Завантажити сертифікат" display="Завантажити сертифікат"/>
    <hyperlink ref="C1964" r:id="rId1962" tooltip="Завантажити сертифікат" display="Завантажити сертифікат"/>
    <hyperlink ref="C1965" r:id="rId1963" tooltip="Завантажити сертифікат" display="Завантажити сертифікат"/>
    <hyperlink ref="C1966" r:id="rId1964" tooltip="Завантажити сертифікат" display="Завантажити сертифікат"/>
    <hyperlink ref="C1967" r:id="rId1965" tooltip="Завантажити сертифікат" display="Завантажити сертифікат"/>
    <hyperlink ref="C1968" r:id="rId1966" tooltip="Завантажити сертифікат" display="Завантажити сертифікат"/>
    <hyperlink ref="C1969" r:id="rId1967" tooltip="Завантажити сертифікат" display="Завантажити сертифікат"/>
    <hyperlink ref="C1970" r:id="rId1968" tooltip="Завантажити сертифікат" display="Завантажити сертифікат"/>
    <hyperlink ref="C1971" r:id="rId1969" tooltip="Завантажити сертифікат" display="Завантажити сертифікат"/>
    <hyperlink ref="C1972" r:id="rId1970" tooltip="Завантажити сертифікат" display="Завантажити сертифікат"/>
    <hyperlink ref="C1973" r:id="rId1971" tooltip="Завантажити сертифікат" display="Завантажити сертифікат"/>
    <hyperlink ref="C1974" r:id="rId1972" tooltip="Завантажити сертифікат" display="Завантажити сертифікат"/>
    <hyperlink ref="C1975" r:id="rId1973" tooltip="Завантажити сертифікат" display="Завантажити сертифікат"/>
    <hyperlink ref="C1976" r:id="rId1974" tooltip="Завантажити сертифікат" display="Завантажити сертифікат"/>
    <hyperlink ref="C1977" r:id="rId1975" tooltip="Завантажити сертифікат" display="Завантажити сертифікат"/>
    <hyperlink ref="C1978" r:id="rId1976" tooltip="Завантажити сертифікат" display="Завантажити сертифікат"/>
    <hyperlink ref="C1979" r:id="rId1977" tooltip="Завантажити сертифікат" display="Завантажити сертифікат"/>
    <hyperlink ref="C1980" r:id="rId1978" tooltip="Завантажити сертифікат" display="Завантажити сертифікат"/>
    <hyperlink ref="C1981" r:id="rId1979" tooltip="Завантажити сертифікат" display="Завантажити сертифікат"/>
    <hyperlink ref="C1982" r:id="rId1980" tooltip="Завантажити сертифікат" display="Завантажити сертифікат"/>
    <hyperlink ref="C1983" r:id="rId1981" tooltip="Завантажити сертифікат" display="Завантажити сертифікат"/>
    <hyperlink ref="C1984" r:id="rId1982" tooltip="Завантажити сертифікат" display="Завантажити сертифікат"/>
    <hyperlink ref="C1985" r:id="rId1983" tooltip="Завантажити сертифікат" display="Завантажити сертифікат"/>
    <hyperlink ref="C1986" r:id="rId1984" tooltip="Завантажити сертифікат" display="Завантажити сертифікат"/>
    <hyperlink ref="C1987" r:id="rId1985" tooltip="Завантажити сертифікат" display="Завантажити сертифікат"/>
    <hyperlink ref="C1988" r:id="rId1986" tooltip="Завантажити сертифікат" display="Завантажити сертифікат"/>
    <hyperlink ref="C1989" r:id="rId1987" tooltip="Завантажити сертифікат" display="Завантажити сертифікат"/>
    <hyperlink ref="C1990" r:id="rId1988" tooltip="Завантажити сертифікат" display="Завантажити сертифікат"/>
    <hyperlink ref="C1991" r:id="rId1989" tooltip="Завантажити сертифікат" display="Завантажити сертифікат"/>
    <hyperlink ref="C1992" r:id="rId1990" tooltip="Завантажити сертифікат" display="Завантажити сертифікат"/>
    <hyperlink ref="C1993" r:id="rId1991" tooltip="Завантажити сертифікат" display="Завантажити сертифікат"/>
    <hyperlink ref="C1994" r:id="rId1992" tooltip="Завантажити сертифікат" display="Завантажити сертифікат"/>
    <hyperlink ref="C1995" r:id="rId1993" tooltip="Завантажити сертифікат" display="Завантажити сертифікат"/>
    <hyperlink ref="C1996" r:id="rId1994" tooltip="Завантажити сертифікат" display="Завантажити сертифікат"/>
    <hyperlink ref="C1997" r:id="rId1995" tooltip="Завантажити сертифікат" display="Завантажити сертифікат"/>
    <hyperlink ref="C1998" r:id="rId1996" tooltip="Завантажити сертифікат" display="Завантажити сертифікат"/>
    <hyperlink ref="C1999" r:id="rId1997" tooltip="Завантажити сертифікат" display="Завантажити сертифікат"/>
    <hyperlink ref="C2000" r:id="rId1998" tooltip="Завантажити сертифікат" display="Завантажити сертифікат"/>
    <hyperlink ref="C2001" r:id="rId1999" tooltip="Завантажити сертифікат" display="Завантажити сертифікат"/>
    <hyperlink ref="C2002" r:id="rId2000" tooltip="Завантажити сертифікат" display="Завантажити сертифікат"/>
    <hyperlink ref="C2003" r:id="rId2001" tooltip="Завантажити сертифікат" display="Завантажити сертифікат"/>
    <hyperlink ref="C2004" r:id="rId2002" tooltip="Завантажити сертифікат" display="Завантажити сертифікат"/>
    <hyperlink ref="C2005" r:id="rId2003" tooltip="Завантажити сертифікат" display="Завантажити сертифікат"/>
    <hyperlink ref="C2006" r:id="rId2004" tooltip="Завантажити сертифікат" display="Завантажити сертифікат"/>
    <hyperlink ref="C2007" r:id="rId2005" tooltip="Завантажити сертифікат" display="Завантажити сертифікат"/>
    <hyperlink ref="C2008" r:id="rId2006" tooltip="Завантажити сертифікат" display="Завантажити сертифікат"/>
    <hyperlink ref="C2009" r:id="rId2007" tooltip="Завантажити сертифікат" display="Завантажити сертифікат"/>
    <hyperlink ref="C2010" r:id="rId2008" tooltip="Завантажити сертифікат" display="Завантажити сертифікат"/>
    <hyperlink ref="C2011" r:id="rId2009" tooltip="Завантажити сертифікат" display="Завантажити сертифікат"/>
    <hyperlink ref="C2012" r:id="rId2010" tooltip="Завантажити сертифікат" display="Завантажити сертифікат"/>
    <hyperlink ref="C2013" r:id="rId2011" tooltip="Завантажити сертифікат" display="Завантажити сертифікат"/>
    <hyperlink ref="C2014" r:id="rId2012" tooltip="Завантажити сертифікат" display="Завантажити сертифікат"/>
    <hyperlink ref="C2015" r:id="rId2013" tooltip="Завантажити сертифікат" display="Завантажити сертифікат"/>
    <hyperlink ref="C2016" r:id="rId2014" tooltip="Завантажити сертифікат" display="Завантажити сертифікат"/>
    <hyperlink ref="C2017" r:id="rId2015" tooltip="Завантажити сертифікат" display="Завантажити сертифікат"/>
    <hyperlink ref="C2018" r:id="rId2016" tooltip="Завантажити сертифікат" display="Завантажити сертифікат"/>
    <hyperlink ref="C2019" r:id="rId2017" tooltip="Завантажити сертифікат" display="Завантажити сертифікат"/>
    <hyperlink ref="C2020" r:id="rId2018" tooltip="Завантажити сертифікат" display="Завантажити сертифікат"/>
    <hyperlink ref="C2021" r:id="rId2019" tooltip="Завантажити сертифікат" display="Завантажити сертифікат"/>
    <hyperlink ref="C2022" r:id="rId2020" tooltip="Завантажити сертифікат" display="Завантажити сертифікат"/>
    <hyperlink ref="C2023" r:id="rId2021" tooltip="Завантажити сертифікат" display="Завантажити сертифікат"/>
    <hyperlink ref="C2024" r:id="rId2022" tooltip="Завантажити сертифікат" display="Завантажити сертифікат"/>
    <hyperlink ref="C2025" r:id="rId2023" tooltip="Завантажити сертифікат" display="Завантажити сертифікат"/>
    <hyperlink ref="C2026" r:id="rId2024" tooltip="Завантажити сертифікат" display="Завантажити сертифікат"/>
    <hyperlink ref="C2027" r:id="rId2025" tooltip="Завантажити сертифікат" display="Завантажити сертифікат"/>
    <hyperlink ref="C2028" r:id="rId2026" tooltip="Завантажити сертифікат" display="Завантажити сертифікат"/>
    <hyperlink ref="C2029" r:id="rId2027" tooltip="Завантажити сертифікат" display="Завантажити сертифікат"/>
    <hyperlink ref="C2030" r:id="rId2028" tooltip="Завантажити сертифікат" display="Завантажити сертифікат"/>
    <hyperlink ref="C2031" r:id="rId2029" tooltip="Завантажити сертифікат" display="Завантажити сертифікат"/>
    <hyperlink ref="C2032" r:id="rId2030" tooltip="Завантажити сертифікат" display="Завантажити сертифікат"/>
    <hyperlink ref="C2033" r:id="rId2031" tooltip="Завантажити сертифікат" display="Завантажити сертифікат"/>
    <hyperlink ref="C2034" r:id="rId2032" tooltip="Завантажити сертифікат" display="Завантажити сертифікат"/>
    <hyperlink ref="C2035" r:id="rId2033" tooltip="Завантажити сертифікат" display="Завантажити сертифікат"/>
    <hyperlink ref="C2036" r:id="rId2034" tooltip="Завантажити сертифікат" display="Завантажити сертифікат"/>
    <hyperlink ref="C2037" r:id="rId2035" tooltip="Завантажити сертифікат" display="Завантажити сертифікат"/>
    <hyperlink ref="C2038" r:id="rId2036" tooltip="Завантажити сертифікат" display="Завантажити сертифікат"/>
    <hyperlink ref="C2039" r:id="rId2037" tooltip="Завантажити сертифікат" display="Завантажити сертифікат"/>
    <hyperlink ref="C2040" r:id="rId2038" tooltip="Завантажити сертифікат" display="Завантажити сертифікат"/>
    <hyperlink ref="C2041" r:id="rId2039" tooltip="Завантажити сертифікат" display="Завантажити сертифікат"/>
    <hyperlink ref="C2042" r:id="rId2040" tooltip="Завантажити сертифікат" display="Завантажити сертифікат"/>
    <hyperlink ref="C2043" r:id="rId2041" tooltip="Завантажити сертифікат" display="Завантажити сертифікат"/>
    <hyperlink ref="C2044" r:id="rId2042" tooltip="Завантажити сертифікат" display="Завантажити сертифікат"/>
    <hyperlink ref="C2045" r:id="rId2043" tooltip="Завантажити сертифікат" display="Завантажити сертифікат"/>
    <hyperlink ref="C2046" r:id="rId2044" tooltip="Завантажити сертифікат" display="Завантажити сертифікат"/>
    <hyperlink ref="C2047" r:id="rId2045" tooltip="Завантажити сертифікат" display="Завантажити сертифікат"/>
    <hyperlink ref="C2048" r:id="rId2046" tooltip="Завантажити сертифікат" display="Завантажити сертифікат"/>
    <hyperlink ref="C2049" r:id="rId2047" tooltip="Завантажити сертифікат" display="Завантажити сертифікат"/>
    <hyperlink ref="C2050" r:id="rId2048" tooltip="Завантажити сертифікат" display="Завантажити сертифікат"/>
    <hyperlink ref="C2051" r:id="rId2049" tooltip="Завантажити сертифікат" display="Завантажити сертифікат"/>
    <hyperlink ref="C2052" r:id="rId2050" tooltip="Завантажити сертифікат" display="Завантажити сертифікат"/>
    <hyperlink ref="C2053" r:id="rId2051" tooltip="Завантажити сертифікат" display="Завантажити сертифікат"/>
    <hyperlink ref="C2054" r:id="rId2052" tooltip="Завантажити сертифікат" display="Завантажити сертифікат"/>
    <hyperlink ref="C2055" r:id="rId2053" tooltip="Завантажити сертифікат" display="Завантажити сертифікат"/>
    <hyperlink ref="C2056" r:id="rId2054" tooltip="Завантажити сертифікат" display="Завантажити сертифікат"/>
    <hyperlink ref="C2057" r:id="rId2055" tooltip="Завантажити сертифікат" display="Завантажити сертифікат"/>
    <hyperlink ref="C2058" r:id="rId2056" tooltip="Завантажити сертифікат" display="Завантажити сертифікат"/>
    <hyperlink ref="C2059" r:id="rId2057" tooltip="Завантажити сертифікат" display="Завантажити сертифікат"/>
    <hyperlink ref="C2060" r:id="rId2058" tooltip="Завантажити сертифікат" display="Завантажити сертифікат"/>
    <hyperlink ref="C2061" r:id="rId2059" tooltip="Завантажити сертифікат" display="Завантажити сертифікат"/>
    <hyperlink ref="C2062" r:id="rId2060" tooltip="Завантажити сертифікат" display="Завантажити сертифікат"/>
    <hyperlink ref="C2063" r:id="rId2061" tooltip="Завантажити сертифікат" display="Завантажити сертифікат"/>
    <hyperlink ref="C2064" r:id="rId2062" tooltip="Завантажити сертифікат" display="Завантажити сертифікат"/>
    <hyperlink ref="C2065" r:id="rId2063" tooltip="Завантажити сертифікат" display="Завантажити сертифікат"/>
    <hyperlink ref="C2066" r:id="rId2064" tooltip="Завантажити сертифікат" display="Завантажити сертифікат"/>
    <hyperlink ref="C2067" r:id="rId2065" tooltip="Завантажити сертифікат" display="Завантажити сертифікат"/>
    <hyperlink ref="C2068" r:id="rId2066" tooltip="Завантажити сертифікат" display="Завантажити сертифікат"/>
    <hyperlink ref="C2069" r:id="rId2067" tooltip="Завантажити сертифікат" display="Завантажити сертифікат"/>
    <hyperlink ref="C2070" r:id="rId2068" tooltip="Завантажити сертифікат" display="Завантажити сертифікат"/>
    <hyperlink ref="C2071" r:id="rId2069" tooltip="Завантажити сертифікат" display="Завантажити сертифікат"/>
    <hyperlink ref="C2072" r:id="rId2070" tooltip="Завантажити сертифікат" display="Завантажити сертифікат"/>
    <hyperlink ref="C2073" r:id="rId2071" tooltip="Завантажити сертифікат" display="Завантажити сертифікат"/>
    <hyperlink ref="C2074" r:id="rId2072" tooltip="Завантажити сертифікат" display="Завантажити сертифікат"/>
    <hyperlink ref="C2075" r:id="rId2073" tooltip="Завантажити сертифікат" display="Завантажити сертифікат"/>
    <hyperlink ref="C2076" r:id="rId2074" tooltip="Завантажити сертифікат" display="Завантажити сертифікат"/>
    <hyperlink ref="C2077" r:id="rId2075" tooltip="Завантажити сертифікат" display="Завантажити сертифікат"/>
    <hyperlink ref="C2078" r:id="rId2076" tooltip="Завантажити сертифікат" display="Завантажити сертифікат"/>
    <hyperlink ref="C2079" r:id="rId2077" tooltip="Завантажити сертифікат" display="Завантажити сертифікат"/>
    <hyperlink ref="C2080" r:id="rId2078" tooltip="Завантажити сертифікат" display="Завантажити сертифікат"/>
    <hyperlink ref="C2081" r:id="rId2079" tooltip="Завантажити сертифікат" display="Завантажити сертифікат"/>
    <hyperlink ref="C2082" r:id="rId2080" tooltip="Завантажити сертифікат" display="Завантажити сертифікат"/>
    <hyperlink ref="C2083" r:id="rId2081" tooltip="Завантажити сертифікат" display="Завантажити сертифікат"/>
    <hyperlink ref="C2084" r:id="rId2082" tooltip="Завантажити сертифікат" display="Завантажити сертифікат"/>
    <hyperlink ref="C2085" r:id="rId2083" tooltip="Завантажити сертифікат" display="Завантажити сертифікат"/>
    <hyperlink ref="C2086" r:id="rId2084" tooltip="Завантажити сертифікат" display="Завантажити сертифікат"/>
    <hyperlink ref="C2087" r:id="rId2085" tooltip="Завантажити сертифікат" display="Завантажити сертифікат"/>
    <hyperlink ref="C2088" r:id="rId2086" tooltip="Завантажити сертифікат" display="Завантажити сертифікат"/>
    <hyperlink ref="C2089" r:id="rId2087" tooltip="Завантажити сертифікат" display="Завантажити сертифікат"/>
    <hyperlink ref="C2090" r:id="rId2088" tooltip="Завантажити сертифікат" display="Завантажити сертифікат"/>
    <hyperlink ref="C2091" r:id="rId2089" tooltip="Завантажити сертифікат" display="Завантажити сертифікат"/>
    <hyperlink ref="C2092" r:id="rId2090" tooltip="Завантажити сертифікат" display="Завантажити сертифікат"/>
    <hyperlink ref="C2093" r:id="rId2091" tooltip="Завантажити сертифікат" display="Завантажити сертифікат"/>
    <hyperlink ref="C2094" r:id="rId2092" tooltip="Завантажити сертифікат" display="Завантажити сертифікат"/>
    <hyperlink ref="C2095" r:id="rId2093" tooltip="Завантажити сертифікат" display="Завантажити сертифікат"/>
    <hyperlink ref="C2096" r:id="rId2094" tooltip="Завантажити сертифікат" display="Завантажити сертифікат"/>
    <hyperlink ref="C2097" r:id="rId2095" tooltip="Завантажити сертифікат" display="Завантажити сертифікат"/>
    <hyperlink ref="C2098" r:id="rId2096" tooltip="Завантажити сертифікат" display="Завантажити сертифікат"/>
    <hyperlink ref="C2099" r:id="rId2097" tooltip="Завантажити сертифікат" display="Завантажити сертифікат"/>
    <hyperlink ref="C2100" r:id="rId2098" tooltip="Завантажити сертифікат" display="Завантажити сертифікат"/>
    <hyperlink ref="C2101" r:id="rId2099" tooltip="Завантажити сертифікат" display="Завантажити сертифікат"/>
    <hyperlink ref="C2102" r:id="rId2100" tooltip="Завантажити сертифікат" display="Завантажити сертифікат"/>
    <hyperlink ref="C2103" r:id="rId2101" tooltip="Завантажити сертифікат" display="Завантажити сертифікат"/>
    <hyperlink ref="C2104" r:id="rId2102" tooltip="Завантажити сертифікат" display="Завантажити сертифікат"/>
    <hyperlink ref="C2105" r:id="rId2103" tooltip="Завантажити сертифікат" display="Завантажити сертифікат"/>
    <hyperlink ref="C2106" r:id="rId2104" tooltip="Завантажити сертифікат" display="Завантажити сертифікат"/>
    <hyperlink ref="C2107" r:id="rId2105" tooltip="Завантажити сертифікат" display="Завантажити сертифікат"/>
    <hyperlink ref="C2108" r:id="rId2106" tooltip="Завантажити сертифікат" display="Завантажити сертифікат"/>
    <hyperlink ref="C2109" r:id="rId2107" tooltip="Завантажити сертифікат" display="Завантажити сертифікат"/>
    <hyperlink ref="C2110" r:id="rId2108" tooltip="Завантажити сертифікат" display="Завантажити сертифікат"/>
    <hyperlink ref="C2111" r:id="rId2109" tooltip="Завантажити сертифікат" display="Завантажити сертифікат"/>
    <hyperlink ref="C2112" r:id="rId2110" tooltip="Завантажити сертифікат" display="Завантажити сертифікат"/>
    <hyperlink ref="C2113" r:id="rId2111" tooltip="Завантажити сертифікат" display="Завантажити сертифікат"/>
    <hyperlink ref="C2114" r:id="rId2112" tooltip="Завантажити сертифікат" display="Завантажити сертифікат"/>
    <hyperlink ref="C2115" r:id="rId2113" tooltip="Завантажити сертифікат" display="Завантажити сертифікат"/>
    <hyperlink ref="C2116" r:id="rId2114" tooltip="Завантажити сертифікат" display="Завантажити сертифікат"/>
    <hyperlink ref="C2117" r:id="rId2115" tooltip="Завантажити сертифікат" display="Завантажити сертифікат"/>
    <hyperlink ref="C2118" r:id="rId2116" tooltip="Завантажити сертифікат" display="Завантажити сертифікат"/>
    <hyperlink ref="C2119" r:id="rId2117" tooltip="Завантажити сертифікат" display="Завантажити сертифікат"/>
    <hyperlink ref="C2120" r:id="rId2118" tooltip="Завантажити сертифікат" display="Завантажити сертифікат"/>
    <hyperlink ref="C2121" r:id="rId2119" tooltip="Завантажити сертифікат" display="Завантажити сертифікат"/>
    <hyperlink ref="C2122" r:id="rId2120" tooltip="Завантажити сертифікат" display="Завантажити сертифікат"/>
    <hyperlink ref="C2123" r:id="rId2121" tooltip="Завантажити сертифікат" display="Завантажити сертифікат"/>
    <hyperlink ref="C2124" r:id="rId2122" tooltip="Завантажити сертифікат" display="Завантажити сертифікат"/>
    <hyperlink ref="C2125" r:id="rId2123" tooltip="Завантажити сертифікат" display="Завантажити сертифікат"/>
    <hyperlink ref="C2126" r:id="rId2124" tooltip="Завантажити сертифікат" display="Завантажити сертифікат"/>
    <hyperlink ref="C2127" r:id="rId2125" tooltip="Завантажити сертифікат" display="Завантажити сертифікат"/>
    <hyperlink ref="C2128" r:id="rId2126" tooltip="Завантажити сертифікат" display="Завантажити сертифікат"/>
    <hyperlink ref="C2129" r:id="rId2127" tooltip="Завантажити сертифікат" display="Завантажити сертифікат"/>
    <hyperlink ref="C2130" r:id="rId2128" tooltip="Завантажити сертифікат" display="Завантажити сертифікат"/>
    <hyperlink ref="C2131" r:id="rId2129" tooltip="Завантажити сертифікат" display="Завантажити сертифікат"/>
    <hyperlink ref="C2132" r:id="rId2130" tooltip="Завантажити сертифікат" display="Завантажити сертифікат"/>
    <hyperlink ref="C2133" r:id="rId2131" tooltip="Завантажити сертифікат" display="Завантажити сертифікат"/>
    <hyperlink ref="C2134" r:id="rId2132" tooltip="Завантажити сертифікат" display="Завантажити сертифікат"/>
    <hyperlink ref="C2135" r:id="rId2133" tooltip="Завантажити сертифікат" display="Завантажити сертифікат"/>
    <hyperlink ref="C2136" r:id="rId2134" tooltip="Завантажити сертифікат" display="Завантажити сертифікат"/>
    <hyperlink ref="C2137" r:id="rId2135" tooltip="Завантажити сертифікат" display="Завантажити сертифікат"/>
    <hyperlink ref="C2138" r:id="rId2136" tooltip="Завантажити сертифікат" display="Завантажити сертифікат"/>
    <hyperlink ref="C2139" r:id="rId2137" tooltip="Завантажити сертифікат" display="Завантажити сертифікат"/>
    <hyperlink ref="C2140" r:id="rId2138" tooltip="Завантажити сертифікат" display="Завантажити сертифікат"/>
    <hyperlink ref="C2141" r:id="rId2139" tooltip="Завантажити сертифікат" display="Завантажити сертифікат"/>
    <hyperlink ref="C2142" r:id="rId2140" tooltip="Завантажити сертифікат" display="Завантажити сертифікат"/>
    <hyperlink ref="C2143" r:id="rId2141" tooltip="Завантажити сертифікат" display="Завантажити сертифікат"/>
    <hyperlink ref="C2144" r:id="rId2142" tooltip="Завантажити сертифікат" display="Завантажити сертифікат"/>
    <hyperlink ref="C2145" r:id="rId2143" tooltip="Завантажити сертифікат" display="Завантажити сертифікат"/>
    <hyperlink ref="C2146" r:id="rId2144" tooltip="Завантажити сертифікат" display="Завантажити сертифікат"/>
    <hyperlink ref="C2147" r:id="rId2145" tooltip="Завантажити сертифікат" display="Завантажити сертифікат"/>
    <hyperlink ref="C2148" r:id="rId2146" tooltip="Завантажити сертифікат" display="Завантажити сертифікат"/>
    <hyperlink ref="C2149" r:id="rId2147" tooltip="Завантажити сертифікат" display="Завантажити сертифікат"/>
    <hyperlink ref="C2150" r:id="rId2148" tooltip="Завантажити сертифікат" display="Завантажити сертифікат"/>
    <hyperlink ref="C2151" r:id="rId2149" tooltip="Завантажити сертифікат" display="Завантажити сертифікат"/>
    <hyperlink ref="C2152" r:id="rId2150" tooltip="Завантажити сертифікат" display="Завантажити сертифікат"/>
    <hyperlink ref="C2153" r:id="rId2151" tooltip="Завантажити сертифікат" display="Завантажити сертифікат"/>
    <hyperlink ref="C2154" r:id="rId2152" tooltip="Завантажити сертифікат" display="Завантажити сертифікат"/>
    <hyperlink ref="C2155" r:id="rId2153" tooltip="Завантажити сертифікат" display="Завантажити сертифікат"/>
    <hyperlink ref="C2156" r:id="rId2154" tooltip="Завантажити сертифікат" display="Завантажити сертифікат"/>
    <hyperlink ref="C2157" r:id="rId2155" tooltip="Завантажити сертифікат" display="Завантажити сертифікат"/>
    <hyperlink ref="C2158" r:id="rId2156" tooltip="Завантажити сертифікат" display="Завантажити сертифікат"/>
    <hyperlink ref="C2159" r:id="rId2157" tooltip="Завантажити сертифікат" display="Завантажити сертифікат"/>
    <hyperlink ref="C2160" r:id="rId2158" tooltip="Завантажити сертифікат" display="Завантажити сертифікат"/>
    <hyperlink ref="C2161" r:id="rId2159" tooltip="Завантажити сертифікат" display="Завантажити сертифікат"/>
    <hyperlink ref="C2162" r:id="rId2160" tooltip="Завантажити сертифікат" display="Завантажити сертифікат"/>
    <hyperlink ref="C2163" r:id="rId2161" tooltip="Завантажити сертифікат" display="Завантажити сертифікат"/>
    <hyperlink ref="C2164" r:id="rId2162" tooltip="Завантажити сертифікат" display="Завантажити сертифікат"/>
    <hyperlink ref="C2165" r:id="rId2163" tooltip="Завантажити сертифікат" display="Завантажити сертифікат"/>
    <hyperlink ref="C2166" r:id="rId2164" tooltip="Завантажити сертифікат" display="Завантажити сертифікат"/>
    <hyperlink ref="C2167" r:id="rId2165" tooltip="Завантажити сертифікат" display="Завантажити сертифікат"/>
    <hyperlink ref="C2168" r:id="rId2166" tooltip="Завантажити сертифікат" display="Завантажити сертифікат"/>
    <hyperlink ref="C2169" r:id="rId2167" tooltip="Завантажити сертифікат" display="Завантажити сертифікат"/>
    <hyperlink ref="C2170" r:id="rId2168" tooltip="Завантажити сертифікат" display="Завантажити сертифікат"/>
    <hyperlink ref="C2171" r:id="rId2169" tooltip="Завантажити сертифікат" display="Завантажити сертифікат"/>
    <hyperlink ref="C2172" r:id="rId2170" tooltip="Завантажити сертифікат" display="Завантажити сертифікат"/>
    <hyperlink ref="C2173" r:id="rId2171" tooltip="Завантажити сертифікат" display="Завантажити сертифікат"/>
    <hyperlink ref="C2174" r:id="rId2172" tooltip="Завантажити сертифікат" display="Завантажити сертифікат"/>
    <hyperlink ref="C2175" r:id="rId2173" tooltip="Завантажити сертифікат" display="Завантажити сертифікат"/>
    <hyperlink ref="C2176" r:id="rId2174" tooltip="Завантажити сертифікат" display="Завантажити сертифікат"/>
    <hyperlink ref="C2177" r:id="rId2175" tooltip="Завантажити сертифікат" display="Завантажити сертифікат"/>
    <hyperlink ref="C2178" r:id="rId2176" tooltip="Завантажити сертифікат" display="Завантажити сертифікат"/>
    <hyperlink ref="C2179" r:id="rId2177" tooltip="Завантажити сертифікат" display="Завантажити сертифікат"/>
    <hyperlink ref="C2180" r:id="rId2178" tooltip="Завантажити сертифікат" display="Завантажити сертифікат"/>
    <hyperlink ref="C2181" r:id="rId2179" tooltip="Завантажити сертифікат" display="Завантажити сертифікат"/>
    <hyperlink ref="C2182" r:id="rId2180" tooltip="Завантажити сертифікат" display="Завантажити сертифікат"/>
    <hyperlink ref="C2183" r:id="rId2181" tooltip="Завантажити сертифікат" display="Завантажити сертифікат"/>
    <hyperlink ref="C2184" r:id="rId2182" tooltip="Завантажити сертифікат" display="Завантажити сертифікат"/>
    <hyperlink ref="C2185" r:id="rId2183" tooltip="Завантажити сертифікат" display="Завантажити сертифікат"/>
    <hyperlink ref="C2186" r:id="rId2184" tooltip="Завантажити сертифікат" display="Завантажити сертифікат"/>
    <hyperlink ref="C2187" r:id="rId2185" tooltip="Завантажити сертифікат" display="Завантажити сертифікат"/>
    <hyperlink ref="C2188" r:id="rId2186" tooltip="Завантажити сертифікат" display="Завантажити сертифікат"/>
    <hyperlink ref="C2189" r:id="rId2187" tooltip="Завантажити сертифікат" display="Завантажити сертифікат"/>
    <hyperlink ref="C2190" r:id="rId2188" tooltip="Завантажити сертифікат" display="Завантажити сертифікат"/>
    <hyperlink ref="C2191" r:id="rId2189" tooltip="Завантажити сертифікат" display="Завантажити сертифікат"/>
    <hyperlink ref="C2192" r:id="rId2190" tooltip="Завантажити сертифікат" display="Завантажити сертифікат"/>
    <hyperlink ref="C2193" r:id="rId2191" tooltip="Завантажити сертифікат" display="Завантажити сертифікат"/>
    <hyperlink ref="C2194" r:id="rId2192" tooltip="Завантажити сертифікат" display="Завантажити сертифікат"/>
    <hyperlink ref="C2195" r:id="rId2193" tooltip="Завантажити сертифікат" display="Завантажити сертифікат"/>
    <hyperlink ref="C2196" r:id="rId2194" tooltip="Завантажити сертифікат" display="Завантажити сертифікат"/>
    <hyperlink ref="C2197" r:id="rId2195" tooltip="Завантажити сертифікат" display="Завантажити сертифікат"/>
    <hyperlink ref="C2198" r:id="rId2196" tooltip="Завантажити сертифікат" display="Завантажити сертифікат"/>
    <hyperlink ref="C2199" r:id="rId2197" tooltip="Завантажити сертифікат" display="Завантажити сертифікат"/>
    <hyperlink ref="C2200" r:id="rId2198" tooltip="Завантажити сертифікат" display="Завантажити сертифікат"/>
    <hyperlink ref="C2201" r:id="rId2199" tooltip="Завантажити сертифікат" display="Завантажити сертифікат"/>
    <hyperlink ref="C2202" r:id="rId2200" tooltip="Завантажити сертифікат" display="Завантажити сертифікат"/>
    <hyperlink ref="C2203" r:id="rId2201" tooltip="Завантажити сертифікат" display="Завантажити сертифікат"/>
    <hyperlink ref="C2204" r:id="rId2202" tooltip="Завантажити сертифікат" display="Завантажити сертифікат"/>
    <hyperlink ref="C2205" r:id="rId2203" tooltip="Завантажити сертифікат" display="Завантажити сертифікат"/>
    <hyperlink ref="C2206" r:id="rId2204" tooltip="Завантажити сертифікат" display="Завантажити сертифікат"/>
    <hyperlink ref="C2207" r:id="rId2205" tooltip="Завантажити сертифікат" display="Завантажити сертифікат"/>
    <hyperlink ref="C2208" r:id="rId2206" tooltip="Завантажити сертифікат" display="Завантажити сертифікат"/>
    <hyperlink ref="C2209" r:id="rId2207" tooltip="Завантажити сертифікат" display="Завантажити сертифікат"/>
    <hyperlink ref="C2210" r:id="rId2208" tooltip="Завантажити сертифікат" display="Завантажити сертифікат"/>
    <hyperlink ref="C2211" r:id="rId2209" tooltip="Завантажити сертифікат" display="Завантажити сертифікат"/>
    <hyperlink ref="C2212" r:id="rId2210" tooltip="Завантажити сертифікат" display="Завантажити сертифікат"/>
    <hyperlink ref="C2213" r:id="rId2211" tooltip="Завантажити сертифікат" display="Завантажити сертифікат"/>
    <hyperlink ref="C2214" r:id="rId2212" tooltip="Завантажити сертифікат" display="Завантажити сертифікат"/>
    <hyperlink ref="C2215" r:id="rId2213" tooltip="Завантажити сертифікат" display="Завантажити сертифікат"/>
    <hyperlink ref="C2216" r:id="rId2214" tooltip="Завантажити сертифікат" display="Завантажити сертифікат"/>
    <hyperlink ref="C2217" r:id="rId2215" tooltip="Завантажити сертифікат" display="Завантажити сертифікат"/>
    <hyperlink ref="C2218" r:id="rId2216" tooltip="Завантажити сертифікат" display="Завантажити сертифікат"/>
    <hyperlink ref="C2219" r:id="rId2217" tooltip="Завантажити сертифікат" display="Завантажити сертифікат"/>
    <hyperlink ref="C2220" r:id="rId2218" tooltip="Завантажити сертифікат" display="Завантажити сертифікат"/>
    <hyperlink ref="C2221" r:id="rId2219" tooltip="Завантажити сертифікат" display="Завантажити сертифікат"/>
    <hyperlink ref="C2222" r:id="rId2220" tooltip="Завантажити сертифікат" display="Завантажити сертифікат"/>
    <hyperlink ref="C2223" r:id="rId2221" tooltip="Завантажити сертифікат" display="Завантажити сертифікат"/>
    <hyperlink ref="C2224" r:id="rId2222" tooltip="Завантажити сертифікат" display="Завантажити сертифікат"/>
    <hyperlink ref="C2225" r:id="rId2223" tooltip="Завантажити сертифікат" display="Завантажити сертифікат"/>
    <hyperlink ref="C2226" r:id="rId2224" tooltip="Завантажити сертифікат" display="Завантажити сертифікат"/>
    <hyperlink ref="C2227" r:id="rId2225" tooltip="Завантажити сертифікат" display="Завантажити сертифікат"/>
    <hyperlink ref="C2228" r:id="rId2226" tooltip="Завантажити сертифікат" display="Завантажити сертифікат"/>
    <hyperlink ref="C2229" r:id="rId2227" tooltip="Завантажити сертифікат" display="Завантажити сертифікат"/>
    <hyperlink ref="C2230" r:id="rId2228" tooltip="Завантажити сертифікат" display="Завантажити сертифікат"/>
    <hyperlink ref="C2231" r:id="rId2229" tooltip="Завантажити сертифікат" display="Завантажити сертифікат"/>
    <hyperlink ref="C2232" r:id="rId2230" tooltip="Завантажити сертифікат" display="Завантажити сертифікат"/>
    <hyperlink ref="C2233" r:id="rId2231" tooltip="Завантажити сертифікат" display="Завантажити сертифікат"/>
    <hyperlink ref="C2234" r:id="rId2232" tooltip="Завантажити сертифікат" display="Завантажити сертифікат"/>
    <hyperlink ref="C2235" r:id="rId2233" tooltip="Завантажити сертифікат" display="Завантажити сертифікат"/>
    <hyperlink ref="C2236" r:id="rId2234" tooltip="Завантажити сертифікат" display="Завантажити сертифікат"/>
    <hyperlink ref="C2237" r:id="rId2235" tooltip="Завантажити сертифікат" display="Завантажити сертифікат"/>
    <hyperlink ref="C2238" r:id="rId2236" tooltip="Завантажити сертифікат" display="Завантажити сертифікат"/>
    <hyperlink ref="C2239" r:id="rId2237" tooltip="Завантажити сертифікат" display="Завантажити сертифікат"/>
    <hyperlink ref="C2240" r:id="rId2238" tooltip="Завантажити сертифікат" display="Завантажити сертифікат"/>
    <hyperlink ref="C2241" r:id="rId2239" tooltip="Завантажити сертифікат" display="Завантажити сертифікат"/>
    <hyperlink ref="C2242" r:id="rId2240" tooltip="Завантажити сертифікат" display="Завантажити сертифікат"/>
    <hyperlink ref="C2243" r:id="rId2241" tooltip="Завантажити сертифікат" display="Завантажити сертифікат"/>
    <hyperlink ref="C2244" r:id="rId2242" tooltip="Завантажити сертифікат" display="Завантажити сертифікат"/>
    <hyperlink ref="C2245" r:id="rId2243" tooltip="Завантажити сертифікат" display="Завантажити сертифікат"/>
    <hyperlink ref="C2246" r:id="rId2244" tooltip="Завантажити сертифікат" display="Завантажити сертифікат"/>
    <hyperlink ref="C2247" r:id="rId2245" tooltip="Завантажити сертифікат" display="Завантажити сертифікат"/>
    <hyperlink ref="C2248" r:id="rId2246" tooltip="Завантажити сертифікат" display="Завантажити сертифікат"/>
    <hyperlink ref="C2249" r:id="rId2247" tooltip="Завантажити сертифікат" display="Завантажити сертифікат"/>
    <hyperlink ref="C2250" r:id="rId2248" tooltip="Завантажити сертифікат" display="Завантажити сертифікат"/>
    <hyperlink ref="C2251" r:id="rId2249" tooltip="Завантажити сертифікат" display="Завантажити сертифікат"/>
    <hyperlink ref="C2252" r:id="rId2250" tooltip="Завантажити сертифікат" display="Завантажити сертифікат"/>
    <hyperlink ref="C2253" r:id="rId2251" tooltip="Завантажити сертифікат" display="Завантажити сертифікат"/>
    <hyperlink ref="C2254" r:id="rId2252" tooltip="Завантажити сертифікат" display="Завантажити сертифікат"/>
    <hyperlink ref="C2255" r:id="rId2253" tooltip="Завантажити сертифікат" display="Завантажити сертифікат"/>
    <hyperlink ref="C2256" r:id="rId2254" tooltip="Завантажити сертифікат" display="Завантажити сертифікат"/>
    <hyperlink ref="C2257" r:id="rId2255" tooltip="Завантажити сертифікат" display="Завантажити сертифікат"/>
    <hyperlink ref="C2258" r:id="rId2256" tooltip="Завантажити сертифікат" display="Завантажити сертифікат"/>
    <hyperlink ref="C2259" r:id="rId2257" tooltip="Завантажити сертифікат" display="Завантажити сертифікат"/>
    <hyperlink ref="C2260" r:id="rId2258" tooltip="Завантажити сертифікат" display="Завантажити сертифікат"/>
    <hyperlink ref="C2261" r:id="rId2259" tooltip="Завантажити сертифікат" display="Завантажити сертифікат"/>
    <hyperlink ref="C2262" r:id="rId2260" tooltip="Завантажити сертифікат" display="Завантажити сертифікат"/>
    <hyperlink ref="C2263" r:id="rId2261" tooltip="Завантажити сертифікат" display="Завантажити сертифікат"/>
    <hyperlink ref="C2264" r:id="rId2262" tooltip="Завантажити сертифікат" display="Завантажити сертифікат"/>
    <hyperlink ref="C2265" r:id="rId2263" tooltip="Завантажити сертифікат" display="Завантажити сертифікат"/>
    <hyperlink ref="C2266" r:id="rId2264" tooltip="Завантажити сертифікат" display="Завантажити сертифікат"/>
    <hyperlink ref="C2267" r:id="rId2265" tooltip="Завантажити сертифікат" display="Завантажити сертифікат"/>
    <hyperlink ref="C2268" r:id="rId2266" tooltip="Завантажити сертифікат" display="Завантажити сертифікат"/>
    <hyperlink ref="C2269" r:id="rId2267" tooltip="Завантажити сертифікат" display="Завантажити сертифікат"/>
    <hyperlink ref="C2270" r:id="rId2268" tooltip="Завантажити сертифікат" display="Завантажити сертифікат"/>
    <hyperlink ref="C2271" r:id="rId2269" tooltip="Завантажити сертифікат" display="Завантажити сертифікат"/>
    <hyperlink ref="C2272" r:id="rId2270" tooltip="Завантажити сертифікат" display="Завантажити сертифікат"/>
    <hyperlink ref="C2273" r:id="rId2271" tooltip="Завантажити сертифікат" display="Завантажити сертифікат"/>
    <hyperlink ref="C2274" r:id="rId2272" tooltip="Завантажити сертифікат" display="Завантажити сертифікат"/>
    <hyperlink ref="C2275" r:id="rId2273" tooltip="Завантажити сертифікат" display="Завантажити сертифікат"/>
    <hyperlink ref="C2276" r:id="rId2274" tooltip="Завантажити сертифікат" display="Завантажити сертифікат"/>
    <hyperlink ref="C2277" r:id="rId2275" tooltip="Завантажити сертифікат" display="Завантажити сертифікат"/>
    <hyperlink ref="C2278" r:id="rId2276" tooltip="Завантажити сертифікат" display="Завантажити сертифікат"/>
    <hyperlink ref="C2279" r:id="rId2277" tooltip="Завантажити сертифікат" display="Завантажити сертифікат"/>
    <hyperlink ref="C2280" r:id="rId2278" tooltip="Завантажити сертифікат" display="Завантажити сертифікат"/>
    <hyperlink ref="C2281" r:id="rId2279" tooltip="Завантажити сертифікат" display="Завантажити сертифікат"/>
    <hyperlink ref="C2282" r:id="rId2280" tooltip="Завантажити сертифікат" display="Завантажити сертифікат"/>
    <hyperlink ref="C2283" r:id="rId2281" tooltip="Завантажити сертифікат" display="Завантажити сертифікат"/>
    <hyperlink ref="C2284" r:id="rId2282" tooltip="Завантажити сертифікат" display="Завантажити сертифікат"/>
    <hyperlink ref="C2285" r:id="rId2283" tooltip="Завантажити сертифікат" display="Завантажити сертифікат"/>
    <hyperlink ref="C2286" r:id="rId2284" tooltip="Завантажити сертифікат" display="Завантажити сертифікат"/>
    <hyperlink ref="C2287" r:id="rId2285" tooltip="Завантажити сертифікат" display="Завантажити сертифікат"/>
    <hyperlink ref="C2288" r:id="rId2286" tooltip="Завантажити сертифікат" display="Завантажити сертифікат"/>
    <hyperlink ref="C2289" r:id="rId2287" tooltip="Завантажити сертифікат" display="Завантажити сертифікат"/>
    <hyperlink ref="C2290" r:id="rId2288" tooltip="Завантажити сертифікат" display="Завантажити сертифікат"/>
    <hyperlink ref="C2291" r:id="rId2289" tooltip="Завантажити сертифікат" display="Завантажити сертифікат"/>
    <hyperlink ref="C2292" r:id="rId2290" tooltip="Завантажити сертифікат" display="Завантажити сертифікат"/>
    <hyperlink ref="C2293" r:id="rId2291" tooltip="Завантажити сертифікат" display="Завантажити сертифікат"/>
    <hyperlink ref="C2294" r:id="rId2292" tooltip="Завантажити сертифікат" display="Завантажити сертифікат"/>
    <hyperlink ref="C2295" r:id="rId2293" tooltip="Завантажити сертифікат" display="Завантажити сертифікат"/>
    <hyperlink ref="C2296" r:id="rId2294" tooltip="Завантажити сертифікат" display="Завантажити сертифікат"/>
    <hyperlink ref="C2297" r:id="rId2295" tooltip="Завантажити сертифікат" display="Завантажити сертифікат"/>
    <hyperlink ref="C2298" r:id="rId2296" tooltip="Завантажити сертифікат" display="Завантажити сертифікат"/>
    <hyperlink ref="C2299" r:id="rId2297" tooltip="Завантажити сертифікат" display="Завантажити сертифікат"/>
    <hyperlink ref="C2300" r:id="rId2298" tooltip="Завантажити сертифікат" display="Завантажити сертифікат"/>
    <hyperlink ref="C2301" r:id="rId2299" tooltip="Завантажити сертифікат" display="Завантажити сертифікат"/>
    <hyperlink ref="C2302" r:id="rId2300" tooltip="Завантажити сертифікат" display="Завантажити сертифікат"/>
    <hyperlink ref="C2303" r:id="rId2301" tooltip="Завантажити сертифікат" display="Завантажити сертифікат"/>
    <hyperlink ref="C2304" r:id="rId2302" tooltip="Завантажити сертифікат" display="Завантажити сертифікат"/>
    <hyperlink ref="C2305" r:id="rId2303" tooltip="Завантажити сертифікат" display="Завантажити сертифікат"/>
    <hyperlink ref="C2306" r:id="rId2304" tooltip="Завантажити сертифікат" display="Завантажити сертифікат"/>
    <hyperlink ref="C2307" r:id="rId2305" tooltip="Завантажити сертифікат" display="Завантажити сертифікат"/>
    <hyperlink ref="C2308" r:id="rId2306" tooltip="Завантажити сертифікат" display="Завантажити сертифікат"/>
    <hyperlink ref="C2309" r:id="rId2307" tooltip="Завантажити сертифікат" display="Завантажити сертифікат"/>
    <hyperlink ref="C2310" r:id="rId2308" tooltip="Завантажити сертифікат" display="Завантажити сертифікат"/>
    <hyperlink ref="C2311" r:id="rId2309" tooltip="Завантажити сертифікат" display="Завантажити сертифікат"/>
    <hyperlink ref="C2312" r:id="rId2310" tooltip="Завантажити сертифікат" display="Завантажити сертифікат"/>
    <hyperlink ref="C2313" r:id="rId2311" tooltip="Завантажити сертифікат" display="Завантажити сертифікат"/>
    <hyperlink ref="C2314" r:id="rId2312" tooltip="Завантажити сертифікат" display="Завантажити сертифікат"/>
    <hyperlink ref="C2315" r:id="rId2313" tooltip="Завантажити сертифікат" display="Завантажити сертифікат"/>
    <hyperlink ref="C2316" r:id="rId2314" tooltip="Завантажити сертифікат" display="Завантажити сертифікат"/>
    <hyperlink ref="C2317" r:id="rId2315" tooltip="Завантажити сертифікат" display="Завантажити сертифікат"/>
    <hyperlink ref="C2318" r:id="rId2316" tooltip="Завантажити сертифікат" display="Завантажити сертифікат"/>
    <hyperlink ref="C2319" r:id="rId2317" tooltip="Завантажити сертифікат" display="Завантажити сертифікат"/>
    <hyperlink ref="C2320" r:id="rId2318" tooltip="Завантажити сертифікат" display="Завантажити сертифікат"/>
    <hyperlink ref="C2321" r:id="rId2319" tooltip="Завантажити сертифікат" display="Завантажити сертифікат"/>
    <hyperlink ref="C2322" r:id="rId2320" tooltip="Завантажити сертифікат" display="Завантажити сертифікат"/>
    <hyperlink ref="C2323" r:id="rId2321" tooltip="Завантажити сертифікат" display="Завантажити сертифікат"/>
    <hyperlink ref="C2324" r:id="rId2322" tooltip="Завантажити сертифікат" display="Завантажити сертифікат"/>
    <hyperlink ref="C2325" r:id="rId2323" tooltip="Завантажити сертифікат" display="Завантажити сертифікат"/>
    <hyperlink ref="C2326" r:id="rId2324" tooltip="Завантажити сертифікат" display="Завантажити сертифікат"/>
    <hyperlink ref="C2327" r:id="rId2325" tooltip="Завантажити сертифікат" display="Завантажити сертифікат"/>
    <hyperlink ref="C2328" r:id="rId2326" tooltip="Завантажити сертифікат" display="Завантажити сертифікат"/>
    <hyperlink ref="C2329" r:id="rId2327" tooltip="Завантажити сертифікат" display="Завантажити сертифікат"/>
    <hyperlink ref="C2330" r:id="rId2328" tooltip="Завантажити сертифікат" display="Завантажити сертифікат"/>
    <hyperlink ref="C2331" r:id="rId2329" tooltip="Завантажити сертифікат" display="Завантажити сертифікат"/>
    <hyperlink ref="C2332" r:id="rId2330" tooltip="Завантажити сертифікат" display="Завантажити сертифікат"/>
    <hyperlink ref="C2333" r:id="rId2331" tooltip="Завантажити сертифікат" display="Завантажити сертифікат"/>
    <hyperlink ref="C2334" r:id="rId2332" tooltip="Завантажити сертифікат" display="Завантажити сертифікат"/>
    <hyperlink ref="C2335" r:id="rId2333" tooltip="Завантажити сертифікат" display="Завантажити сертифікат"/>
    <hyperlink ref="C2336" r:id="rId2334" tooltip="Завантажити сертифікат" display="Завантажити сертифікат"/>
    <hyperlink ref="C2337" r:id="rId2335" tooltip="Завантажити сертифікат" display="Завантажити сертифікат"/>
    <hyperlink ref="C2338" r:id="rId2336" tooltip="Завантажити сертифікат" display="Завантажити сертифікат"/>
    <hyperlink ref="C2339" r:id="rId2337" tooltip="Завантажити сертифікат" display="Завантажити сертифікат"/>
    <hyperlink ref="C2340" r:id="rId2338" tooltip="Завантажити сертифікат" display="Завантажити сертифікат"/>
    <hyperlink ref="C2341" r:id="rId2339" tooltip="Завантажити сертифікат" display="Завантажити сертифікат"/>
    <hyperlink ref="C2342" r:id="rId2340" tooltip="Завантажити сертифікат" display="Завантажити сертифікат"/>
    <hyperlink ref="C2343" r:id="rId2341" tooltip="Завантажити сертифікат" display="Завантажити сертифікат"/>
    <hyperlink ref="C2344" r:id="rId2342" tooltip="Завантажити сертифікат" display="Завантажити сертифікат"/>
    <hyperlink ref="C2345" r:id="rId2343" tooltip="Завантажити сертифікат" display="Завантажити сертифікат"/>
    <hyperlink ref="C2346" r:id="rId2344" tooltip="Завантажити сертифікат" display="Завантажити сертифікат"/>
    <hyperlink ref="C2347" r:id="rId2345" tooltip="Завантажити сертифікат" display="Завантажити сертифікат"/>
    <hyperlink ref="C2348" r:id="rId2346" tooltip="Завантажити сертифікат" display="Завантажити сертифікат"/>
    <hyperlink ref="C2349" r:id="rId2347" tooltip="Завантажити сертифікат" display="Завантажити сертифікат"/>
    <hyperlink ref="C2350" r:id="rId2348" tooltip="Завантажити сертифікат" display="Завантажити сертифікат"/>
    <hyperlink ref="C2351" r:id="rId2349" tooltip="Завантажити сертифікат" display="Завантажити сертифікат"/>
    <hyperlink ref="C2352" r:id="rId2350" tooltip="Завантажити сертифікат" display="Завантажити сертифікат"/>
    <hyperlink ref="C2353" r:id="rId2351" tooltip="Завантажити сертифікат" display="Завантажити сертифікат"/>
    <hyperlink ref="C2354" r:id="rId2352" tooltip="Завантажити сертифікат" display="Завантажити сертифікат"/>
    <hyperlink ref="C2355" r:id="rId2353" tooltip="Завантажити сертифікат" display="Завантажити сертифікат"/>
    <hyperlink ref="C2356" r:id="rId2354" tooltip="Завантажити сертифікат" display="Завантажити сертифікат"/>
    <hyperlink ref="C2357" r:id="rId2355" tooltip="Завантажити сертифікат" display="Завантажити сертифікат"/>
    <hyperlink ref="C2358" r:id="rId2356" tooltip="Завантажити сертифікат" display="Завантажити сертифікат"/>
    <hyperlink ref="C2359" r:id="rId2357" tooltip="Завантажити сертифікат" display="Завантажити сертифікат"/>
    <hyperlink ref="C2360" r:id="rId2358" tooltip="Завантажити сертифікат" display="Завантажити сертифікат"/>
    <hyperlink ref="C2361" r:id="rId2359" tooltip="Завантажити сертифікат" display="Завантажити сертифікат"/>
    <hyperlink ref="C2362" r:id="rId2360" tooltip="Завантажити сертифікат" display="Завантажити сертифікат"/>
    <hyperlink ref="C2363" r:id="rId2361" tooltip="Завантажити сертифікат" display="Завантажити сертифікат"/>
    <hyperlink ref="C2364" r:id="rId2362" tooltip="Завантажити сертифікат" display="Завантажити сертифікат"/>
    <hyperlink ref="C2365" r:id="rId2363" tooltip="Завантажити сертифікат" display="Завантажити сертифікат"/>
    <hyperlink ref="C2366" r:id="rId2364" tooltip="Завантажити сертифікат" display="Завантажити сертифікат"/>
    <hyperlink ref="C2367" r:id="rId2365" tooltip="Завантажити сертифікат" display="Завантажити сертифікат"/>
    <hyperlink ref="C2368" r:id="rId2366" tooltip="Завантажити сертифікат" display="Завантажити сертифікат"/>
    <hyperlink ref="C2369" r:id="rId2367" tooltip="Завантажити сертифікат" display="Завантажити сертифікат"/>
    <hyperlink ref="C2370" r:id="rId2368" tooltip="Завантажити сертифікат" display="Завантажити сертифікат"/>
    <hyperlink ref="C2371" r:id="rId2369" tooltip="Завантажити сертифікат" display="Завантажити сертифікат"/>
    <hyperlink ref="C2372" r:id="rId2370" tooltip="Завантажити сертифікат" display="Завантажити сертифікат"/>
    <hyperlink ref="C2373" r:id="rId2371" tooltip="Завантажити сертифікат" display="Завантажити сертифікат"/>
    <hyperlink ref="C2374" r:id="rId2372" tooltip="Завантажити сертифікат" display="Завантажити сертифікат"/>
    <hyperlink ref="C2375" r:id="rId2373" tooltip="Завантажити сертифікат" display="Завантажити сертифікат"/>
    <hyperlink ref="C2376" r:id="rId2374" tooltip="Завантажити сертифікат" display="Завантажити сертифікат"/>
    <hyperlink ref="C2377" r:id="rId2375" tooltip="Завантажити сертифікат" display="Завантажити сертифікат"/>
    <hyperlink ref="C2378" r:id="rId2376" tooltip="Завантажити сертифікат" display="Завантажити сертифікат"/>
    <hyperlink ref="C2379" r:id="rId2377" tooltip="Завантажити сертифікат" display="Завантажити сертифікат"/>
    <hyperlink ref="C2380" r:id="rId2378" tooltip="Завантажити сертифікат" display="Завантажити сертифікат"/>
    <hyperlink ref="C2381" r:id="rId2379" tooltip="Завантажити сертифікат" display="Завантажити сертифікат"/>
    <hyperlink ref="C2382" r:id="rId2380" tooltip="Завантажити сертифікат" display="Завантажити сертифікат"/>
    <hyperlink ref="C2383" r:id="rId2381" tooltip="Завантажити сертифікат" display="Завантажити сертифікат"/>
    <hyperlink ref="C2384" r:id="rId2382" tooltip="Завантажити сертифікат" display="Завантажити сертифікат"/>
    <hyperlink ref="C2385" r:id="rId2383" tooltip="Завантажити сертифікат" display="Завантажити сертифікат"/>
    <hyperlink ref="C2386" r:id="rId2384" tooltip="Завантажити сертифікат" display="Завантажити сертифікат"/>
    <hyperlink ref="C2387" r:id="rId2385" tooltip="Завантажити сертифікат" display="Завантажити сертифікат"/>
    <hyperlink ref="C2388" r:id="rId2386" tooltip="Завантажити сертифікат" display="Завантажити сертифікат"/>
    <hyperlink ref="C2389" r:id="rId2387" tooltip="Завантажити сертифікат" display="Завантажити сертифікат"/>
    <hyperlink ref="C2390" r:id="rId2388" tooltip="Завантажити сертифікат" display="Завантажити сертифікат"/>
    <hyperlink ref="C2391" r:id="rId2389" tooltip="Завантажити сертифікат" display="Завантажити сертифікат"/>
    <hyperlink ref="C2392" r:id="rId2390" tooltip="Завантажити сертифікат" display="Завантажити сертифікат"/>
    <hyperlink ref="C2393" r:id="rId2391" tooltip="Завантажити сертифікат" display="Завантажити сертифікат"/>
    <hyperlink ref="C2394" r:id="rId2392" tooltip="Завантажити сертифікат" display="Завантажити сертифікат"/>
    <hyperlink ref="C2395" r:id="rId2393" tooltip="Завантажити сертифікат" display="Завантажити сертифікат"/>
    <hyperlink ref="C2396" r:id="rId2394" tooltip="Завантажити сертифікат" display="Завантажити сертифікат"/>
    <hyperlink ref="C2397" r:id="rId2395" tooltip="Завантажити сертифікат" display="Завантажити сертифікат"/>
    <hyperlink ref="C2398" r:id="rId2396" tooltip="Завантажити сертифікат" display="Завантажити сертифікат"/>
    <hyperlink ref="C2399" r:id="rId2397" tooltip="Завантажити сертифікат" display="Завантажити сертифікат"/>
    <hyperlink ref="C2400" r:id="rId2398" tooltip="Завантажити сертифікат" display="Завантажити сертифікат"/>
    <hyperlink ref="C2401" r:id="rId2399" tooltip="Завантажити сертифікат" display="Завантажити сертифікат"/>
    <hyperlink ref="C2402" r:id="rId2400" tooltip="Завантажити сертифікат" display="Завантажити сертифікат"/>
    <hyperlink ref="C2403" r:id="rId2401" tooltip="Завантажити сертифікат" display="Завантажити сертифікат"/>
    <hyperlink ref="C2404" r:id="rId2402" tooltip="Завантажити сертифікат" display="Завантажити сертифікат"/>
    <hyperlink ref="C2405" r:id="rId2403" tooltip="Завантажити сертифікат" display="Завантажити сертифікат"/>
    <hyperlink ref="C2406" r:id="rId2404" tooltip="Завантажити сертифікат" display="Завантажити сертифікат"/>
    <hyperlink ref="C2407" r:id="rId2405" tooltip="Завантажити сертифікат" display="Завантажити сертифікат"/>
    <hyperlink ref="C2408" r:id="rId2406" tooltip="Завантажити сертифікат" display="Завантажити сертифікат"/>
    <hyperlink ref="C2409" r:id="rId2407" tooltip="Завантажити сертифікат" display="Завантажити сертифікат"/>
    <hyperlink ref="C2410" r:id="rId2408" tooltip="Завантажити сертифікат" display="Завантажити сертифікат"/>
    <hyperlink ref="C2411" r:id="rId2409" tooltip="Завантажити сертифікат" display="Завантажити сертифікат"/>
    <hyperlink ref="C2412" r:id="rId2410" tooltip="Завантажити сертифікат" display="Завантажити сертифікат"/>
    <hyperlink ref="C2413" r:id="rId2411" tooltip="Завантажити сертифікат" display="Завантажити сертифікат"/>
    <hyperlink ref="C2414" r:id="rId2412" tooltip="Завантажити сертифікат" display="Завантажити сертифікат"/>
    <hyperlink ref="C2415" r:id="rId2413" tooltip="Завантажити сертифікат" display="Завантажити сертифікат"/>
    <hyperlink ref="C2416" r:id="rId2414" tooltip="Завантажити сертифікат" display="Завантажити сертифікат"/>
    <hyperlink ref="C2417" r:id="rId2415" tooltip="Завантажити сертифікат" display="Завантажити сертифікат"/>
    <hyperlink ref="C2418" r:id="rId2416" tooltip="Завантажити сертифікат" display="Завантажити сертифікат"/>
    <hyperlink ref="C2419" r:id="rId2417" tooltip="Завантажити сертифікат" display="Завантажити сертифікат"/>
    <hyperlink ref="C2420" r:id="rId2418" tooltip="Завантажити сертифікат" display="Завантажити сертифікат"/>
    <hyperlink ref="C2421" r:id="rId2419" tooltip="Завантажити сертифікат" display="Завантажити сертифікат"/>
    <hyperlink ref="C2422" r:id="rId2420" tooltip="Завантажити сертифікат" display="Завантажити сертифікат"/>
    <hyperlink ref="C2423" r:id="rId2421" tooltip="Завантажити сертифікат" display="Завантажити сертифікат"/>
    <hyperlink ref="C2424" r:id="rId2422" tooltip="Завантажити сертифікат" display="Завантажити сертифікат"/>
    <hyperlink ref="C2425" r:id="rId2423" tooltip="Завантажити сертифікат" display="Завантажити сертифікат"/>
    <hyperlink ref="C2426" r:id="rId2424" tooltip="Завантажити сертифікат" display="Завантажити сертифікат"/>
    <hyperlink ref="C2427" r:id="rId2425" tooltip="Завантажити сертифікат" display="Завантажити сертифікат"/>
    <hyperlink ref="C2428" r:id="rId2426" tooltip="Завантажити сертифікат" display="Завантажити сертифікат"/>
    <hyperlink ref="C2429" r:id="rId2427" tooltip="Завантажити сертифікат" display="Завантажити сертифікат"/>
    <hyperlink ref="C2430" r:id="rId2428" tooltip="Завантажити сертифікат" display="Завантажити сертифікат"/>
    <hyperlink ref="C2431" r:id="rId2429" tooltip="Завантажити сертифікат" display="Завантажити сертифікат"/>
    <hyperlink ref="C2432" r:id="rId2430" tooltip="Завантажити сертифікат" display="Завантажити сертифікат"/>
    <hyperlink ref="C2433" r:id="rId2431" tooltip="Завантажити сертифікат" display="Завантажити сертифікат"/>
    <hyperlink ref="C2434" r:id="rId2432" tooltip="Завантажити сертифікат" display="Завантажити сертифікат"/>
    <hyperlink ref="C2435" r:id="rId2433" tooltip="Завантажити сертифікат" display="Завантажити сертифікат"/>
    <hyperlink ref="C2436" r:id="rId2434" tooltip="Завантажити сертифікат" display="Завантажити сертифікат"/>
    <hyperlink ref="C2437" r:id="rId2435" tooltip="Завантажити сертифікат" display="Завантажити сертифікат"/>
    <hyperlink ref="C2438" r:id="rId2436" tooltip="Завантажити сертифікат" display="Завантажити сертифікат"/>
    <hyperlink ref="C2439" r:id="rId2437" tooltip="Завантажити сертифікат" display="Завантажити сертифікат"/>
    <hyperlink ref="C2440" r:id="rId2438" tooltip="Завантажити сертифікат" display="Завантажити сертифікат"/>
    <hyperlink ref="C2441" r:id="rId2439" tooltip="Завантажити сертифікат" display="Завантажити сертифікат"/>
    <hyperlink ref="C2442" r:id="rId2440" tooltip="Завантажити сертифікат" display="Завантажити сертифікат"/>
    <hyperlink ref="C2443" r:id="rId2441" tooltip="Завантажити сертифікат" display="Завантажити сертифікат"/>
    <hyperlink ref="C2444" r:id="rId2442" tooltip="Завантажити сертифікат" display="Завантажити сертифікат"/>
    <hyperlink ref="C2445" r:id="rId2443" tooltip="Завантажити сертифікат" display="Завантажити сертифікат"/>
    <hyperlink ref="C2446" r:id="rId2444" tooltip="Завантажити сертифікат" display="Завантажити сертифікат"/>
    <hyperlink ref="C2447" r:id="rId2445" tooltip="Завантажити сертифікат" display="Завантажити сертифікат"/>
    <hyperlink ref="C2448" r:id="rId2446" tooltip="Завантажити сертифікат" display="Завантажити сертифікат"/>
    <hyperlink ref="C2449" r:id="rId2447" tooltip="Завантажити сертифікат" display="Завантажити сертифікат"/>
    <hyperlink ref="C2450" r:id="rId2448" tooltip="Завантажити сертифікат" display="Завантажити сертифікат"/>
    <hyperlink ref="C2451" r:id="rId2449" tooltip="Завантажити сертифікат" display="Завантажити сертифікат"/>
    <hyperlink ref="C2452" r:id="rId2450" tooltip="Завантажити сертифікат" display="Завантажити сертифікат"/>
    <hyperlink ref="C2453" r:id="rId2451" tooltip="Завантажити сертифікат" display="Завантажити сертифікат"/>
    <hyperlink ref="C2454" r:id="rId2452" tooltip="Завантажити сертифікат" display="Завантажити сертифікат"/>
    <hyperlink ref="C2455" r:id="rId2453" tooltip="Завантажити сертифікат" display="Завантажити сертифікат"/>
    <hyperlink ref="C2456" r:id="rId2454" tooltip="Завантажити сертифікат" display="Завантажити сертифікат"/>
    <hyperlink ref="C2457" r:id="rId2455" tooltip="Завантажити сертифікат" display="Завантажити сертифікат"/>
    <hyperlink ref="C2458" r:id="rId2456" tooltip="Завантажити сертифікат" display="Завантажити сертифікат"/>
    <hyperlink ref="C2459" r:id="rId2457" tooltip="Завантажити сертифікат" display="Завантажити сертифікат"/>
    <hyperlink ref="C2460" r:id="rId2458" tooltip="Завантажити сертифікат" display="Завантажити сертифікат"/>
    <hyperlink ref="C2461" r:id="rId2459" tooltip="Завантажити сертифікат" display="Завантажити сертифікат"/>
    <hyperlink ref="C2462" r:id="rId2460" tooltip="Завантажити сертифікат" display="Завантажити сертифікат"/>
    <hyperlink ref="C2463" r:id="rId2461" tooltip="Завантажити сертифікат" display="Завантажити сертифікат"/>
    <hyperlink ref="C2464" r:id="rId2462" tooltip="Завантажити сертифікат" display="Завантажити сертифікат"/>
    <hyperlink ref="C2465" r:id="rId2463" tooltip="Завантажити сертифікат" display="Завантажити сертифікат"/>
    <hyperlink ref="C2466" r:id="rId2464" tooltip="Завантажити сертифікат" display="Завантажити сертифікат"/>
    <hyperlink ref="C2467" r:id="rId2465" tooltip="Завантажити сертифікат" display="Завантажити сертифікат"/>
    <hyperlink ref="C2468" r:id="rId2466" tooltip="Завантажити сертифікат" display="Завантажити сертифікат"/>
    <hyperlink ref="C2469" r:id="rId2467" tooltip="Завантажити сертифікат" display="Завантажити сертифікат"/>
    <hyperlink ref="C2470" r:id="rId2468" tooltip="Завантажити сертифікат" display="Завантажити сертифікат"/>
    <hyperlink ref="C2471" r:id="rId2469" tooltip="Завантажити сертифікат" display="Завантажити сертифікат"/>
    <hyperlink ref="C2472" r:id="rId2470" tooltip="Завантажити сертифікат" display="Завантажити сертифікат"/>
    <hyperlink ref="C2473" r:id="rId2471" tooltip="Завантажити сертифікат" display="Завантажити сертифікат"/>
    <hyperlink ref="C2474" r:id="rId2472" tooltip="Завантажити сертифікат" display="Завантажити сертифікат"/>
    <hyperlink ref="C2475" r:id="rId2473" tooltip="Завантажити сертифікат" display="Завантажити сертифікат"/>
    <hyperlink ref="C2476" r:id="rId2474" tooltip="Завантажити сертифікат" display="Завантажити сертифікат"/>
    <hyperlink ref="C2477" r:id="rId2475" tooltip="Завантажити сертифікат" display="Завантажити сертифікат"/>
    <hyperlink ref="C2478" r:id="rId2476" tooltip="Завантажити сертифікат" display="Завантажити сертифікат"/>
    <hyperlink ref="C2479" r:id="rId2477" tooltip="Завантажити сертифікат" display="Завантажити сертифікат"/>
    <hyperlink ref="C2480" r:id="rId2478" tooltip="Завантажити сертифікат" display="Завантажити сертифікат"/>
    <hyperlink ref="C2481" r:id="rId2479" tooltip="Завантажити сертифікат" display="Завантажити сертифікат"/>
    <hyperlink ref="C2482" r:id="rId2480" tooltip="Завантажити сертифікат" display="Завантажити сертифікат"/>
    <hyperlink ref="C2483" r:id="rId2481" tooltip="Завантажити сертифікат" display="Завантажити сертифікат"/>
    <hyperlink ref="C2484" r:id="rId2482" tooltip="Завантажити сертифікат" display="Завантажити сертифікат"/>
    <hyperlink ref="C2485" r:id="rId2483" tooltip="Завантажити сертифікат" display="Завантажити сертифікат"/>
    <hyperlink ref="C2486" r:id="rId2484" tooltip="Завантажити сертифікат" display="Завантажити сертифікат"/>
    <hyperlink ref="C2487" r:id="rId2485" tooltip="Завантажити сертифікат" display="Завантажити сертифікат"/>
    <hyperlink ref="C2488" r:id="rId2486" tooltip="Завантажити сертифікат" display="Завантажити сертифікат"/>
    <hyperlink ref="C2489" r:id="rId2487" tooltip="Завантажити сертифікат" display="Завантажити сертифікат"/>
    <hyperlink ref="C2490" r:id="rId2488" tooltip="Завантажити сертифікат" display="Завантажити сертифікат"/>
    <hyperlink ref="C2491" r:id="rId2489" tooltip="Завантажити сертифікат" display="Завантажити сертифікат"/>
    <hyperlink ref="C2492" r:id="rId2490" tooltip="Завантажити сертифікат" display="Завантажити сертифікат"/>
    <hyperlink ref="C2493" r:id="rId2491" tooltip="Завантажити сертифікат" display="Завантажити сертифікат"/>
    <hyperlink ref="C2494" r:id="rId2492" tooltip="Завантажити сертифікат" display="Завантажити сертифікат"/>
    <hyperlink ref="C2495" r:id="rId2493" tooltip="Завантажити сертифікат" display="Завантажити сертифікат"/>
    <hyperlink ref="C2496" r:id="rId2494" tooltip="Завантажити сертифікат" display="Завантажити сертифікат"/>
    <hyperlink ref="C2497" r:id="rId2495" tooltip="Завантажити сертифікат" display="Завантажити сертифікат"/>
    <hyperlink ref="C2498" r:id="rId2496" tooltip="Завантажити сертифікат" display="Завантажити сертифікат"/>
    <hyperlink ref="C2499" r:id="rId2497" tooltip="Завантажити сертифікат" display="Завантажити сертифікат"/>
    <hyperlink ref="C2500" r:id="rId2498" tooltip="Завантажити сертифікат" display="Завантажити сертифікат"/>
    <hyperlink ref="C2501" r:id="rId2499" tooltip="Завантажити сертифікат" display="Завантажити сертифікат"/>
    <hyperlink ref="C2502" r:id="rId2500" tooltip="Завантажити сертифікат" display="Завантажити сертифікат"/>
    <hyperlink ref="C2503" r:id="rId2501" tooltip="Завантажити сертифікат" display="Завантажити сертифікат"/>
    <hyperlink ref="C2504" r:id="rId2502" tooltip="Завантажити сертифікат" display="Завантажити сертифікат"/>
    <hyperlink ref="C2505" r:id="rId2503" tooltip="Завантажити сертифікат" display="Завантажити сертифікат"/>
    <hyperlink ref="C2506" r:id="rId2504" tooltip="Завантажити сертифікат" display="Завантажити сертифікат"/>
    <hyperlink ref="C2507" r:id="rId2505" tooltip="Завантажити сертифікат" display="Завантажити сертифікат"/>
    <hyperlink ref="C2508" r:id="rId2506" tooltip="Завантажити сертифікат" display="Завантажити сертифікат"/>
    <hyperlink ref="C2509" r:id="rId2507" tooltip="Завантажити сертифікат" display="Завантажити сертифікат"/>
    <hyperlink ref="C2510" r:id="rId2508" tooltip="Завантажити сертифікат" display="Завантажити сертифікат"/>
    <hyperlink ref="C2511" r:id="rId2509" tooltip="Завантажити сертифікат" display="Завантажити сертифікат"/>
    <hyperlink ref="C2512" r:id="rId2510" tooltip="Завантажити сертифікат" display="Завантажити сертифікат"/>
    <hyperlink ref="C2513" r:id="rId2511" tooltip="Завантажити сертифікат" display="Завантажити сертифікат"/>
    <hyperlink ref="C2514" r:id="rId2512" tooltip="Завантажити сертифікат" display="Завантажити сертифікат"/>
    <hyperlink ref="C2515" r:id="rId2513" tooltip="Завантажити сертифікат" display="Завантажити сертифікат"/>
    <hyperlink ref="C2516" r:id="rId2514" tooltip="Завантажити сертифікат" display="Завантажити сертифікат"/>
    <hyperlink ref="C2517" r:id="rId2515" tooltip="Завантажити сертифікат" display="Завантажити сертифікат"/>
    <hyperlink ref="C2518" r:id="rId2516" tooltip="Завантажити сертифікат" display="Завантажити сертифікат"/>
    <hyperlink ref="C2519" r:id="rId2517" tooltip="Завантажити сертифікат" display="Завантажити сертифікат"/>
    <hyperlink ref="C2520" r:id="rId2518" tooltip="Завантажити сертифікат" display="Завантажити сертифікат"/>
    <hyperlink ref="C2521" r:id="rId2519" tooltip="Завантажити сертифікат" display="Завантажити сертифікат"/>
    <hyperlink ref="C2522" r:id="rId2520" tooltip="Завантажити сертифікат" display="Завантажити сертифікат"/>
    <hyperlink ref="C2523" r:id="rId2521" tooltip="Завантажити сертифікат" display="Завантажити сертифікат"/>
    <hyperlink ref="C2524" r:id="rId2522" tooltip="Завантажити сертифікат" display="Завантажити сертифікат"/>
    <hyperlink ref="C2525" r:id="rId2523" tooltip="Завантажити сертифікат" display="Завантажити сертифікат"/>
    <hyperlink ref="C2526" r:id="rId2524" tooltip="Завантажити сертифікат" display="Завантажити сертифікат"/>
    <hyperlink ref="C2527" r:id="rId2525" tooltip="Завантажити сертифікат" display="Завантажити сертифікат"/>
    <hyperlink ref="C2528" r:id="rId2526" tooltip="Завантажити сертифікат" display="Завантажити сертифікат"/>
    <hyperlink ref="C2529" r:id="rId2527" tooltip="Завантажити сертифікат" display="Завантажити сертифікат"/>
    <hyperlink ref="C2530" r:id="rId2528" tooltip="Завантажити сертифікат" display="Завантажити сертифікат"/>
    <hyperlink ref="C2531" r:id="rId2529" tooltip="Завантажити сертифікат" display="Завантажити сертифікат"/>
    <hyperlink ref="C2532" r:id="rId2530" tooltip="Завантажити сертифікат" display="Завантажити сертифікат"/>
    <hyperlink ref="C2533" r:id="rId2531" tooltip="Завантажити сертифікат" display="Завантажити сертифікат"/>
    <hyperlink ref="C2534" r:id="rId2532" tooltip="Завантажити сертифікат" display="Завантажити сертифікат"/>
    <hyperlink ref="C2535" r:id="rId2533" tooltip="Завантажити сертифікат" display="Завантажити сертифікат"/>
    <hyperlink ref="C2536" r:id="rId2534" tooltip="Завантажити сертифікат" display="Завантажити сертифікат"/>
    <hyperlink ref="C2537" r:id="rId2535" tooltip="Завантажити сертифікат" display="Завантажити сертифікат"/>
    <hyperlink ref="C2538" r:id="rId2536" tooltip="Завантажити сертифікат" display="Завантажити сертифікат"/>
    <hyperlink ref="C2539" r:id="rId2537" tooltip="Завантажити сертифікат" display="Завантажити сертифікат"/>
    <hyperlink ref="C2540" r:id="rId2538" tooltip="Завантажити сертифікат" display="Завантажити сертифікат"/>
    <hyperlink ref="C2541" r:id="rId2539" tooltip="Завантажити сертифікат" display="Завантажити сертифікат"/>
    <hyperlink ref="C2542" r:id="rId2540" tooltip="Завантажити сертифікат" display="Завантажити сертифікат"/>
    <hyperlink ref="C2543" r:id="rId2541" tooltip="Завантажити сертифікат" display="Завантажити сертифікат"/>
    <hyperlink ref="C2544" r:id="rId2542" tooltip="Завантажити сертифікат" display="Завантажити сертифікат"/>
    <hyperlink ref="C2545" r:id="rId2543" tooltip="Завантажити сертифікат" display="Завантажити сертифікат"/>
    <hyperlink ref="C2546" r:id="rId2544" tooltip="Завантажити сертифікат" display="Завантажити сертифікат"/>
    <hyperlink ref="C2547" r:id="rId2545" tooltip="Завантажити сертифікат" display="Завантажити сертифікат"/>
    <hyperlink ref="C2548" r:id="rId2546" tooltip="Завантажити сертифікат" display="Завантажити сертифікат"/>
    <hyperlink ref="C2549" r:id="rId2547" tooltip="Завантажити сертифікат" display="Завантажити сертифікат"/>
    <hyperlink ref="C2550" r:id="rId2548" tooltip="Завантажити сертифікат" display="Завантажити сертифікат"/>
    <hyperlink ref="C2551" r:id="rId2549" tooltip="Завантажити сертифікат" display="Завантажити сертифікат"/>
    <hyperlink ref="C2552" r:id="rId2550" tooltip="Завантажити сертифікат" display="Завантажити сертифікат"/>
    <hyperlink ref="C2553" r:id="rId2551" tooltip="Завантажити сертифікат" display="Завантажити сертифікат"/>
    <hyperlink ref="C2554" r:id="rId2552" tooltip="Завантажити сертифікат" display="Завантажити сертифікат"/>
    <hyperlink ref="C2555" r:id="rId2553" tooltip="Завантажити сертифікат" display="Завантажити сертифікат"/>
    <hyperlink ref="C2556" r:id="rId2554" tooltip="Завантажити сертифікат" display="Завантажити сертифікат"/>
    <hyperlink ref="C2557" r:id="rId2555" tooltip="Завантажити сертифікат" display="Завантажити сертифікат"/>
    <hyperlink ref="C2558" r:id="rId2556" tooltip="Завантажити сертифікат" display="Завантажити сертифікат"/>
    <hyperlink ref="C2559" r:id="rId2557" tooltip="Завантажити сертифікат" display="Завантажити сертифікат"/>
    <hyperlink ref="C2560" r:id="rId2558" tooltip="Завантажити сертифікат" display="Завантажити сертифікат"/>
    <hyperlink ref="C2561" r:id="rId2559" tooltip="Завантажити сертифікат" display="Завантажити сертифікат"/>
    <hyperlink ref="C2562" r:id="rId2560" tooltip="Завантажити сертифікат" display="Завантажити сертифікат"/>
    <hyperlink ref="C2563" r:id="rId2561" tooltip="Завантажити сертифікат" display="Завантажити сертифікат"/>
    <hyperlink ref="C2564" r:id="rId2562" tooltip="Завантажити сертифікат" display="Завантажити сертифікат"/>
    <hyperlink ref="C2565" r:id="rId2563" tooltip="Завантажити сертифікат" display="Завантажити сертифікат"/>
    <hyperlink ref="C2566" r:id="rId2564" tooltip="Завантажити сертифікат" display="Завантажити сертифікат"/>
    <hyperlink ref="C2567" r:id="rId2565" tooltip="Завантажити сертифікат" display="Завантажити сертифікат"/>
    <hyperlink ref="C2568" r:id="rId2566" tooltip="Завантажити сертифікат" display="Завантажити сертифікат"/>
    <hyperlink ref="C2569" r:id="rId2567" tooltip="Завантажити сертифікат" display="Завантажити сертифікат"/>
    <hyperlink ref="C2570" r:id="rId2568" tooltip="Завантажити сертифікат" display="Завантажити сертифікат"/>
    <hyperlink ref="C2571" r:id="rId2569" tooltip="Завантажити сертифікат" display="Завантажити сертифікат"/>
    <hyperlink ref="C2572" r:id="rId2570" tooltip="Завантажити сертифікат" display="Завантажити сертифікат"/>
    <hyperlink ref="C2573" r:id="rId2571" tooltip="Завантажити сертифікат" display="Завантажити сертифікат"/>
    <hyperlink ref="C2574" r:id="rId2572" tooltip="Завантажити сертифікат" display="Завантажити сертифікат"/>
    <hyperlink ref="C2575" r:id="rId2573" tooltip="Завантажити сертифікат" display="Завантажити сертифікат"/>
    <hyperlink ref="C2576" r:id="rId2574" tooltip="Завантажити сертифікат" display="Завантажити сертифікат"/>
    <hyperlink ref="C2577" r:id="rId2575" tooltip="Завантажити сертифікат" display="Завантажити сертифікат"/>
    <hyperlink ref="C2578" r:id="rId2576" tooltip="Завантажити сертифікат" display="Завантажити сертифікат"/>
    <hyperlink ref="C2579" r:id="rId2577" tooltip="Завантажити сертифікат" display="Завантажити сертифікат"/>
    <hyperlink ref="C2580" r:id="rId2578" tooltip="Завантажити сертифікат" display="Завантажити сертифікат"/>
    <hyperlink ref="C2581" r:id="rId2579" tooltip="Завантажити сертифікат" display="Завантажити сертифікат"/>
    <hyperlink ref="C2582" r:id="rId2580" tooltip="Завантажити сертифікат" display="Завантажити сертифікат"/>
    <hyperlink ref="C2583" r:id="rId2581" tooltip="Завантажити сертифікат" display="Завантажити сертифікат"/>
    <hyperlink ref="C2584" r:id="rId2582" tooltip="Завантажити сертифікат" display="Завантажити сертифікат"/>
    <hyperlink ref="C2585" r:id="rId2583" tooltip="Завантажити сертифікат" display="Завантажити сертифікат"/>
    <hyperlink ref="C2586" r:id="rId2584" tooltip="Завантажити сертифікат" display="Завантажити сертифікат"/>
    <hyperlink ref="C2587" r:id="rId2585" tooltip="Завантажити сертифікат" display="Завантажити сертифікат"/>
    <hyperlink ref="C2588" r:id="rId2586" tooltip="Завантажити сертифікат" display="Завантажити сертифікат"/>
    <hyperlink ref="C2589" r:id="rId2587" tooltip="Завантажити сертифікат" display="Завантажити сертифікат"/>
    <hyperlink ref="C2590" r:id="rId2588" tooltip="Завантажити сертифікат" display="Завантажити сертифікат"/>
    <hyperlink ref="C2591" r:id="rId2589" tooltip="Завантажити сертифікат" display="Завантажити сертифікат"/>
    <hyperlink ref="C2592" r:id="rId2590" tooltip="Завантажити сертифікат" display="Завантажити сертифікат"/>
    <hyperlink ref="C2593" r:id="rId2591" tooltip="Завантажити сертифікат" display="Завантажити сертифікат"/>
    <hyperlink ref="C2594" r:id="rId2592" tooltip="Завантажити сертифікат" display="Завантажити сертифікат"/>
    <hyperlink ref="C2595" r:id="rId2593" tooltip="Завантажити сертифікат" display="Завантажити сертифікат"/>
    <hyperlink ref="C2596" r:id="rId2594" tooltip="Завантажити сертифікат" display="Завантажити сертифікат"/>
    <hyperlink ref="C2597" r:id="rId2595" tooltip="Завантажити сертифікат" display="Завантажити сертифікат"/>
    <hyperlink ref="C2598" r:id="rId2596" tooltip="Завантажити сертифікат" display="Завантажити сертифікат"/>
    <hyperlink ref="C2599" r:id="rId2597" tooltip="Завантажити сертифікат" display="Завантажити сертифікат"/>
    <hyperlink ref="C2600" r:id="rId2598" tooltip="Завантажити сертифікат" display="Завантажити сертифікат"/>
    <hyperlink ref="C2601" r:id="rId2599" tooltip="Завантажити сертифікат" display="Завантажити сертифікат"/>
    <hyperlink ref="C2602" r:id="rId2600" tooltip="Завантажити сертифікат" display="Завантажити сертифікат"/>
    <hyperlink ref="C2603" r:id="rId2601" tooltip="Завантажити сертифікат" display="Завантажити сертифікат"/>
    <hyperlink ref="C2604" r:id="rId2602" tooltip="Завантажити сертифікат" display="Завантажити сертифікат"/>
    <hyperlink ref="C2605" r:id="rId2603" tooltip="Завантажити сертифікат" display="Завантажити сертифікат"/>
    <hyperlink ref="C2606" r:id="rId2604" tooltip="Завантажити сертифікат" display="Завантажити сертифікат"/>
    <hyperlink ref="C2607" r:id="rId2605" tooltip="Завантажити сертифікат" display="Завантажити сертифікат"/>
    <hyperlink ref="C2608" r:id="rId2606" tooltip="Завантажити сертифікат" display="Завантажити сертифікат"/>
    <hyperlink ref="C2609" r:id="rId2607" tooltip="Завантажити сертифікат" display="Завантажити сертифікат"/>
    <hyperlink ref="C2610" r:id="rId2608" tooltip="Завантажити сертифікат" display="Завантажити сертифікат"/>
    <hyperlink ref="C2611" r:id="rId2609" tooltip="Завантажити сертифікат" display="Завантажити сертифікат"/>
    <hyperlink ref="C2612" r:id="rId2610" tooltip="Завантажити сертифікат" display="Завантажити сертифікат"/>
    <hyperlink ref="C2613" r:id="rId2611" tooltip="Завантажити сертифікат" display="Завантажити сертифікат"/>
    <hyperlink ref="C2614" r:id="rId2612" tooltip="Завантажити сертифікат" display="Завантажити сертифікат"/>
    <hyperlink ref="C2615" r:id="rId2613" tooltip="Завантажити сертифікат" display="Завантажити сертифікат"/>
    <hyperlink ref="C2616" r:id="rId2614" tooltip="Завантажити сертифікат" display="Завантажити сертифікат"/>
    <hyperlink ref="C2617" r:id="rId2615" tooltip="Завантажити сертифікат" display="Завантажити сертифікат"/>
    <hyperlink ref="C2618" r:id="rId2616" tooltip="Завантажити сертифікат" display="Завантажити сертифікат"/>
    <hyperlink ref="C2619" r:id="rId2617" tooltip="Завантажити сертифікат" display="Завантажити сертифікат"/>
    <hyperlink ref="C2620" r:id="rId2618" tooltip="Завантажити сертифікат" display="Завантажити сертифікат"/>
    <hyperlink ref="C2621" r:id="rId2619" tooltip="Завантажити сертифікат" display="Завантажити сертифікат"/>
    <hyperlink ref="C2622" r:id="rId2620" tooltip="Завантажити сертифікат" display="Завантажити сертифікат"/>
    <hyperlink ref="C2623" r:id="rId2621" tooltip="Завантажити сертифікат" display="Завантажити сертифікат"/>
    <hyperlink ref="C2624" r:id="rId2622" tooltip="Завантажити сертифікат" display="Завантажити сертифікат"/>
    <hyperlink ref="C2625" r:id="rId2623" tooltip="Завантажити сертифікат" display="Завантажити сертифікат"/>
    <hyperlink ref="C2626" r:id="rId2624" tooltip="Завантажити сертифікат" display="Завантажити сертифікат"/>
    <hyperlink ref="C2627" r:id="rId2625" tooltip="Завантажити сертифікат" display="Завантажити сертифікат"/>
    <hyperlink ref="C2628" r:id="rId2626" tooltip="Завантажити сертифікат" display="Завантажити сертифікат"/>
    <hyperlink ref="C2629" r:id="rId2627" tooltip="Завантажити сертифікат" display="Завантажити сертифікат"/>
    <hyperlink ref="C2630" r:id="rId2628" tooltip="Завантажити сертифікат" display="Завантажити сертифікат"/>
    <hyperlink ref="C2631" r:id="rId2629" tooltip="Завантажити сертифікат" display="Завантажити сертифікат"/>
    <hyperlink ref="C2632" r:id="rId2630" tooltip="Завантажити сертифікат" display="Завантажити сертифікат"/>
    <hyperlink ref="C2633" r:id="rId2631" tooltip="Завантажити сертифікат" display="Завантажити сертифікат"/>
    <hyperlink ref="C2634" r:id="rId2632" tooltip="Завантажити сертифікат" display="Завантажити сертифікат"/>
    <hyperlink ref="C2635" r:id="rId2633" tooltip="Завантажити сертифікат" display="Завантажити сертифікат"/>
    <hyperlink ref="C2636" r:id="rId2634" tooltip="Завантажити сертифікат" display="Завантажити сертифікат"/>
    <hyperlink ref="C2637" r:id="rId2635" tooltip="Завантажити сертифікат" display="Завантажити сертифікат"/>
    <hyperlink ref="C2638" r:id="rId2636" tooltip="Завантажити сертифікат" display="Завантажити сертифікат"/>
    <hyperlink ref="C2639" r:id="rId2637" tooltip="Завантажити сертифікат" display="Завантажити сертифікат"/>
    <hyperlink ref="C2640" r:id="rId2638" tooltip="Завантажити сертифікат" display="Завантажити сертифікат"/>
    <hyperlink ref="C2641" r:id="rId2639" tooltip="Завантажити сертифікат" display="Завантажити сертифікат"/>
    <hyperlink ref="C2642" r:id="rId2640" tooltip="Завантажити сертифікат" display="Завантажити сертифікат"/>
    <hyperlink ref="C2643" r:id="rId2641" tooltip="Завантажити сертифікат" display="Завантажити сертифікат"/>
    <hyperlink ref="C2644" r:id="rId2642" tooltip="Завантажити сертифікат" display="Завантажити сертифікат"/>
    <hyperlink ref="C2645" r:id="rId2643" tooltip="Завантажити сертифікат" display="Завантажити сертифікат"/>
    <hyperlink ref="C2646" r:id="rId2644" tooltip="Завантажити сертифікат" display="Завантажити сертифікат"/>
    <hyperlink ref="C2647" r:id="rId2645" tooltip="Завантажити сертифікат" display="Завантажити сертифікат"/>
    <hyperlink ref="C2648" r:id="rId2646" tooltip="Завантажити сертифікат" display="Завантажити сертифікат"/>
    <hyperlink ref="C2649" r:id="rId2647" tooltip="Завантажити сертифікат" display="Завантажити сертифікат"/>
    <hyperlink ref="C2650" r:id="rId2648" tooltip="Завантажити сертифікат" display="Завантажити сертифікат"/>
    <hyperlink ref="C2651" r:id="rId2649" tooltip="Завантажити сертифікат" display="Завантажити сертифікат"/>
    <hyperlink ref="C2652" r:id="rId2650" tooltip="Завантажити сертифікат" display="Завантажити сертифікат"/>
    <hyperlink ref="C2653" r:id="rId2651" tooltip="Завантажити сертифікат" display="Завантажити сертифікат"/>
    <hyperlink ref="C2654" r:id="rId2652" tooltip="Завантажити сертифікат" display="Завантажити сертифікат"/>
    <hyperlink ref="C2655" r:id="rId2653" tooltip="Завантажити сертифікат" display="Завантажити сертифікат"/>
    <hyperlink ref="C2656" r:id="rId2654" tooltip="Завантажити сертифікат" display="Завантажити сертифікат"/>
    <hyperlink ref="C2657" r:id="rId2655" tooltip="Завантажити сертифікат" display="Завантажити сертифікат"/>
    <hyperlink ref="C2658" r:id="rId2656" tooltip="Завантажити сертифікат" display="Завантажити сертифікат"/>
    <hyperlink ref="C2659" r:id="rId2657" tooltip="Завантажити сертифікат" display="Завантажити сертифікат"/>
    <hyperlink ref="C2660" r:id="rId2658" tooltip="Завантажити сертифікат" display="Завантажити сертифікат"/>
    <hyperlink ref="C2661" r:id="rId2659" tooltip="Завантажити сертифікат" display="Завантажити сертифікат"/>
    <hyperlink ref="C2662" r:id="rId2660" tooltip="Завантажити сертифікат" display="Завантажити сертифікат"/>
    <hyperlink ref="C2663" r:id="rId2661" tooltip="Завантажити сертифікат" display="Завантажити сертифікат"/>
    <hyperlink ref="C2664" r:id="rId2662" tooltip="Завантажити сертифікат" display="Завантажити сертифікат"/>
    <hyperlink ref="C2665" r:id="rId2663" tooltip="Завантажити сертифікат" display="Завантажити сертифікат"/>
    <hyperlink ref="C2666" r:id="rId2664" tooltip="Завантажити сертифікат" display="Завантажити сертифікат"/>
    <hyperlink ref="C2667" r:id="rId2665" tooltip="Завантажити сертифікат" display="Завантажити сертифікат"/>
    <hyperlink ref="C2668" r:id="rId2666" tooltip="Завантажити сертифікат" display="Завантажити сертифікат"/>
    <hyperlink ref="C2669" r:id="rId2667" tooltip="Завантажити сертифікат" display="Завантажити сертифікат"/>
    <hyperlink ref="C2670" r:id="rId2668" tooltip="Завантажити сертифікат" display="Завантажити сертифікат"/>
    <hyperlink ref="C2671" r:id="rId2669" tooltip="Завантажити сертифікат" display="Завантажити сертифікат"/>
    <hyperlink ref="C2672" r:id="rId2670" tooltip="Завантажити сертифікат" display="Завантажити сертифікат"/>
    <hyperlink ref="C2673" r:id="rId2671" tooltip="Завантажити сертифікат" display="Завантажити сертифікат"/>
    <hyperlink ref="C2674" r:id="rId2672" tooltip="Завантажити сертифікат" display="Завантажити сертифікат"/>
    <hyperlink ref="C2675" r:id="rId2673" tooltip="Завантажити сертифікат" display="Завантажити сертифікат"/>
    <hyperlink ref="C2676" r:id="rId2674" tooltip="Завантажити сертифікат" display="Завантажити сертифікат"/>
    <hyperlink ref="C2677" r:id="rId2675" tooltip="Завантажити сертифікат" display="Завантажити сертифікат"/>
    <hyperlink ref="C2678" r:id="rId2676" tooltip="Завантажити сертифікат" display="Завантажити сертифікат"/>
    <hyperlink ref="C2679" r:id="rId2677" tooltip="Завантажити сертифікат" display="Завантажити сертифікат"/>
    <hyperlink ref="C2680" r:id="rId2678" tooltip="Завантажити сертифікат" display="Завантажити сертифікат"/>
    <hyperlink ref="C2681" r:id="rId2679" tooltip="Завантажити сертифікат" display="Завантажити сертифікат"/>
    <hyperlink ref="C515" r:id="rId2680" tooltip="Завантажити сертифікат" display="Завантажити сертифікат"/>
    <hyperlink ref="C2682" r:id="rId2681" tooltip="Завантажити сертифікат" display="Завантажити сертифікат"/>
    <hyperlink ref="C2683" r:id="rId2682" tooltip="Завантажити сертифікат" display="Завантажити сертифікат"/>
    <hyperlink ref="C2684" r:id="rId2683" tooltip="Завантажити сертифікат" display="Завантажити сертифікат"/>
    <hyperlink ref="C2685" r:id="rId2684" tooltip="Завантажити сертифікат" display="Завантажити сертифікат"/>
    <hyperlink ref="C2686" r:id="rId2685" tooltip="Завантажити сертифікат" display="Завантажити сертифікат"/>
    <hyperlink ref="C2687" r:id="rId2686" tooltip="Завантажити сертифікат" display="Завантажити сертифікат"/>
  </hyperlinks>
  <pageMargins left="0.7" right="0.7" top="0.75" bottom="0.75" header="0.3" footer="0.3"/>
  <pageSetup orientation="portrait" r:id="rId26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2025-04-14T13:00:45Z</dcterms:created>
  <dcterms:modified xsi:type="dcterms:W3CDTF">2025-04-30T06:53:11Z</dcterms:modified>
  <cp:category/>
</cp:coreProperties>
</file>