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powercoins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24" i="1" l="1"/>
  <c r="D705" i="1" l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<sst xmlns="http://schemas.openxmlformats.org/spreadsheetml/2006/main" count="2116" uniqueCount="1410">
  <si>
    <t>номер</t>
  </si>
  <si>
    <t>дата</t>
  </si>
  <si>
    <t>Посилання на сертифікат</t>
  </si>
  <si>
    <t>PC2025_001</t>
  </si>
  <si>
    <t>16 грудня 2025 р.</t>
  </si>
  <si>
    <t>Bark&amp;Tail</t>
  </si>
  <si>
    <t>PC2025_002</t>
  </si>
  <si>
    <t>M'Andryk international school</t>
  </si>
  <si>
    <t>PC2025_003</t>
  </si>
  <si>
    <t>Аджамський ліцей</t>
  </si>
  <si>
    <t>PC2025_004</t>
  </si>
  <si>
    <t>Академічний ліцей "Спектр " Новокаховської міської ради Херсонська область</t>
  </si>
  <si>
    <t>PC2025_005</t>
  </si>
  <si>
    <t>Андріївський заклад дошкільної освіти (ясла-садок) Донецької селищної ради Ізюмського району Харківської області</t>
  </si>
  <si>
    <t>PC2025_006</t>
  </si>
  <si>
    <t>Андрушківський ліцей ім А.Н.Вітрука</t>
  </si>
  <si>
    <t>PC2025_007</t>
  </si>
  <si>
    <t>Апостолівський ліцей №1</t>
  </si>
  <si>
    <t>PC2025_008</t>
  </si>
  <si>
    <t>Балаклійський дошкільний навчальний заклад (ясла-садок) √ 2 Балаклійської міської ради Харківської області</t>
  </si>
  <si>
    <t>PC2025_009</t>
  </si>
  <si>
    <t>Балаклійський дошкільний навчальний заклад (ясла-садок) №7 комбінованого типу Балаклійської міської ради Харківської області</t>
  </si>
  <si>
    <t>PC2025_010</t>
  </si>
  <si>
    <t>Балаклійський ліцей №1 ім. О.А. Тризни Балаклійської міської ради Харківської областіміської ради</t>
  </si>
  <si>
    <t>PC2025_011</t>
  </si>
  <si>
    <t>Балаклійський ліцей №2 Балаклійської міської ради Харківської області</t>
  </si>
  <si>
    <t>PC2025_012</t>
  </si>
  <si>
    <t>Балаклійський ліцей №3 Балаклійської міської ради Харківської області</t>
  </si>
  <si>
    <t>PC2025_013</t>
  </si>
  <si>
    <t>Баннівський ліцей Василівської сільської ради Болградського району Одеської області</t>
  </si>
  <si>
    <t>PC2025_014</t>
  </si>
  <si>
    <t>Барвінківський ЗДО (ясла-садок) №3 "Золотий ключик" Барвінківської міської територіальної громади Ізюмського району Харківської області</t>
  </si>
  <si>
    <t>PC2025_015</t>
  </si>
  <si>
    <t>Берегометський ЗДО №4 "Веселка"</t>
  </si>
  <si>
    <t>PC2025_016</t>
  </si>
  <si>
    <t>Берестинський заклад дошкільної освіти (ясла-садок) №5 Берестинської міської ради Харківської області</t>
  </si>
  <si>
    <t>PC2025_017</t>
  </si>
  <si>
    <t>Берестинський ліцей № 5 Берестинської міської ради Харківської області</t>
  </si>
  <si>
    <t>PC2025_018</t>
  </si>
  <si>
    <t>Берестинський центр дитячої та юнацької творчості Берестинської міської ради Харківської області</t>
  </si>
  <si>
    <t>PC2025_019</t>
  </si>
  <si>
    <t>Бессарабська ліцей Бессарабської селищної ради Одеської області</t>
  </si>
  <si>
    <t>PC2025_020</t>
  </si>
  <si>
    <t>Битківська початкова школа №1 Пасічнянської сільської ради</t>
  </si>
  <si>
    <t>PC2025_021</t>
  </si>
  <si>
    <t>Білгород-Дністровський морський рибопромисловий фаховий коледж</t>
  </si>
  <si>
    <t>PC2025_022</t>
  </si>
  <si>
    <t>Білокузьминівська гімназія Костянтинівської міської ради</t>
  </si>
  <si>
    <t>PC2025_023</t>
  </si>
  <si>
    <t>PC2025_024</t>
  </si>
  <si>
    <t>Білоцерківська гімназія-початкова школа № 4 Білоцерківської міської ради Київської області</t>
  </si>
  <si>
    <t>PC2025_025</t>
  </si>
  <si>
    <t>Білоцерківська гімназія-початкова школа №6 "Перспектива"</t>
  </si>
  <si>
    <t>PC2025_026</t>
  </si>
  <si>
    <t>Білоцерківський заклад дошкільної освіти №32 "Незабудка" Білоцерківської міської ради Київської області</t>
  </si>
  <si>
    <t>PC2025_027</t>
  </si>
  <si>
    <t>Білявецька гімназія з дошкільним підрозділом</t>
  </si>
  <si>
    <t>PC2025_028</t>
  </si>
  <si>
    <t>Біляївський ліцей №1 Біляївської міської ради Одеського району Одеської області імені Володимира Івановича Калмика</t>
  </si>
  <si>
    <t>PC2025_029</t>
  </si>
  <si>
    <t>Бірківська філія КЗ "Олександрівський ліцей #2"</t>
  </si>
  <si>
    <t>PC2025_030</t>
  </si>
  <si>
    <t>Болехівський ліцей №2"Науковий"</t>
  </si>
  <si>
    <t>PC2025_031</t>
  </si>
  <si>
    <t>Борзнянський аграрний фаховий коледж</t>
  </si>
  <si>
    <t>PC2025_032</t>
  </si>
  <si>
    <t>Будильський заклад загальної середньої освіти І-ІІІ ступенів Лебединської міської ради Сумської області</t>
  </si>
  <si>
    <t>PC2025_033</t>
  </si>
  <si>
    <t>Будинок дитячої та юнацької творчості Решетилівської міської ради</t>
  </si>
  <si>
    <t>PC2025_034</t>
  </si>
  <si>
    <t>Буринський міський ліцей №2 імені Ю.М. Лавошника Буринської міської ради Сумської області</t>
  </si>
  <si>
    <t>PC2025_035</t>
  </si>
  <si>
    <t>Бучанська загальноосвітня школа І - ІІІ ступенів Бучанської міської ради Київської області</t>
  </si>
  <si>
    <t>PC2025_036</t>
  </si>
  <si>
    <t>Вараський заклад дошкільної освіти (ясла-садок) комбінованого типу № 10 Вараської міської ради</t>
  </si>
  <si>
    <t>PC2025_037</t>
  </si>
  <si>
    <t>Васильківська гімназія #6 Васильківської міської ради Київської області</t>
  </si>
  <si>
    <t>PC2025_038</t>
  </si>
  <si>
    <t>Вашковецький ліцей</t>
  </si>
  <si>
    <t>PC2025_039</t>
  </si>
  <si>
    <t>Великоанадольський лісотехнічний фаховий коледж імені Віктора Єгоровича фон Граффа</t>
  </si>
  <si>
    <t>PC2025_040</t>
  </si>
  <si>
    <t>Великодолинська гімназія -філія</t>
  </si>
  <si>
    <t>PC2025_041</t>
  </si>
  <si>
    <t>Вербівський ліцей Балаклійської міської ради Харківської області</t>
  </si>
  <si>
    <t>PC2025_042</t>
  </si>
  <si>
    <t>Верблюзький ліцей Кам'янецької селищної ради</t>
  </si>
  <si>
    <t>PC2025_043</t>
  </si>
  <si>
    <t>Вербовецька гімназія Косівської міської ради Косівського району Івано-Франківської області</t>
  </si>
  <si>
    <t>PC2025_044</t>
  </si>
  <si>
    <t>Вертіївський дошкільний навчальний заклад Колосок Вертіївської сільської ради</t>
  </si>
  <si>
    <t>PC2025_045</t>
  </si>
  <si>
    <t>ВЕРХНЬОДНІПРОВСЬКИЙ ЛІЦЕЙ№1 ВЕРХНЬОДНІПРОВСЬКОЇ МІСЬКОЇ РАДИ</t>
  </si>
  <si>
    <t>PC2025_046</t>
  </si>
  <si>
    <t>Веселівський ліцей Новокаховської міської ради Херсонської області</t>
  </si>
  <si>
    <t>PC2025_047</t>
  </si>
  <si>
    <t>Веселокутська гімназія Таращанської міської ради Київської області</t>
  </si>
  <si>
    <t>PC2025_048</t>
  </si>
  <si>
    <t>Вижницький ліцей "Перша українська гімназія на Буковині" Вижницької міської ради Вижницького району Чернівецької області</t>
  </si>
  <si>
    <t>PC2025_049</t>
  </si>
  <si>
    <t>Виноградівський опорний заклад освіти -ліцей з дошкільним відділенням, початковою школою та гімназією Арцизької міської ради</t>
  </si>
  <si>
    <t>PC2025_050</t>
  </si>
  <si>
    <t>Витвицький ліцей Витвицької сільської ради територіальної громади Калуського району Івано-Франківської області</t>
  </si>
  <si>
    <t>PC2025_051</t>
  </si>
  <si>
    <t>Вишнева гімназія Софіївському селищної ради Дніпропетровської області</t>
  </si>
  <si>
    <t>PC2025_052</t>
  </si>
  <si>
    <t>Вище професійне училище №3 м. Чернівці</t>
  </si>
  <si>
    <t>PC2025_053</t>
  </si>
  <si>
    <t>Відділ з питань ветеранської політики Житомирська ОВА</t>
  </si>
  <si>
    <t>PC2025_054</t>
  </si>
  <si>
    <t>Відокремлений підрозділ «Науковий ліцей Житомирського державного університету імені Івана Франка»</t>
  </si>
  <si>
    <t>PC2025_055</t>
  </si>
  <si>
    <t>ВСП "Березівське вище професійне училище Національного університету "Одеська політехніка"</t>
  </si>
  <si>
    <t>PC2025_056</t>
  </si>
  <si>
    <t>ВСП "Лубенський фінансово-економічний фаховий коледж Полтавського державного аграрного університету"</t>
  </si>
  <si>
    <t>PC2025_057</t>
  </si>
  <si>
    <t>ВСП "Політехнічний фаховий коледж Криворізького національного університету"</t>
  </si>
  <si>
    <t>PC2025_058</t>
  </si>
  <si>
    <t>ВСП "Роменський фаховий коледж Київського національного економічного університету імені Вадима Гетьмана"</t>
  </si>
  <si>
    <t>PC2025_059</t>
  </si>
  <si>
    <t>ВСП "Тернопільський фаховий коледж" Тернопільського національного університету імені Івана Пулюя</t>
  </si>
  <si>
    <t>PC2025_060</t>
  </si>
  <si>
    <t>ВСП «Хорольський агропромисловий фаховий коледж полтавського державного аграрного університету»</t>
  </si>
  <si>
    <t>PC2025_061</t>
  </si>
  <si>
    <t>ВСП «Аграрно-економічний фаховий коледж Полтавського державного аграрного університету»</t>
  </si>
  <si>
    <t>PC2025_062</t>
  </si>
  <si>
    <t>ВСП «Рівненський технічний фаховий коледж Національного університету водного господарства та природокористування»</t>
  </si>
  <si>
    <t>PC2025_063</t>
  </si>
  <si>
    <t>ВСП «Сумський фаховий коледж Національного університету харчових технологій»</t>
  </si>
  <si>
    <t>PC2025_064</t>
  </si>
  <si>
    <t>Вільненська гімназія Губиниської селищної ради</t>
  </si>
  <si>
    <t>PC2025_065</t>
  </si>
  <si>
    <t>Вінницький Технічний Фаховий Коледж</t>
  </si>
  <si>
    <t>PC2025_066</t>
  </si>
  <si>
    <t>ВІННИЦЬКИЙ ТОРГОВЕЛЬНО - ЕКОНОМІЧНИЙ ІНСТИТУТ ДЕРЖАВНОГО ТОРГОВЕЛЬНО - ЕКОНОМІЧНОГО УНІВЕРСИТЕТУ</t>
  </si>
  <si>
    <t>PC2025_067</t>
  </si>
  <si>
    <t>Воловецький ліцей Воловецької селищної ради Мукачівського району Закарпатчької області</t>
  </si>
  <si>
    <t>PC2025_068</t>
  </si>
  <si>
    <t>Володимирецький ліцей N2 Володимирецької селищної ради Вараського району Рівненської області</t>
  </si>
  <si>
    <t>PC2025_069</t>
  </si>
  <si>
    <t>Володимирський заклад дошкільної освіти (дитячий садок) № 8 «Вишиванка» Володимирської міської ради</t>
  </si>
  <si>
    <t>PC2025_070</t>
  </si>
  <si>
    <t>Володьководівицька гімназія Носівської міської ради Чернігівської області</t>
  </si>
  <si>
    <t>PC2025_071</t>
  </si>
  <si>
    <t>Ворожбянський ліцей (опорний заклад)</t>
  </si>
  <si>
    <t>PC2025_072</t>
  </si>
  <si>
    <t>Воскресенський ліцей Воскресенської селищної ради</t>
  </si>
  <si>
    <t>PC2025_073</t>
  </si>
  <si>
    <t>Восьмий апеляційний адміністративний суд</t>
  </si>
  <si>
    <t>PC2025_074</t>
  </si>
  <si>
    <t>ВСП "Дубенський педагогічний фаховий коледж РДГУ"</t>
  </si>
  <si>
    <t>PC2025_075</t>
  </si>
  <si>
    <t>ВСП "Кам'янець-Подільський фаховий коледж ЗВО"ПДУ"</t>
  </si>
  <si>
    <t>PC2025_076</t>
  </si>
  <si>
    <t>ВСП «Кіцманський фаховий коледж Закладу вищої освіти «Подільський державний університет»</t>
  </si>
  <si>
    <t>PC2025_077</t>
  </si>
  <si>
    <t>Галицинівський ліцей - опорний навчальний заклад, Миколаївської області Миколаївського району Галицинівської сільської ради</t>
  </si>
  <si>
    <t>PC2025_078</t>
  </si>
  <si>
    <t>Германівська гімназія імені братів Гетьманів</t>
  </si>
  <si>
    <t>PC2025_079</t>
  </si>
  <si>
    <t>Гімназія №15 Полтавської міської ради</t>
  </si>
  <si>
    <t>PC2025_080</t>
  </si>
  <si>
    <t>Глеюватський ЗДО «Веселка»</t>
  </si>
  <si>
    <t>PC2025_081</t>
  </si>
  <si>
    <t>Глибочицький заклад дошкільної освіти "Веселка"</t>
  </si>
  <si>
    <t>PC2025_082</t>
  </si>
  <si>
    <t>PC2025_083</t>
  </si>
  <si>
    <t>Глодоський ліцей Глодоської сільської ради Кіровоградської області Новоукраїнського району</t>
  </si>
  <si>
    <t>PC2025_084</t>
  </si>
  <si>
    <t>Голованівський ліцей ім.Т.Г.Шевченка Голованівської селищної ради</t>
  </si>
  <si>
    <t>PC2025_085</t>
  </si>
  <si>
    <t>Головенківський ЗДО "Капітошка" Новогуйвинської селищної ради</t>
  </si>
  <si>
    <t>PC2025_086</t>
  </si>
  <si>
    <t>Голосківська гімназія</t>
  </si>
  <si>
    <t>PC2025_087</t>
  </si>
  <si>
    <t>PC2025_088</t>
  </si>
  <si>
    <t>Городницький дитячий садок ,, Сонечко ” Гусятинська ТГ , Чортківський район , Тернопільська обл.</t>
  </si>
  <si>
    <t>PC2025_089</t>
  </si>
  <si>
    <t>Городоцький ліцей N3 Городоцької міської ради Хмельницької області</t>
  </si>
  <si>
    <t>PC2025_090</t>
  </si>
  <si>
    <t>Горохівський ліцей N2 Горохівської МР Луцького району Волинської області</t>
  </si>
  <si>
    <t>PC2025_091</t>
  </si>
  <si>
    <t>Гощанський ліцей Гощанської селищної ради Рівненської області</t>
  </si>
  <si>
    <t>PC2025_092</t>
  </si>
  <si>
    <t>Гранітненський ліцей Малинської міської ради</t>
  </si>
  <si>
    <t>PC2025_093</t>
  </si>
  <si>
    <t>Грозинський ліцей, Коростенської міської ради</t>
  </si>
  <si>
    <t>PC2025_094</t>
  </si>
  <si>
    <t>Гужівський ліцей Ічнянської міської ради Прилуцького району Чернігівської області</t>
  </si>
  <si>
    <t>PC2025_095</t>
  </si>
  <si>
    <t>Гусарівський ліцей Барвінківської міської територіальної громади</t>
  </si>
  <si>
    <t>PC2025_096</t>
  </si>
  <si>
    <t>Гусятинський ЗДО (ясла-садок) " Дзвіночок"</t>
  </si>
  <si>
    <t>PC2025_097</t>
  </si>
  <si>
    <t>Дальницький ліцей Дальницької сільської ради</t>
  </si>
  <si>
    <t>PC2025_098</t>
  </si>
  <si>
    <t>Дворічанський ліцей Дворічанської селищної ради Куп'янського району</t>
  </si>
  <si>
    <t>PC2025_099</t>
  </si>
  <si>
    <t>Демидівський ліцей Димерсткої селищної ради</t>
  </si>
  <si>
    <t>PC2025_100</t>
  </si>
  <si>
    <t>Деньгівський НВК "Загальноосвітня школа I-III ступенів-заклад дошкільної освіти" Золотоніської міської ради Черкаської області</t>
  </si>
  <si>
    <t>PC2025_101</t>
  </si>
  <si>
    <t>Департамент житлово-комунального господарства, енергетики та енергоефективності Рівненської облдержадміністрації</t>
  </si>
  <si>
    <t>PC2025_102</t>
  </si>
  <si>
    <t>Державний заклад професійної (професійно-технічної) освіти "Харківське вище професійне училище швейного виробництва та побуту"</t>
  </si>
  <si>
    <t>PC2025_103</t>
  </si>
  <si>
    <t>Державний навчальний заклад "Золотоніський професійний ліцей"</t>
  </si>
  <si>
    <t>PC2025_104</t>
  </si>
  <si>
    <t>Державний навчальний заклад "Київське обласне вище професійне училище харчових технологій та ресторанного сервісу"</t>
  </si>
  <si>
    <t>PC2025_105</t>
  </si>
  <si>
    <t>Державний навчальний заклад "Корсунь-Шевченківський професійний ліцей"</t>
  </si>
  <si>
    <t>PC2025_106</t>
  </si>
  <si>
    <t>Державний навчальний заклад « Коломийський професійний ліцей сфери послуг»</t>
  </si>
  <si>
    <t>PC2025_107</t>
  </si>
  <si>
    <t>Державний навчальний заклад «Теофіпольський професійний аграрно-промисловий ліцей»</t>
  </si>
  <si>
    <t>PC2025_108</t>
  </si>
  <si>
    <t>Державний професійно-технічний навчальний заклад "Куликівський професійний аграрний ліцей"</t>
  </si>
  <si>
    <t>PC2025_109</t>
  </si>
  <si>
    <t>Державний професійно-технічний навчальний заклад "Харківське вище професійне училище будівництва"</t>
  </si>
  <si>
    <t>PC2025_110</t>
  </si>
  <si>
    <t>Державний торговельно-економічний університет</t>
  </si>
  <si>
    <t>PC2025_111</t>
  </si>
  <si>
    <t>ДНЗ "Волочиський промислово-аграрний професійний ліцей"</t>
  </si>
  <si>
    <t>PC2025_112</t>
  </si>
  <si>
    <t>ДНЗ "Миколаївське вище професійне училище технологій та дизайну"</t>
  </si>
  <si>
    <t>PC2025_113</t>
  </si>
  <si>
    <t>ДНЗ "МВПУТД"</t>
  </si>
  <si>
    <t>PC2025_114</t>
  </si>
  <si>
    <t>Дніпровська гімназія 101 Дніпровської міської ради</t>
  </si>
  <si>
    <t>PC2025_115</t>
  </si>
  <si>
    <t>Дніпровська гімназія 74 Дніпровської міської ради</t>
  </si>
  <si>
    <t>PC2025_116</t>
  </si>
  <si>
    <t>Дніпровська Гімназія № 62 Дніпровської міської ради</t>
  </si>
  <si>
    <t>PC2025_117</t>
  </si>
  <si>
    <t>Дніпровська гімназія № 77 Дніпровської міської ради</t>
  </si>
  <si>
    <t>PC2025_118</t>
  </si>
  <si>
    <t>Дніпровська гімназія № 80 Дніпровської міської ради</t>
  </si>
  <si>
    <t>PC2025_119</t>
  </si>
  <si>
    <t>Дніпровська гімназія № 83 Дніпровської міської ради</t>
  </si>
  <si>
    <t>PC2025_120</t>
  </si>
  <si>
    <t>Дніпровська гімназія №124 Дніпровської міської ради</t>
  </si>
  <si>
    <t>PC2025_121</t>
  </si>
  <si>
    <t>Дніпровська гімназія №17 Дніпровської міської ради</t>
  </si>
  <si>
    <t>PC2025_122</t>
  </si>
  <si>
    <t>Дніпровський ліцей № 91 Дніпровської міської ради</t>
  </si>
  <si>
    <t>PC2025_123</t>
  </si>
  <si>
    <t>Дніпровський ліцей №21 "Перспектива" Дніпровської міської ради</t>
  </si>
  <si>
    <t>PC2025_124</t>
  </si>
  <si>
    <t>Дніпровський ліцей Верхньодніпровської міської ради</t>
  </si>
  <si>
    <t>PC2025_125</t>
  </si>
  <si>
    <t>Дніпровський науковий хіміко-екологічний ліцей Дніпровської міської ради</t>
  </si>
  <si>
    <t>PC2025_126</t>
  </si>
  <si>
    <t>Дніпровський технолого-економічний фаховий коледж</t>
  </si>
  <si>
    <t>PC2025_127</t>
  </si>
  <si>
    <t>Доброводівський ліцей імені Олександра Смакули Збаразької міської ради Тернопільської області</t>
  </si>
  <si>
    <t>PC2025_128</t>
  </si>
  <si>
    <t>Доброгостівський ЗЗСО I -III ст. ім. І. Боберського</t>
  </si>
  <si>
    <t>PC2025_129</t>
  </si>
  <si>
    <t>Дошкільний навчальний заклад (ясла-садок) комбінованого типу #81 "Незабудка" Черкаської міської ради</t>
  </si>
  <si>
    <t>PC2025_130</t>
  </si>
  <si>
    <t>Дошкільний навчальний заклад (ясла-садок) комбінованого типу №5 «Червона гвоздика» Черкаської міської ради</t>
  </si>
  <si>
    <t>PC2025_131</t>
  </si>
  <si>
    <t>ДПТНЗ "Кам'янський центр підготовки та перепідготовки робітничих кадрів будівництва та автотранспорту "</t>
  </si>
  <si>
    <t>PC2025_132</t>
  </si>
  <si>
    <t>Драбівський ліцей Драбівської селищної ради</t>
  </si>
  <si>
    <t>PC2025_133</t>
  </si>
  <si>
    <t>Дружнянський ЗДО (ясла-садок) комбінованого типу "Струмочок" Бородянської селищної ради Київської області</t>
  </si>
  <si>
    <t>PC2025_134</t>
  </si>
  <si>
    <t>Дубенський ліцей N6</t>
  </si>
  <si>
    <t>PC2025_135</t>
  </si>
  <si>
    <t>Дубівський ліцей Дубівської сільської ради Ковельського району Волинської області</t>
  </si>
  <si>
    <t>PC2025_136</t>
  </si>
  <si>
    <t>Екологічний центр Рівненського міського Палацу дітей та молоді</t>
  </si>
  <si>
    <t>PC2025_137</t>
  </si>
  <si>
    <t>Енергодарський багатопрофільний ліцей Енергодарської міської ради Василівського району Запорізької області</t>
  </si>
  <si>
    <t>PC2025_138</t>
  </si>
  <si>
    <t>Жабокрицька гімназія Чечельницької селищної ради Гайсинського району Вінницької області</t>
  </si>
  <si>
    <t>PC2025_139</t>
  </si>
  <si>
    <t>Житомирський базовий фармацевтичний коледж Житомирської обласної ради</t>
  </si>
  <si>
    <t>PC2025_140</t>
  </si>
  <si>
    <t>Житомирський дошкільний навчальний заклад 26</t>
  </si>
  <si>
    <t>PC2025_141</t>
  </si>
  <si>
    <t>Житомирський дошкільний навчальний заклад №33</t>
  </si>
  <si>
    <t>PC2025_142</t>
  </si>
  <si>
    <t>Житомирський дошкільний навчальний заклад №70</t>
  </si>
  <si>
    <t>PC2025_143</t>
  </si>
  <si>
    <t>Жовківський ЗЗСО І-ІІІ ст. N 3</t>
  </si>
  <si>
    <t>PC2025_144</t>
  </si>
  <si>
    <t>Жорнищенська гімназія Іллінецької міської ради</t>
  </si>
  <si>
    <t>PC2025_145</t>
  </si>
  <si>
    <t>ЖСЗДО №59 Житомирський спеціальний заклад дошкільної освіти №59</t>
  </si>
  <si>
    <t>PC2025_146</t>
  </si>
  <si>
    <t>Загальноосвітня школа І -ІІІ ступенів села Касперівці</t>
  </si>
  <si>
    <t>PC2025_147</t>
  </si>
  <si>
    <t>Загальноосвітня школа І-ІІІ ступенів N2 м.Заліщики Тернопільської області</t>
  </si>
  <si>
    <t>PC2025_148</t>
  </si>
  <si>
    <t>Загальноосвітня школа І-ІІІ ступенів села Постолівка</t>
  </si>
  <si>
    <t>PC2025_149</t>
  </si>
  <si>
    <t>Зайцівська гімназія-філія Кислянського ліцею Зайцівської сільської ради Синельниківського району Дніпропетровської області</t>
  </si>
  <si>
    <t>PC2025_150</t>
  </si>
  <si>
    <t>Заклад дошкільної освіти #5 "Калинка"Шполянської міської ради об'єднаної територіальної громади</t>
  </si>
  <si>
    <t>PC2025_151</t>
  </si>
  <si>
    <t>Заклад дошкільної освіти #5 "Пізнайко" Нетішинської міської ради</t>
  </si>
  <si>
    <t>PC2025_152</t>
  </si>
  <si>
    <t>Заклад дошкільної освіти ( дитячий садок) N132 Львівської міської ради</t>
  </si>
  <si>
    <t>PC2025_153</t>
  </si>
  <si>
    <t>Заклад дошкільної освіти (дитячий садок) № 129 Львівської міської ради</t>
  </si>
  <si>
    <t>PC2025_154</t>
  </si>
  <si>
    <t>Заклад дошкільної освіти (ясла-садок) "Левомрій" Львівської міської ради</t>
  </si>
  <si>
    <t>PC2025_155</t>
  </si>
  <si>
    <t>Заклад дошкільної освіти (ясла-садок) «Котигорошко» Боярської міської ради</t>
  </si>
  <si>
    <t>PC2025_156</t>
  </si>
  <si>
    <t>Заклад дошкільної освіти (ясла-садок) N1 Рівненської міської ради N1</t>
  </si>
  <si>
    <t>PC2025_157</t>
  </si>
  <si>
    <t>Заклад дошкільної освіти (ясла-садок) N2 поглибленого інтелектуального розвитку Рівненської міської ради</t>
  </si>
  <si>
    <t>PC2025_158</t>
  </si>
  <si>
    <t>Заклад дошкільної освіти (ясла-садок) N9 "Краплинка"</t>
  </si>
  <si>
    <t>PC2025_159</t>
  </si>
  <si>
    <t>Заклад дошкільної освіти (ясла-садок) № 547 Святошинського району м.Києва</t>
  </si>
  <si>
    <t>PC2025_160</t>
  </si>
  <si>
    <t>ЗАКЛАД ДОШКІЛЬНОЇ ОСВІТИ (ЯСЛА-САДОК) №1 «ДЗВІНОЧОК» САРНЕНСЬКОЇ МІСЬКОЇ РАДИ</t>
  </si>
  <si>
    <t>PC2025_161</t>
  </si>
  <si>
    <t>Заклад дошкільної освіти (ясла-садок) №12 "Олімпійський" Сумської міської ради</t>
  </si>
  <si>
    <t>PC2025_162</t>
  </si>
  <si>
    <t>Заклад дошкільної освіти (ясла-садок) №14 Львівської міської ради</t>
  </si>
  <si>
    <t>PC2025_163</t>
  </si>
  <si>
    <t>Заклад дошкільної освіти (ясла-садок) №37 "Веселі зайчата" Сумської міської ради</t>
  </si>
  <si>
    <t>PC2025_164</t>
  </si>
  <si>
    <t>Заклад дошкільної освіти (ясла-садок) №5 "Колобок" Подільської міської ради Подільського району Одеської області</t>
  </si>
  <si>
    <t>PC2025_165</t>
  </si>
  <si>
    <t>Заклад дошкільної освіти (ясла-садок) №6 "Казка" Сарненської міської ради</t>
  </si>
  <si>
    <t>PC2025_166</t>
  </si>
  <si>
    <t>ЗДО (ясла-садок) комбінованого типу "Берізка" Слобожанської селищної ради Дніпоовського району Днірропетровської області</t>
  </si>
  <si>
    <t>PC2025_167</t>
  </si>
  <si>
    <t>ЗДО (ясла-садок) комбінованого типу "Вулик" Броварської міської ради Броварського району Київської області</t>
  </si>
  <si>
    <t>PC2025_168</t>
  </si>
  <si>
    <t>ЗДО (ясла-садок) комбінованого типу "Джерельце "Броварської міської ради Броварського району Київської області</t>
  </si>
  <si>
    <t>PC2025_169</t>
  </si>
  <si>
    <t>ЗДО (ясла-садок) комбінованого типу "Капітошка" Броварської міської ради Броварського району Київської області</t>
  </si>
  <si>
    <t>PC2025_170</t>
  </si>
  <si>
    <t>ЗДО (ясла-садок) комбінованого типу “Дивосвіт” Слобожанської селищної ради” Дніпровського району Дніпропетровської області</t>
  </si>
  <si>
    <t>PC2025_171</t>
  </si>
  <si>
    <t>ЗДО (ЯСЛА-САДОК) КОМБІНОВАНОГО ТИПУ «ЗОЛОТА РИБКА» БРОВАРСЬКОЇ МІСЬКОЇ РАДИ БРОВАРСЬКОГО РАЙОНУ КИЇВСЬКОЇ ОБЛАСТІ</t>
  </si>
  <si>
    <t>PC2025_172</t>
  </si>
  <si>
    <t>Заклад дошкільної освіти (ясла-садок) комбінованого типу «Калинка» Броварської міської ради Броварського району Київської області</t>
  </si>
  <si>
    <t>PC2025_173</t>
  </si>
  <si>
    <t>Заклад дошкільної освіти (ясла-садок) комбінованого типу N11 «Горобинка» Чернівецької міської ради</t>
  </si>
  <si>
    <t>PC2025_174</t>
  </si>
  <si>
    <t>Заклад дошкільної освіти 5 "Пізнайко" Нетішинської міської ради</t>
  </si>
  <si>
    <t>PC2025_175</t>
  </si>
  <si>
    <t>Заклад дошкільної освіти № 4 Слобожанської міської ради Чугуївського району Харківської області</t>
  </si>
  <si>
    <t>PC2025_176</t>
  </si>
  <si>
    <t>ЗАКЛАД ДОШКІЛЬНОЇ ОСВІТИ № 5 "СОНЕЧКО" КОВЕЛЬСЬКОЇ МІСЬКОЇ РАДИ ВОЛИНСЬКОЇ ОБЛАСТІ</t>
  </si>
  <si>
    <t>PC2025_177</t>
  </si>
  <si>
    <t>ЗАКЛАД ДОШКІЛЬНОЇ ОСВІТИ № 6 "СВІТЛЯЧОК" МІСТА КОВЕЛЯ</t>
  </si>
  <si>
    <t>PC2025_178</t>
  </si>
  <si>
    <t>Заклад дошкільної освіти № 6 «Світлячок» Пів­ден­но­укра­їн­ської міської ради</t>
  </si>
  <si>
    <t>PC2025_179</t>
  </si>
  <si>
    <t>Заклад дошкільної освіти №1 "Теремок" Старокостянтинівської міської ради</t>
  </si>
  <si>
    <t>PC2025_180</t>
  </si>
  <si>
    <t>ЗАКЛАД ДОШКІЛЬНОЇ ОСВІТИ №12 "ЗОЛОТА РИБКА" КОВЕЛЬСЬКОЇ МІСЬКОЇ РАДИ ВОЛИНСЬКОЇ ОБЛАСТІ</t>
  </si>
  <si>
    <t>PC2025_181</t>
  </si>
  <si>
    <t>Заклад дошкільної освіти №13 "Ялинка" Коростишівської міської ради</t>
  </si>
  <si>
    <t>PC2025_182</t>
  </si>
  <si>
    <t>Заклад дошкільної освіти №13 Коростишівської міської ради, група "Веселка"</t>
  </si>
  <si>
    <t>PC2025_183</t>
  </si>
  <si>
    <t>Заклад дошкільної освіти №3 "Веселка" Південноукраїнської міської ради</t>
  </si>
  <si>
    <t>PC2025_184</t>
  </si>
  <si>
    <t>Заклад дошкільної освіти №4 "Ромашка" Жашківської міської ради</t>
  </si>
  <si>
    <t>PC2025_185</t>
  </si>
  <si>
    <t>Заклад дошкільної освіти №5 «Калинка» Шполянської міської ради об’єднаної територіальної громади</t>
  </si>
  <si>
    <t>PC2025_186</t>
  </si>
  <si>
    <t>Заклад дошкільної освіти №7 "Колосок" Слобожанської міської ради Чугуївського району Харківської області.</t>
  </si>
  <si>
    <t>PC2025_187</t>
  </si>
  <si>
    <t>ЗАКЛАД ДОШКІЛЬНОЇ ОСВІТИ №7 «ДИВОСВІТ» КОВЕЛЬСЬКОЇ МІСЬКОЇ РАДИ ВОЛИНСЬКОЇ ОБЛАСТІ</t>
  </si>
  <si>
    <t>PC2025_188</t>
  </si>
  <si>
    <t>Заклад дошкільної освіти №8 "Золотий ключик" Нетішинської міської ради</t>
  </si>
  <si>
    <t>PC2025_189</t>
  </si>
  <si>
    <t>ЗАКЛАД ДОШКІЛЬНОЇ ОСВІТИ №9 «ПРОЛІСОК» КОВЕЛЬСЬКОЇ МІСЬКОЇ РАДИ ВОЛИНСЬКОЇ ОБЛАСТІ</t>
  </si>
  <si>
    <t>PC2025_190</t>
  </si>
  <si>
    <t>Заклад дошкільної освіти с.Овадне Оваднівської сільської ради Володимирського району Волинської області</t>
  </si>
  <si>
    <t>PC2025_191</t>
  </si>
  <si>
    <t>Заклад дошкільної освіти селища Донець Слобожанської міської ради Чугуївського району Харківської області</t>
  </si>
  <si>
    <t>PC2025_192</t>
  </si>
  <si>
    <t>Заклад дошкільної освіти ясла садок#819 Святошинського району</t>
  </si>
  <si>
    <t>PC2025_193</t>
  </si>
  <si>
    <t>Заклад дошкільної освіти ясла-садок "Сонечко" с. Васильківці</t>
  </si>
  <si>
    <t>PC2025_194</t>
  </si>
  <si>
    <t>Заклад загальної середньої освіти I-III ст.с. Видричка Богданської сільської ради Рахівського району Закарпатської області</t>
  </si>
  <si>
    <t>PC2025_195</t>
  </si>
  <si>
    <t>Заклад загальної середньої освіти гімназія №12 Дружківської міської ради Донецької області</t>
  </si>
  <si>
    <t>PC2025_196</t>
  </si>
  <si>
    <t>заклад загальної середньої освіти Горішненський ліцей</t>
  </si>
  <si>
    <t>PC2025_197</t>
  </si>
  <si>
    <t>Заклад загальної середньої освіти І - ІІІ ст. сщ. Запитів</t>
  </si>
  <si>
    <t>PC2025_198</t>
  </si>
  <si>
    <t>Заклад загальної середньої освіти І-ІІІ ст.- заклад дошкільної освіти с.Товстолуг</t>
  </si>
  <si>
    <t>PC2025_199</t>
  </si>
  <si>
    <t>Заклад професійної (професійно-технічної) освіти "Запорізький професійний коледж моди і стилю"</t>
  </si>
  <si>
    <t>PC2025_200</t>
  </si>
  <si>
    <t>ЗАКЛАД ПРОФЕСІЙНОЇ (ПРОФЕСІЙНО-ТЕХНІЧНОЇ) ОСВІТИ "РЕГІОНАЛЬНИЙ ЦЕНТР ПРОФЕСІЙНОЇ ОСВІТИ ЗАЛІЗНИЧНОГО ТРАНСПОРТУ ТА АГРОТЕХНІЧНОГО СЕРВІСУ"</t>
  </si>
  <si>
    <t>PC2025_201</t>
  </si>
  <si>
    <t>Заклад професійної (професійно-технічної) освіти "Чугуївський регіональний центр професійної освіти Харківської області"</t>
  </si>
  <si>
    <t>PC2025_202</t>
  </si>
  <si>
    <t>Закладу дошкільної освіти (ясла-садок) № 68 комбінованого типу Миколаївської міської ради Миколаївської області</t>
  </si>
  <si>
    <t>PC2025_203</t>
  </si>
  <si>
    <t>Замостянський ЗЗСО І-ІІІ ступенів</t>
  </si>
  <si>
    <t>PC2025_204</t>
  </si>
  <si>
    <t>Зарічненський ліцей Черкаської селищної ради</t>
  </si>
  <si>
    <t>PC2025_205</t>
  </si>
  <si>
    <t>Зарудянський ліцей Збаразької міської ради Тернопільської області</t>
  </si>
  <si>
    <t>PC2025_206</t>
  </si>
  <si>
    <t>Зачепилівський заклад дошкільної освіти (ясла-садок) "Ромашка" Зачепилівської селищної ради Берестинського району Харківської області</t>
  </si>
  <si>
    <t>PC2025_207</t>
  </si>
  <si>
    <t>Звенигородський ліцей №1 Звенигородської міської ради Звенигородського району Черкаської області</t>
  </si>
  <si>
    <t>PC2025_208</t>
  </si>
  <si>
    <t>ЗДО "Пролісок" Сутисківської с/ради</t>
  </si>
  <si>
    <t>PC2025_209</t>
  </si>
  <si>
    <t>ЗДО (Я-С)"Зернятко" Димерської селищної ради</t>
  </si>
  <si>
    <t>PC2025_210</t>
  </si>
  <si>
    <t>ЗДО (ясла-садок) "Весняночка"</t>
  </si>
  <si>
    <t>PC2025_211</t>
  </si>
  <si>
    <t>ЗДО 28( ясла-садок) "Вербиченька" . Рівненської міської ради</t>
  </si>
  <si>
    <t>PC2025_212</t>
  </si>
  <si>
    <t>ЗДО√5"Калинка"Шполянської міської територіальної громади</t>
  </si>
  <si>
    <t>PC2025_213</t>
  </si>
  <si>
    <t>ЗДОN5 "Калинка" Шполянської міської територіальної громади</t>
  </si>
  <si>
    <t>PC2025_214</t>
  </si>
  <si>
    <t>Зеленодольська початкова школа-філія Зеленодольського ліцею №2 Зеленодольської міської ради Дніпропетровської області</t>
  </si>
  <si>
    <t>PC2025_215</t>
  </si>
  <si>
    <t>Зеленодольський ліцей № 2 Зеленодольської міської ради Дніпропетровської області</t>
  </si>
  <si>
    <t>PC2025_216</t>
  </si>
  <si>
    <t>Зеленодольський професійний ліцей</t>
  </si>
  <si>
    <t>PC2025_217</t>
  </si>
  <si>
    <t>ЗЗСО І-ІІІступенів с.Стоянів Шептицького району Львівської області</t>
  </si>
  <si>
    <t>PC2025_218</t>
  </si>
  <si>
    <t>Знам'янська дитяча музична школа ім. М.В.Лисенка</t>
  </si>
  <si>
    <t>PC2025_219</t>
  </si>
  <si>
    <t>ЗП (ПТ)О "Поліський індустріальний професійний коледж"</t>
  </si>
  <si>
    <t>PC2025_220</t>
  </si>
  <si>
    <t>ЗП(ПТ)О "Сарненський аграрно-технологічний професійний коледж"</t>
  </si>
  <si>
    <t>PC2025_221</t>
  </si>
  <si>
    <t>Іваницький ліцей Парафіївської селищної ради</t>
  </si>
  <si>
    <t>PC2025_222</t>
  </si>
  <si>
    <t>Іванківська гімназія Кіцманської міської ради Чернівецького району Чернівецької області</t>
  </si>
  <si>
    <t>PC2025_223</t>
  </si>
  <si>
    <t>Іванківський ліцей №2 Іванківської селищної ради</t>
  </si>
  <si>
    <t>PC2025_224</t>
  </si>
  <si>
    <t>Ізюмський ліцей № 3 Ізюмської міської ради</t>
  </si>
  <si>
    <t>PC2025_225</t>
  </si>
  <si>
    <t>Ізюмський ліцей №11 Ізюмської міської ради</t>
  </si>
  <si>
    <t>PC2025_226</t>
  </si>
  <si>
    <t>Ізюмський ліцей №6 Ізюмської міської ради</t>
  </si>
  <si>
    <t>PC2025_227</t>
  </si>
  <si>
    <t>Калинівська гімназія Визирської сільської ради</t>
  </si>
  <si>
    <t>PC2025_228</t>
  </si>
  <si>
    <t>Кальнянський ліцей імені Михайла Дяка</t>
  </si>
  <si>
    <t>PC2025_229</t>
  </si>
  <si>
    <t>Кам'янський професійний ліцей</t>
  </si>
  <si>
    <t>PC2025_230</t>
  </si>
  <si>
    <t>Канорська гімназія - філія Воловецького ліцею</t>
  </si>
  <si>
    <t>PC2025_231</t>
  </si>
  <si>
    <t>Карпатський національний університет імені Василя Стефаника</t>
  </si>
  <si>
    <t>PC2025_232</t>
  </si>
  <si>
    <t>Качкарівський заклад повної загальної середньої освіти</t>
  </si>
  <si>
    <t>PC2025_233</t>
  </si>
  <si>
    <t>КЗ "Богодухівський ЗДО #3"Веселка"</t>
  </si>
  <si>
    <t>PC2025_234</t>
  </si>
  <si>
    <t>КЗ "Бузівський ЗДО "Пролісок" Дмитрівської сільської ради</t>
  </si>
  <si>
    <t>PC2025_235</t>
  </si>
  <si>
    <t>КЗ "Городнянський ліцей №1"</t>
  </si>
  <si>
    <t>PC2025_236</t>
  </si>
  <si>
    <t>КЗ "Заставнівський ліцей" Заставнівської міської ради</t>
  </si>
  <si>
    <t>PC2025_237</t>
  </si>
  <si>
    <t>КЗ "Лозівський ліцей 10"</t>
  </si>
  <si>
    <t>PC2025_238</t>
  </si>
  <si>
    <t>КЗ "Михайлівський ліцей" Вороновицької селищної ради</t>
  </si>
  <si>
    <t>PC2025_239</t>
  </si>
  <si>
    <t>КЗ "Об'єднання клубів для дітей та молоді за місцем їх проживання" КДМ "Скіф" Управління молоді та спорту Кропивницької міської ради</t>
  </si>
  <si>
    <t>PC2025_240</t>
  </si>
  <si>
    <t>КЗ "Об'єднання клубів для дітей та молоді за місцем їх проживання" Кропивницької міської ради КДМ "Скіф"""</t>
  </si>
  <si>
    <t>PC2025_241</t>
  </si>
  <si>
    <t>КЗ "Олександрійський медичний фаховий коледж "</t>
  </si>
  <si>
    <t>PC2025_242</t>
  </si>
  <si>
    <t>КЗ "Погребищенський Центр дитячої та юнацької творчості"</t>
  </si>
  <si>
    <t>PC2025_243</t>
  </si>
  <si>
    <t>КЗ "Полтавська загальноосвітня школа І-ІІІ ступенів 19 Полтавської міської ради Полтавської області"</t>
  </si>
  <si>
    <t>PC2025_244</t>
  </si>
  <si>
    <t>КЗ "Рибальський ліцей" Дивізійської сільської ради Білгород-Дністровського району Одеської області</t>
  </si>
  <si>
    <t>PC2025_245</t>
  </si>
  <si>
    <t>кз "Харківський ліцей № 147 Харківської міської ради"</t>
  </si>
  <si>
    <t>PC2025_246</t>
  </si>
  <si>
    <t>КЗ «Центр надання культурних послуг»</t>
  </si>
  <si>
    <t>PC2025_247</t>
  </si>
  <si>
    <t>КЗ «Чернігівський фаховий музичний коледж ім. Л.М. Ревуцького»</t>
  </si>
  <si>
    <t>PC2025_248</t>
  </si>
  <si>
    <t>КЗ Новомажарівський ліцей Зачепилівської селищної ради Берестинського району Харківської області</t>
  </si>
  <si>
    <t>PC2025_249</t>
  </si>
  <si>
    <t>КЗ СОР "Путивльський педагогічний фаховий коледж імені С. В. Руднєва"</t>
  </si>
  <si>
    <t>PC2025_250</t>
  </si>
  <si>
    <t>КЗ"Кленівська гімназія" Богодухівської міської ради Богодухівського району Харківської області</t>
  </si>
  <si>
    <t>PC2025_251</t>
  </si>
  <si>
    <t>КЗ"Писарівський ліцей Вінницької області Вінницького району"</t>
  </si>
  <si>
    <t>PC2025_252</t>
  </si>
  <si>
    <t>КЗДО №401 ДМР</t>
  </si>
  <si>
    <t>PC2025_253</t>
  </si>
  <si>
    <t>КЗЛОР " ОБЛАСНИЙ НАУКОВИЙ ЛІЦЕЙ "</t>
  </si>
  <si>
    <t>PC2025_254</t>
  </si>
  <si>
    <t>КЗОЗ "Ізюмський медичний фаховий коледж" ХОР</t>
  </si>
  <si>
    <t>PC2025_255</t>
  </si>
  <si>
    <t>КЗСМО "Музична школа №13" КМР</t>
  </si>
  <si>
    <t>PC2025_256</t>
  </si>
  <si>
    <t>КЗСОР Путивльський мистецький ліцей</t>
  </si>
  <si>
    <t>PC2025_257</t>
  </si>
  <si>
    <t>Київська приватна гімназія "Академія школяра"</t>
  </si>
  <si>
    <t>PC2025_258</t>
  </si>
  <si>
    <t>Кобеляцький заклад дошкільної освіти №1"Світлячок" Кобеляцької міської ради Полтавської області</t>
  </si>
  <si>
    <t>PC2025_259</t>
  </si>
  <si>
    <t>Кобзівська гімназія Наталинської сільської ради Берестинського району Харківської області</t>
  </si>
  <si>
    <t>PC2025_260</t>
  </si>
  <si>
    <t>Кожухівська гімназія Калинівської селищної ради Фастівського району</t>
  </si>
  <si>
    <t>PC2025_261</t>
  </si>
  <si>
    <t>Кожухівський ЗДО (ясла-садок) "Золотий півник"</t>
  </si>
  <si>
    <t>PC2025_262</t>
  </si>
  <si>
    <t>Козаровицька гімназія Димерської селищної ради</t>
  </si>
  <si>
    <t>PC2025_263</t>
  </si>
  <si>
    <t>Колодязненський ліцей Дворічанської селищної ради Куп'янського району Харківської області</t>
  </si>
  <si>
    <t>PC2025_264</t>
  </si>
  <si>
    <t>Комунальна установа "Заклад дошкільної освіти" "Перлинка" м.Заліщики Заліщицької міської ради</t>
  </si>
  <si>
    <t>PC2025_265</t>
  </si>
  <si>
    <t>Комунальна установа "Інклюзивно - ресурсний центр № 2" Дніпровської міської ради</t>
  </si>
  <si>
    <t>PC2025_266</t>
  </si>
  <si>
    <t>Комунальна установа "Інклюзивно-ресурсний центр " In-kids" Дніпровської міської ради</t>
  </si>
  <si>
    <t>PC2025_267</t>
  </si>
  <si>
    <t>Комунальна установа заклад дошкільної освіти "Сонечко" села Синьків</t>
  </si>
  <si>
    <t>PC2025_268</t>
  </si>
  <si>
    <t>Комунальна установа Сумська спеціалізована школа І-ІІІ ступенів №17, м. Суми, Сумської області</t>
  </si>
  <si>
    <t>PC2025_269</t>
  </si>
  <si>
    <t>Комунальне некомерційне підприємство "Багатопрофільна лікарня Веснянської, Радсадівської сільських рад Миколаївського району Миколаївської області"</t>
  </si>
  <si>
    <t>PC2025_270</t>
  </si>
  <si>
    <t>КЗ "Богодухівський ліцей №2" Богодухівської міської ради Богодухівського району Харківської області</t>
  </si>
  <si>
    <t>PC2025_271</t>
  </si>
  <si>
    <t>КЗ "Слобожанський ліцей 2" Слобожанської міської ради Чугуївського району Харківської області</t>
  </si>
  <si>
    <t>PC2025_272</t>
  </si>
  <si>
    <t>КЗ "Чугуївський ліцей № 5" Чугуївської міської ради Харківської області</t>
  </si>
  <si>
    <t>PC2025_273</t>
  </si>
  <si>
    <t>КЗ "Артільський ліцей" Лозівської міської ради Харківської області (спільно з дошкільним підрозділом закладу)</t>
  </si>
  <si>
    <t>PC2025_274</t>
  </si>
  <si>
    <t>КЗ "Берегівський професійний ліцей сфери послуг" Закарпатської обласної ради</t>
  </si>
  <si>
    <t>PC2025_275</t>
  </si>
  <si>
    <t>КЗ "Блисьавицький заклад загальної середньої освіти І-ІІІ ступенів" № 6</t>
  </si>
  <si>
    <t>PC2025_276</t>
  </si>
  <si>
    <t>КЗ "Богодухівський заклад дошкільної освіти (ясла-садок) №9 "Берізка" Богодухівський міської ради Богодухівського району Харківської області"</t>
  </si>
  <si>
    <t>PC2025_277</t>
  </si>
  <si>
    <t>КЗ "Богодухівський заклад дошкільної освіти (ясла-садок) №5 "Ялинка" Богодухівської міської ради Богодухівського району Харківської області"</t>
  </si>
  <si>
    <t>PC2025_278</t>
  </si>
  <si>
    <t>Комунальний заклад "Богодухівський заклад дошкільної освіти (ясла-садок) №8 "Казка"</t>
  </si>
  <si>
    <t>PC2025_279</t>
  </si>
  <si>
    <t>Комунальний заклад "Богодухівський ліцей №1" Богодухівської міської ради Богодухівського району Харківської області</t>
  </si>
  <si>
    <t>PC2025_280</t>
  </si>
  <si>
    <t>Комунальний заклад "Богодухівський ліцей №3" Богодухівської міської ради Богодухівського району Харківської області</t>
  </si>
  <si>
    <t>PC2025_281</t>
  </si>
  <si>
    <t>Комунальний заклад "Великобалківська гімназія Кропивницької міської ради"</t>
  </si>
  <si>
    <t>PC2025_282</t>
  </si>
  <si>
    <t>Комунальний заклад "Вишневий заклад дошкільної освіти "Колобок" Вишневої міської ради Бучанського району Київської області</t>
  </si>
  <si>
    <t>PC2025_283</t>
  </si>
  <si>
    <t>Комунальний заклад "Вінницький ліцей № 15"</t>
  </si>
  <si>
    <t>PC2025_284</t>
  </si>
  <si>
    <t>Комунальний заклад "Вінницький ліцей №19"</t>
  </si>
  <si>
    <t>PC2025_285</t>
  </si>
  <si>
    <t>Комунальний Заклад "Вінницький Ліцей №29"</t>
  </si>
  <si>
    <t>PC2025_286</t>
  </si>
  <si>
    <t>Комунальний заклад "Вінницький ліцей №3 ім. Михайла Коцюбинського"</t>
  </si>
  <si>
    <t>PC2025_287</t>
  </si>
  <si>
    <t>Комунальний заклад "Вінницький ліцей №8"</t>
  </si>
  <si>
    <t>PC2025_288</t>
  </si>
  <si>
    <t>Комунальний заклад "Городнянський ліцей №2"</t>
  </si>
  <si>
    <t>PC2025_289</t>
  </si>
  <si>
    <t>Комунальний заклад "Гутянський заклад дошкільної освіти (ясла-садок) Богодухівський міської ради Богодухівського району Харківської області"</t>
  </si>
  <si>
    <t>PC2025_290</t>
  </si>
  <si>
    <t>Комунальний заклад "Гутянський ліцей" Богодухівської міської ради Богодухівського району Харківської області</t>
  </si>
  <si>
    <t>PC2025_291</t>
  </si>
  <si>
    <t>Комунальний заклад "Дергачівський ліцей №4" Дергачівської міської ради</t>
  </si>
  <si>
    <t>PC2025_292</t>
  </si>
  <si>
    <t>КЗ "Дніпрорудненська гімназія "Софія" - загальноосвітня школа І-ІІІ ступенів № 1" Дніпрорудненської міської ради Василівського району Запорізької області</t>
  </si>
  <si>
    <t>PC2025_293</t>
  </si>
  <si>
    <t>Комунальний заклад "Забродівська гімназія" Богодухівської міської ради Богодухівського району Харківської області</t>
  </si>
  <si>
    <t>PC2025_294</t>
  </si>
  <si>
    <t>комунальний заклад "Заклад дошкільної освіти (ясла-садок) № 150 Харківської міської ради"</t>
  </si>
  <si>
    <t>PC2025_295</t>
  </si>
  <si>
    <t>комунальний заклад "Заклад дошкільної освіти (ясла-садок) № 36 Харківської міської ради"</t>
  </si>
  <si>
    <t>PC2025_296</t>
  </si>
  <si>
    <t>Комунальний заклад "Заклад дошкільної освіти (ясла-садок) комбінованого типу № 410 Харківської міської ради"</t>
  </si>
  <si>
    <t>PC2025_297</t>
  </si>
  <si>
    <t>КЗ "ЗЛАТОПІЛЬСЬКИЙ ЗАКЛАД ДОШКІЛЬНОЇ ОСВІТИ (ЯСЛА-САДОК) №17 "КАЗКА" ЗЛАТОПІЛЬСЬКОЇ МІСЬКОЇ РАДИ ХАРКІВСЬКОЇ ОБЛАСТІ"</t>
  </si>
  <si>
    <t>PC2025_298</t>
  </si>
  <si>
    <t>Комунальний заклад "Златопільський ліцей № 7 Златопільської міської ради Харківської області"</t>
  </si>
  <si>
    <t>PC2025_299</t>
  </si>
  <si>
    <t>Комунальний заклад "Канівський академічний ліцей "Гармонія" Черкаської обласної ради"</t>
  </si>
  <si>
    <t>PC2025_300</t>
  </si>
  <si>
    <t>Комунальний заклад "Капитолівський ліцей Оскільської сільської ради Ізюмського району Харківської області"</t>
  </si>
  <si>
    <t>PC2025_301</t>
  </si>
  <si>
    <t>Комунальний заклад "Кегичівський ліцей" Кегичівської селищної ради Харківської області</t>
  </si>
  <si>
    <t>PC2025_302</t>
  </si>
  <si>
    <t>Комунальний заклад "Кислівський ліцей Петропавлівської сільської ради"</t>
  </si>
  <si>
    <t>PC2025_303</t>
  </si>
  <si>
    <t>Комунальний заклад "Класична гімназія Кропивницької міської ради"</t>
  </si>
  <si>
    <t>PC2025_304</t>
  </si>
  <si>
    <t>Комунальний заклад "Криворізький фаховий медичний коледж" Дніпропетровської обласної ради"</t>
  </si>
  <si>
    <t>PC2025_305</t>
  </si>
  <si>
    <t>Комунальний заклад "Лиманський ліцей" Слобожанської міської ради Чугуївського району Харківської області</t>
  </si>
  <si>
    <t>PC2025_306</t>
  </si>
  <si>
    <t>Комунальний заклад "Лісівський закдад дошкільної освіти (дитячий садок) Богодухівської міської ради Богодухівського району Харківської області"</t>
  </si>
  <si>
    <t>PC2025_307</t>
  </si>
  <si>
    <t>Комунальний заклад "Ліцей "Науковий" Кропивницької міської радикої міської ради"</t>
  </si>
  <si>
    <t>PC2025_308</t>
  </si>
  <si>
    <t>Комунальний заклад "Ліцей #3" Кам’янської міської ради Дніпропетровської області</t>
  </si>
  <si>
    <t>PC2025_309</t>
  </si>
  <si>
    <t>Комунальний заклад "Ліцей № 9 Покровської міської ради Дніпропетровської області"</t>
  </si>
  <si>
    <t>PC2025_310</t>
  </si>
  <si>
    <t>Комунальний заклад "Ліцей №8 Покровської міської ради Дніпропетровської області"</t>
  </si>
  <si>
    <t>PC2025_311</t>
  </si>
  <si>
    <t>КОМУНАЛЬНИЙ ЗАКЛАД "ЛІЦЕЙ З ПОСИЛЕНОЮ ВІЙСЬКОВО-ФІЗИЧНОЮ ПІДГОТОВКОЮ "ПАТРІОТ"" ХАРКІВСЬКОЇ ОБЛАСНОЇ РАДИ</t>
  </si>
  <si>
    <t>PC2025_312</t>
  </si>
  <si>
    <t>Комунальний заклад "Ліцей сучасної освіти "Інтелект" Світловодської міської ради"</t>
  </si>
  <si>
    <t>PC2025_313</t>
  </si>
  <si>
    <t>Комунальний заклад "Лука- Мелешківський ліцей Лука-Мелешківської сільської ради Вінницької області"</t>
  </si>
  <si>
    <t>PC2025_314</t>
  </si>
  <si>
    <t>Комунальний заклад "Матвіївський академічний ліцей" Запорізької обласної ради</t>
  </si>
  <si>
    <t>PC2025_315</t>
  </si>
  <si>
    <t>Комунальний заклад "Медведівський ліцей" Кегичівської селищної ради</t>
  </si>
  <si>
    <t>PC2025_316</t>
  </si>
  <si>
    <t>Комунальний заклад "Меліоративний заклад дошкільної освіти Ромашка" Піщанської сільської ради Самарівського району</t>
  </si>
  <si>
    <t>PC2025_317</t>
  </si>
  <si>
    <t>Комунальний заклад "Нововоронцовська школа мистецтв" Нововоронцовської селищної ради</t>
  </si>
  <si>
    <t>PC2025_318</t>
  </si>
  <si>
    <t>Комунальний заклад "Новоолександрівський ліцей" Сахновщинської селищної ради Берестинського району Харківської області</t>
  </si>
  <si>
    <t>PC2025_319</t>
  </si>
  <si>
    <t>КЗ "НОВОПОКРОВСЬКИЙ ЗАКЛАД ДОШКІЛЬНОЇ ОСВІТИ (ЯСЛА-САДОК)" НОВОПОКРОВСЬКОЇ СЕЛИЩНОЇ РАДИ ЧУГУЇВСЬКОГО РАЙОНУ ХАРКІВСЬКОЇ ОБЛАСТІ</t>
  </si>
  <si>
    <t>PC2025_320</t>
  </si>
  <si>
    <t>Комунальний заклад "Опорний заклад " Кодимський ліцей № 1" Кодимської міської ради Подільського району Одеської області</t>
  </si>
  <si>
    <t>PC2025_321</t>
  </si>
  <si>
    <t>Комунальний заклад "Павлівська гімназія" Богодухівської міської ради Богодухівського району Харківської області</t>
  </si>
  <si>
    <t>PC2025_322</t>
  </si>
  <si>
    <t>Комунальний заклад "Перчунівський ліцей" Піщанобрідської сільської ради</t>
  </si>
  <si>
    <t>PC2025_323</t>
  </si>
  <si>
    <t>Комунальний заклад "Підліткові клуби за місцем проживання " Рівненської міської ради</t>
  </si>
  <si>
    <t>PC2025_324</t>
  </si>
  <si>
    <t>КЗ "Полково-Микитівський заклад дошкільної освіти (дитячий садок) Богодухівської міської ради Богодухівської району Харківської області "</t>
  </si>
  <si>
    <t>PC2025_325</t>
  </si>
  <si>
    <t>Комунальний заклад "Рунівщинський ліцей" Зачепилівської селищної ради Берестинського району Харківської області</t>
  </si>
  <si>
    <t>PC2025_326</t>
  </si>
  <si>
    <t>Комунальний заклад "Сахновщинський навчально-реабілітаційний центр" Харківської обласної ради</t>
  </si>
  <si>
    <t>PC2025_327</t>
  </si>
  <si>
    <t>Комунальний заклад "Сосницький навчально-реабілітаційний центр" Чернігівської обласної ради</t>
  </si>
  <si>
    <t>PC2025_328</t>
  </si>
  <si>
    <t>Комунальний заклад "Станція юних техніків " Кам'янської міської ради</t>
  </si>
  <si>
    <t>PC2025_329</t>
  </si>
  <si>
    <t>Комунальний заклад "Тупичівський ліцей"</t>
  </si>
  <si>
    <t>PC2025_330</t>
  </si>
  <si>
    <t>Комунальний заклад "Тячівський професійний ліцей" Закарпатської обласної ради</t>
  </si>
  <si>
    <t>PC2025_331</t>
  </si>
  <si>
    <t>Комунальний заклад "Улянівський заклад дошкільної освіти (дитячий садок) Богодухівської міської ради Богодухівського району Харківської області"</t>
  </si>
  <si>
    <t>PC2025_332</t>
  </si>
  <si>
    <t>Комунальний заклад "Харківська гімназія № 86 Харківської міської ради"</t>
  </si>
  <si>
    <t>PC2025_333</t>
  </si>
  <si>
    <t>Комунальний заклад "Харківська спеціальна школа № 3" Харківської обласної ради</t>
  </si>
  <si>
    <t>PC2025_334</t>
  </si>
  <si>
    <t>Комунальний заклад "Харківська спеціальна школа №8" ХОР</t>
  </si>
  <si>
    <t>PC2025_335</t>
  </si>
  <si>
    <t>Комунальний заклад "Харківський ліцей 114 Харківської міської ради"</t>
  </si>
  <si>
    <t>PC2025_336</t>
  </si>
  <si>
    <t>Комунальний заклад "Харківський ліцей № 162 Харківської міської ради"</t>
  </si>
  <si>
    <t>PC2025_337</t>
  </si>
  <si>
    <t>Комунальний заклад "Харківський ліцей № 178 Харківської міської ради"</t>
  </si>
  <si>
    <t>PC2025_338</t>
  </si>
  <si>
    <t>Комунальний заклад "Харківський ліцей №82 Харківської міської ради"</t>
  </si>
  <si>
    <t>PC2025_339</t>
  </si>
  <si>
    <t>Комунальний заклад "Харківський науковий ліцей "Обдарованість"" Харківської обласної ради</t>
  </si>
  <si>
    <t>PC2025_340</t>
  </si>
  <si>
    <t>Комунальний заклад "Центр дитячої та юнацької творчості 4 Харківської міської ради"</t>
  </si>
  <si>
    <t>PC2025_341</t>
  </si>
  <si>
    <t>Комунальний заклад "Черкаський навчально-реабілітаційний центр "Країна добра Черкаської обласної ради "</t>
  </si>
  <si>
    <t>PC2025_342</t>
  </si>
  <si>
    <t>КЗ "Черкаський обласний Центр національно-патріотичного виховання, краєзнавства і туризму учнівської молоді імені Павла Наконечного Черкаської обласної ради"</t>
  </si>
  <si>
    <t>PC2025_343</t>
  </si>
  <si>
    <t>Комунальний заклад "Чернещинський ліцей" Зачепилівської селищної ради Берестинського району Харківської області</t>
  </si>
  <si>
    <t>PC2025_344</t>
  </si>
  <si>
    <t>Комунальний заклад "Чугуївський академічний ліцей "Синергія"" Харківської обласної ради</t>
  </si>
  <si>
    <t>PC2025_345</t>
  </si>
  <si>
    <t>Комунальний заклад "Шарівський заклад дошкільної освіти (ясла-садок) "Калинка"Богодухівської міської ради Богодухівського району Харківської області</t>
  </si>
  <si>
    <t>PC2025_346</t>
  </si>
  <si>
    <t>Комунальний заклад "Шарівський ліцей" Богодухівської міської ради Богодухівського району Харківської області</t>
  </si>
  <si>
    <t>PC2025_347</t>
  </si>
  <si>
    <t>Комунальний заклад "Шатівський ліцей" Лозівської міської ради Харківської області</t>
  </si>
  <si>
    <t>PC2025_348</t>
  </si>
  <si>
    <t>КЗ "ШПИТЬКІВСЬКИЙ ЗАКЛАД ДОШКІЛЬНОЇ ОСВІТИ (ЯСЛА-САДОК) "СВІТЛЯЧОК" ДМИТРІВСЬКОЇ СІЛЬСЬКОЇ РАДИ БУЧАНСЬКОГО РАЙОНУ КИЇВСЬКОЇ ОБЛАСТІ</t>
  </si>
  <si>
    <t>PC2025_349</t>
  </si>
  <si>
    <t>КЗ "Щасливський заклад дошкільної освіти (ясла-садок) "Сонечко " Богодухівської міської ради Богодухівського району Харківської області"</t>
  </si>
  <si>
    <t>PC2025_350</t>
  </si>
  <si>
    <t>Комунальний заклад «Губарівська гімназія» Богодухівської міської ради Богодухівського району Харківської області</t>
  </si>
  <si>
    <t>PC2025_351</t>
  </si>
  <si>
    <t>Комунальний заклад «Заклад дошкільної освіти (ясла-садок) №45 «Краплинка Кам’янської міської ради</t>
  </si>
  <si>
    <t>PC2025_352</t>
  </si>
  <si>
    <t>КОМУНАЛЬНИЙ ЗАКЛАД «ЗАКЛАД ДОШКІЛЬНОЇ ОСВІТИ № 6 « ЗОРЯНИЙ» ТЕРНІВСЬКОЇ МІСЬКОЇ РАДИ ДНІПРОПЕТРОВСЬКОЇ ОБЛАСТІ»</t>
  </si>
  <si>
    <t>PC2025_353</t>
  </si>
  <si>
    <t>Комунальний заклад «Зачепилівський будинок дитячої та юнацької творчості» Зачепилівськоі селищної ради Берестинського району Харківської області</t>
  </si>
  <si>
    <t>PC2025_354</t>
  </si>
  <si>
    <t>Комунальний заклад «Зіньківщинський ліцей» Зачепилівської селищної ради Берестинського району Харківської області</t>
  </si>
  <si>
    <t>PC2025_355</t>
  </si>
  <si>
    <t>Комунальний заклад «Знаменівський заклад дошкільної освіти «Казка» Піщанської сільської ради Самарівського району Дніпропетровської області</t>
  </si>
  <si>
    <t>PC2025_356</t>
  </si>
  <si>
    <t>Комунальний заклад «Компаніївський ліцей»</t>
  </si>
  <si>
    <t>PC2025_357</t>
  </si>
  <si>
    <t>КОМУНАЛЬНИЙ ЗАКЛАД «ЛЮБОТИНСЬКИЙ МИСТЕЦЬКИЙ ЛІЦЕЙ “ДИВОСВІТ”» ХАРКІВСЬКОЇ ОБЛАСНОЇ РАДИ</t>
  </si>
  <si>
    <t>PC2025_358</t>
  </si>
  <si>
    <t>Комунальний заклад «Миколаївський ліцей» Зачепилівської селищної ради Берестинського району Харківської області</t>
  </si>
  <si>
    <t>PC2025_359</t>
  </si>
  <si>
    <t>Комунальний заклад «Новомиколаївська гімназія Кропивницької міської ради»</t>
  </si>
  <si>
    <t>PC2025_360</t>
  </si>
  <si>
    <t>Комунальний заклад «Харківська початкова школа №177 Харківської міської ради»</t>
  </si>
  <si>
    <t>PC2025_361</t>
  </si>
  <si>
    <t>Комунальний заклад «Харківський академічний ліцей "ІНТЕЛ 13"»</t>
  </si>
  <si>
    <t>PC2025_362</t>
  </si>
  <si>
    <t>Комунальний заклад Великоберезовицький ліцей Великоберезовицької селищної ради Тернопільської області</t>
  </si>
  <si>
    <t>PC2025_363</t>
  </si>
  <si>
    <t>Комунальний заклад вищої освіти "Вінницький гуманітарно-педагогічний коледж"</t>
  </si>
  <si>
    <t>PC2025_364</t>
  </si>
  <si>
    <t>Комунальний заклад дошкільної освіта (ясла-садок) комбінованого типу № 163 Дніпровської міської ради</t>
  </si>
  <si>
    <t>PC2025_365</t>
  </si>
  <si>
    <t>Комунальний заклад дошкільної освіти "Казочка" с. Василівка Гурівської сільської ради</t>
  </si>
  <si>
    <t>PC2025_366</t>
  </si>
  <si>
    <t>Комунальний заклад дошкільної освіти "Межівський ясла-садок "Сонечко " Межівської селищної ради"</t>
  </si>
  <si>
    <t>PC2025_367</t>
  </si>
  <si>
    <t>Комунальний заклад дошкільної освіти ( ясла - садок) #210 Дніпровської міської у</t>
  </si>
  <si>
    <t>PC2025_368</t>
  </si>
  <si>
    <t>Комунальний заклад дошкільної освіти (ясла - садок) № 378 Дніпровської міської ради</t>
  </si>
  <si>
    <t>PC2025_369</t>
  </si>
  <si>
    <t>PC2025_370</t>
  </si>
  <si>
    <t>Комунальний заклад дошкільної освіти (ясла-садок) № 68 Дніпровської міської ради</t>
  </si>
  <si>
    <t>PC2025_371</t>
  </si>
  <si>
    <t>Комунальний заклад дошкільної освіти (ясла-садок) №14 Криворізької міської ради</t>
  </si>
  <si>
    <t>PC2025_372</t>
  </si>
  <si>
    <t>Комунальний заклад дошкільної освіти (ясла-садок) №270 Криворізької міської ради</t>
  </si>
  <si>
    <t>PC2025_373</t>
  </si>
  <si>
    <t>Комунальний заклад дошкільної освіти (ясла-садок) комбінованого типу № 1 Дніпровської міської ради</t>
  </si>
  <si>
    <t>PC2025_374</t>
  </si>
  <si>
    <t>Комунальний заклад дошкільної освіти (ясла-садок) комбінованого типу № 107 Дніпровської міської ради</t>
  </si>
  <si>
    <t>PC2025_375</t>
  </si>
  <si>
    <t>Комунальний заклад дошкільної освіти (ясла-садок) комбінованого типу №144 Дніпровської міської ради</t>
  </si>
  <si>
    <t>PC2025_376</t>
  </si>
  <si>
    <t>Комунальний заклад дошкільної освіти (ясла-садок) комбінованого типу №220 Криворізької міської ради</t>
  </si>
  <si>
    <t>PC2025_377</t>
  </si>
  <si>
    <t>Комунальний заклад дошкільної освіти (ясла-садок) комбінованого типу №241 Криворізької міської ради</t>
  </si>
  <si>
    <t>PC2025_378</t>
  </si>
  <si>
    <t>Комунальний заклад дошкільної освіти (ясла-садок) комбінованого типу №263 Криворізької міської ради</t>
  </si>
  <si>
    <t>PC2025_379</t>
  </si>
  <si>
    <t>Комунальний заклад дошкільної освіти (ясла-садок) комбінованого типу №306 Криворізької міської ради</t>
  </si>
  <si>
    <t>PC2025_380</t>
  </si>
  <si>
    <t>Комунальний заклад дошкільної освіти (ясла-садок) комбінованого типу №43 Дніпровської міської ради</t>
  </si>
  <si>
    <t>PC2025_381</t>
  </si>
  <si>
    <t>Комунальний заклад дошкільної освіти (ясла-садок) компенсуючого типу № 319 Дніпровської міської ради</t>
  </si>
  <si>
    <t>PC2025_382</t>
  </si>
  <si>
    <t>Комунальний заклад дошкільної освіти (ясла-садок)N239 Дніпровської міської ради</t>
  </si>
  <si>
    <t>PC2025_383</t>
  </si>
  <si>
    <t>Комунальний заклад дошкільної освіти (ясла-садок)№ 90 Дніпровської міської ради</t>
  </si>
  <si>
    <t>PC2025_384</t>
  </si>
  <si>
    <t>Комунальний заклад дошкільної освіти №34 "Маргаритка" Нікопольської міської ради</t>
  </si>
  <si>
    <t>PC2025_385</t>
  </si>
  <si>
    <t>Комунальний заклад дошкільної освіти комбінованого типу (ясла-садок) № 161 Криворізької міської ради</t>
  </si>
  <si>
    <t>PC2025_386</t>
  </si>
  <si>
    <t>Комунальний заклад дошкільної освіти Стайківський (ясла-садок комбінованого типу) "Струмочок " Ржищівської міської ради Київської області</t>
  </si>
  <si>
    <t>PC2025_387</t>
  </si>
  <si>
    <t>Комунальний заклад дошкільної освіти(я-с) 348 ДМР</t>
  </si>
  <si>
    <t>PC2025_388</t>
  </si>
  <si>
    <t>Комунальний заклад загальної середньої освіти "Гімназія №30 Хмельницької міської ради"</t>
  </si>
  <si>
    <t>PC2025_389</t>
  </si>
  <si>
    <t>Комунальний заклад загальної середньої освіти "Жидичинська гімназія №31 Луцької міської ради"</t>
  </si>
  <si>
    <t>PC2025_390</t>
  </si>
  <si>
    <t>Комунальний заклад загальної середньої освіти "Ліцей № 10 Хмельницької міської ради"</t>
  </si>
  <si>
    <t>PC2025_391</t>
  </si>
  <si>
    <t>Комунальний заклад загальної середньої освіти "Луцька гімназія № 12 Луцької міської ради"</t>
  </si>
  <si>
    <t>PC2025_392</t>
  </si>
  <si>
    <t>Комунальний заклад Заклад дошкільної освіти ясла-садок 28 Гніздечко Кропивницької міської ради</t>
  </si>
  <si>
    <t>PC2025_393</t>
  </si>
  <si>
    <t>Комунальний заклад Кагарлицької міської ради " Слобідська гімназія "</t>
  </si>
  <si>
    <t>PC2025_394</t>
  </si>
  <si>
    <t>Комунальний заклад Кагарлицької міської ради "Кагарлицький ліцей N3"</t>
  </si>
  <si>
    <t>PC2025_395</t>
  </si>
  <si>
    <t>Комунальний заклад Кагарлицької міської ради "Кагарлицький ліцей №1" імені Василя Григоровича Мамія , Рій "СОКОЛЯТА"</t>
  </si>
  <si>
    <t>PC2025_396</t>
  </si>
  <si>
    <t>Комунальний заклад Київської обласної ради "Київський обласний ліцей фізичної культури і спорту"</t>
  </si>
  <si>
    <t>PC2025_397</t>
  </si>
  <si>
    <t>Комунальний Заклад Комишанський заклад дошкільної освіти (ясла-садок) "Сонечко"</t>
  </si>
  <si>
    <t>PC2025_398</t>
  </si>
  <si>
    <t>Комунальний заклад Краснопавлівський ліцей Лозівської міської ради Харківської області</t>
  </si>
  <si>
    <t>PC2025_399</t>
  </si>
  <si>
    <t>Комунальний заклад культури "Міська бібліотека для дорослих" Криворізької міської ради</t>
  </si>
  <si>
    <t>PC2025_400</t>
  </si>
  <si>
    <t>Комунальний заклад освіти "Межівське професійно-технічне училище" Дніпропетровської обласної ради</t>
  </si>
  <si>
    <t>PC2025_401</t>
  </si>
  <si>
    <t>Комунальний заклад професійної (професійно-технічної) освіти "Київський професійний коледж артдизайну"</t>
  </si>
  <si>
    <t>PC2025_402</t>
  </si>
  <si>
    <t>Комунальний заклад Сумської обласної ради "Сумський фаховий медичний коледж"</t>
  </si>
  <si>
    <t>PC2025_403</t>
  </si>
  <si>
    <t>комунальний заклад ''Центр національно-патріотичного виховання та позашкільної освіти'' Рівненської обласної ради</t>
  </si>
  <si>
    <t>PC2025_404</t>
  </si>
  <si>
    <t>КЗ «ЛИЧАНСЬКИЙ ЗАКЛАД ДОШКІЛЬНОЇ ОСВІТИ «КАЛИНКА» ДМИТРІВСЬКОЇ СІЛЬСЬКОЇ РАДИ БУЧАНСЬКОГО РАЙОНУ КИЇВСЬКОЇ ОБЛАСТІ</t>
  </si>
  <si>
    <t>PC2025_405</t>
  </si>
  <si>
    <t>Копищенський ліцей Олевської міської ради</t>
  </si>
  <si>
    <t>PC2025_406</t>
  </si>
  <si>
    <t>Корнинський ліцей Корнинської селищної ради Житомирського району Житомирської області</t>
  </si>
  <si>
    <t>PC2025_407</t>
  </si>
  <si>
    <t>Коростенський міський ліцей №11</t>
  </si>
  <si>
    <t>PC2025_408</t>
  </si>
  <si>
    <t>Косівський ліцей номер 2 імені Михайла Павлика</t>
  </si>
  <si>
    <t>PC2025_409</t>
  </si>
  <si>
    <t>Костянтинівська гімназія Південноукраїнської міської ради</t>
  </si>
  <si>
    <t>PC2025_410</t>
  </si>
  <si>
    <t>Красносільська гімназія Чуднівської міської ради</t>
  </si>
  <si>
    <t>PC2025_411</t>
  </si>
  <si>
    <t>Кременчуцький ЗДО №41</t>
  </si>
  <si>
    <t>PC2025_412</t>
  </si>
  <si>
    <t>Кременчуцький фаховий коледж транспортної інфраструктури та технологій</t>
  </si>
  <si>
    <t>PC2025_413</t>
  </si>
  <si>
    <t>Криворізька гімназія #112 Криворізької міської ради</t>
  </si>
  <si>
    <t>PC2025_414</t>
  </si>
  <si>
    <t>Криворізька гімназія #21 Криворізької міської ради</t>
  </si>
  <si>
    <t>PC2025_415</t>
  </si>
  <si>
    <t>Криворізька гімназія 16 Криворізької міської ради</t>
  </si>
  <si>
    <t>PC2025_416</t>
  </si>
  <si>
    <t>Криворізька гімназія №62 Криворізької міської ради</t>
  </si>
  <si>
    <t>PC2025_417</t>
  </si>
  <si>
    <t>Криворізька гімназія № 9 КМР</t>
  </si>
  <si>
    <t>PC2025_418</t>
  </si>
  <si>
    <t>Криворізька гімназія № 23 Криворізької міської ради</t>
  </si>
  <si>
    <t>PC2025_419</t>
  </si>
  <si>
    <t>Криворізька гімназія №116 Криворізької міської ради</t>
  </si>
  <si>
    <t>PC2025_420</t>
  </si>
  <si>
    <t>Криворізька гімназія №122 КМР</t>
  </si>
  <si>
    <t>PC2025_421</t>
  </si>
  <si>
    <t>Криворізька гімназія №13 Криворізької міської ради</t>
  </si>
  <si>
    <t>PC2025_422</t>
  </si>
  <si>
    <t>Криворізька гімназія №46 Криворізької міської ради</t>
  </si>
  <si>
    <t>PC2025_423</t>
  </si>
  <si>
    <t>Криворізький будівельний фаховий коледж</t>
  </si>
  <si>
    <t>PC2025_424</t>
  </si>
  <si>
    <t>Криворізький ліцей №113 Криворізької міської ради</t>
  </si>
  <si>
    <t>PC2025_425</t>
  </si>
  <si>
    <t>Криворізький ліцей №77 Криворізької міської ради</t>
  </si>
  <si>
    <t>PC2025_426</t>
  </si>
  <si>
    <t>Криворізький ліцей академічного спрямування "Міжнародні перспективи" Криворізької міської ради</t>
  </si>
  <si>
    <t>PC2025_427</t>
  </si>
  <si>
    <t>Кролевецька гімназія № 5 Кролевецької міської ради</t>
  </si>
  <si>
    <t>PC2025_428</t>
  </si>
  <si>
    <t>Кротошинський ліцей Давидівської сільської ради Львівського району Львівської області</t>
  </si>
  <si>
    <t>PC2025_429</t>
  </si>
  <si>
    <t>КУ СНВК 16 імені Олексія Братушки " Загальноосвітня школа I-III ступенів- дошкільний навчальний заклад" Сумської міської ради.</t>
  </si>
  <si>
    <t>PC2025_430</t>
  </si>
  <si>
    <t>Куликівський ліцей Куликівської селищної ради Чернігівського району Чернігівської області</t>
  </si>
  <si>
    <t>PC2025_431</t>
  </si>
  <si>
    <t>ЛАНОВЕЦЬКИЙ МІСЬКИЙ КОМУНАЛЬНИЙ ЗАКЛАД ДОШКІЛЬНОЇ ОСВІТИ (ЯСЛА – САДОК) «РОМАШКА»</t>
  </si>
  <si>
    <t>PC2025_432</t>
  </si>
  <si>
    <t>Лебединська гімназія № 3 Шполянської міської ради об'єднаної територіальної громади Черкаської області</t>
  </si>
  <si>
    <t>PC2025_433</t>
  </si>
  <si>
    <t>Лебединська гімназія з початковою школою №4 Лебединської міської ради Сумської області</t>
  </si>
  <si>
    <t>PC2025_434</t>
  </si>
  <si>
    <t>Лебединський заклад загальної середньої освіти I-III ступенів №5</t>
  </si>
  <si>
    <t>PC2025_435</t>
  </si>
  <si>
    <t>Лебедівська гімназія Пірнівської сільської ради</t>
  </si>
  <si>
    <t>PC2025_436</t>
  </si>
  <si>
    <t>Леб'язька філія комунального закладу "Зачепилівський ліцей" Зачепилівської селищної ради Берестинського району Харківської області</t>
  </si>
  <si>
    <t>PC2025_437</t>
  </si>
  <si>
    <t>Леб'язький заклад дошкільної освіти (ясла-садок) "Сонечко" Зачепилівської селищної ради Берестинського району Харківської області</t>
  </si>
  <si>
    <t>PC2025_438</t>
  </si>
  <si>
    <t>Литвинівська гімназія Жашківської міської ради Черкаської області</t>
  </si>
  <si>
    <t>PC2025_439</t>
  </si>
  <si>
    <t>Литвинівський ліцей Димерської селищної ради</t>
  </si>
  <si>
    <t>PC2025_440</t>
  </si>
  <si>
    <t>ЛИТОВСЬКО-УКРАЇНСЬКИЙ ЛІЦЕЙ №1 БОРОДЯНСЬКОЇ СЕЛИЩНОЇ РАДИ КИЇВСЬКОЇ ОБЛАСТІ</t>
  </si>
  <si>
    <t>PC2025_441</t>
  </si>
  <si>
    <t>Лищенський ліцей Підгайцівської сільської ради</t>
  </si>
  <si>
    <t>PC2025_442</t>
  </si>
  <si>
    <t>Ліцей "Європейський" Львівської міської ради</t>
  </si>
  <si>
    <t>PC2025_443</t>
  </si>
  <si>
    <t>Ліцей 101 Шевченківського району м. Києва</t>
  </si>
  <si>
    <t>PC2025_444</t>
  </si>
  <si>
    <t>Ліцей 25 м. Житомира</t>
  </si>
  <si>
    <t>PC2025_445</t>
  </si>
  <si>
    <t>Ліцей 293 міста Києва</t>
  </si>
  <si>
    <t>PC2025_446</t>
  </si>
  <si>
    <t>Ліцей N3 Калинівської міської ради Вінницької області</t>
  </si>
  <si>
    <t>PC2025_447</t>
  </si>
  <si>
    <t>Ліцей № 167 Дніпровського району м. Києва</t>
  </si>
  <si>
    <t>PC2025_448</t>
  </si>
  <si>
    <t>Ліцей № 19 Івано-Франківської міської ради</t>
  </si>
  <si>
    <t>PC2025_449</t>
  </si>
  <si>
    <t>Ліцей № 42 Дніпровського району м. Києва</t>
  </si>
  <si>
    <t>PC2025_450</t>
  </si>
  <si>
    <t>Ліцей №1 м. Копичинці</t>
  </si>
  <si>
    <t>PC2025_451</t>
  </si>
  <si>
    <t>Ліцей №141 «ОРТ» м. Києва</t>
  </si>
  <si>
    <t>PC2025_452</t>
  </si>
  <si>
    <t>Ліцей №3 імені Святої Королеви Ядвіги м. Мостиська Мостиської міської ради Яворівського району</t>
  </si>
  <si>
    <t>PC2025_453</t>
  </si>
  <si>
    <t>Ліцей №3 Коростишівської МР</t>
  </si>
  <si>
    <t>PC2025_454</t>
  </si>
  <si>
    <t>Ліцей №3 Новокаховської міської ради</t>
  </si>
  <si>
    <t>PC2025_455</t>
  </si>
  <si>
    <t>Ліцей №4 імені Лесі Українки Дрогобицької міської ради Львівської області</t>
  </si>
  <si>
    <t>PC2025_456</t>
  </si>
  <si>
    <t>Ліцей №4 Ладижинської міської ради</t>
  </si>
  <si>
    <t>PC2025_457</t>
  </si>
  <si>
    <t>Ліцей №6 імені Івана Ревчука Івано-Франківської міської ради</t>
  </si>
  <si>
    <t>PC2025_458</t>
  </si>
  <si>
    <t>Ліцей №6 міста Житомира ім. В.Г. Короленка</t>
  </si>
  <si>
    <t>PC2025_459</t>
  </si>
  <si>
    <t>Ліцей №88 Печерського району м. Києва</t>
  </si>
  <si>
    <t>PC2025_460</t>
  </si>
  <si>
    <t>Ліцей села Суходоли Володимирської міської ради</t>
  </si>
  <si>
    <t>PC2025_461</t>
  </si>
  <si>
    <t>Лозівський центр професійної освіти Харківської області</t>
  </si>
  <si>
    <t>PC2025_462</t>
  </si>
  <si>
    <t>Лозуватський ліцей Шполянської міської ради ОТГ Черкаської області</t>
  </si>
  <si>
    <t>PC2025_463</t>
  </si>
  <si>
    <t>Лопатинський ліцей Лопатинської селищної ради</t>
  </si>
  <si>
    <t>PC2025_464</t>
  </si>
  <si>
    <t>Лукавецький ліцей Берегометської селищної ради Вижницького району Чернівецької області</t>
  </si>
  <si>
    <t>PC2025_465</t>
  </si>
  <si>
    <t>Любомльський Ліцей №2</t>
  </si>
  <si>
    <t>PC2025_466</t>
  </si>
  <si>
    <t>Мазурівська філія КЗ Кривоозерський ліцей № 1</t>
  </si>
  <si>
    <t>PC2025_467</t>
  </si>
  <si>
    <t>2 клас Майської гімназії-філії Кислянського ліцею Зайцівської сільської ради Дніпропетровської області</t>
  </si>
  <si>
    <t>PC2025_468</t>
  </si>
  <si>
    <t>Малинський ліцей №3 Малинської міської ради</t>
  </si>
  <si>
    <t>PC2025_469</t>
  </si>
  <si>
    <t>Малинський ліцей №5 Малинської міської ради</t>
  </si>
  <si>
    <t>PC2025_470</t>
  </si>
  <si>
    <t>Маловільшанський заклад дошкільної освіти (дитячий садок) «Ромашка»</t>
  </si>
  <si>
    <t>PC2025_471</t>
  </si>
  <si>
    <t>Малофонтанський опорний заклад освіти Куяльницької сільської ради Подільського району Одеської області</t>
  </si>
  <si>
    <t>PC2025_472</t>
  </si>
  <si>
    <t>Медвежанська філія Ліцею № 2 м. Немирова Немирівської міської ради</t>
  </si>
  <si>
    <t>PC2025_473</t>
  </si>
  <si>
    <t>Меліоративний ліцей Піщанської сільської ради Самарівського району Дніпропетровської області</t>
  </si>
  <si>
    <t>PC2025_474</t>
  </si>
  <si>
    <t>Мельниківський ліцей Райгородської сільської ради Вінницької області</t>
  </si>
  <si>
    <t>PC2025_475</t>
  </si>
  <si>
    <t>Миколаївська гімназія №30 Миколаївська міська рада Миколаївської області</t>
  </si>
  <si>
    <t>PC2025_476</t>
  </si>
  <si>
    <t>Миколаївська гімназія №6 Миколаївської міської ради Миколаївської області</t>
  </si>
  <si>
    <t>PC2025_477</t>
  </si>
  <si>
    <t>Миколаївський ліцей №22 учнівський колектив 4-В класу</t>
  </si>
  <si>
    <t>PC2025_478</t>
  </si>
  <si>
    <t>Миколаївський ліцей Софіївської селищної ради Дніпропетровської області</t>
  </si>
  <si>
    <t>PC2025_479</t>
  </si>
  <si>
    <t>Мирнопільський ліцей з початковою школою та гімназією</t>
  </si>
  <si>
    <t>PC2025_480</t>
  </si>
  <si>
    <t>Миронівський заклад дошкільної освіти (ясла - садок) "Цукринка" Миронівської міської ради</t>
  </si>
  <si>
    <t>PC2025_481</t>
  </si>
  <si>
    <t>Миропільський ліцей Житомирської області</t>
  </si>
  <si>
    <t>PC2025_482</t>
  </si>
  <si>
    <t>Михайлюцький ліцей Михайлюцької сільської ради Шепетівського району Хмельницької області</t>
  </si>
  <si>
    <t>PC2025_483</t>
  </si>
  <si>
    <t>Містківський ліцей Пустомитівської територіальної громади Львівського району Львівської області</t>
  </si>
  <si>
    <t>PC2025_484</t>
  </si>
  <si>
    <t>"Міська центральна бібліотека" Знам'янської міської ради</t>
  </si>
  <si>
    <t>PC2025_485</t>
  </si>
  <si>
    <t>Могилянівський ліцей Острозької міської ради Рівненської області</t>
  </si>
  <si>
    <t>PC2025_486</t>
  </si>
  <si>
    <t>Мокіївська гімназія Ленковецької сільської ради Шепетівського району, Хмельницької області</t>
  </si>
  <si>
    <t>PC2025_487</t>
  </si>
  <si>
    <t>Молодіжненський заклад дошкільної освіти "Тополька" Великодолинської селищної ради Одеської області</t>
  </si>
  <si>
    <t>PC2025_488</t>
  </si>
  <si>
    <t>Мринський ліцей Мринської сільської ради</t>
  </si>
  <si>
    <t>PC2025_489</t>
  </si>
  <si>
    <t>М'якеньківська гімназія з дошкільним підрозділом Решетилівської міської ради Полтавської області</t>
  </si>
  <si>
    <t>PC2025_490</t>
  </si>
  <si>
    <t>Навчально-науковий інститут економіки та бізнес-освіти</t>
  </si>
  <si>
    <t>PC2025_491</t>
  </si>
  <si>
    <t>Народицький ліцей Народицької селищної ради</t>
  </si>
  <si>
    <t>PC2025_492</t>
  </si>
  <si>
    <t>Національний технічний університет "Дніпровська політехніка"</t>
  </si>
  <si>
    <t>PC2025_493</t>
  </si>
  <si>
    <t>Національний університет «Полтавська політехніка імені Юрія Кондратюка»</t>
  </si>
  <si>
    <t>PC2025_494</t>
  </si>
  <si>
    <t>Недайводська гімназія Глеюватської сільської ради</t>
  </si>
  <si>
    <t>PC2025_495</t>
  </si>
  <si>
    <t>Недашківський ліцей</t>
  </si>
  <si>
    <t>PC2025_496</t>
  </si>
  <si>
    <t>Нижчедубечанська гімназія Пірнівської сільської ради Вишгородського району Київської області</t>
  </si>
  <si>
    <t>PC2025_497</t>
  </si>
  <si>
    <t>Ніжинський обласний педагогічний ліцей Чернігівської обласної ради</t>
  </si>
  <si>
    <t>PC2025_498</t>
  </si>
  <si>
    <t>Нікопольська гімназія 20 Нікопольської міської ради</t>
  </si>
  <si>
    <t>PC2025_499</t>
  </si>
  <si>
    <t>Нікопольський ліцей №5 Нікопольської міської ради</t>
  </si>
  <si>
    <t>PC2025_500</t>
  </si>
  <si>
    <t>Новоборівський ліцей імені Василя Лунька</t>
  </si>
  <si>
    <t>PC2025_501</t>
  </si>
  <si>
    <t>Нововодолазький ліцей #1 Нововодолазької селищної ради Харківської області</t>
  </si>
  <si>
    <t>PC2025_502</t>
  </si>
  <si>
    <t>Нововодолазький ліцей №2 Нововодолазької селищної ради Харківської області</t>
  </si>
  <si>
    <t>PC2025_503</t>
  </si>
  <si>
    <t>Нововоронцовський ліцей Нововоронцовської селищної ради</t>
  </si>
  <si>
    <t>PC2025_504</t>
  </si>
  <si>
    <t>Новогуйвинський заклад дошкільної освіти " Дзвіночок " Новогуйвинської селищної ради Житомирської області Житомирського району</t>
  </si>
  <si>
    <t>PC2025_505</t>
  </si>
  <si>
    <t>Новогуйвинський заклад дошкільної освіти "Дзвіночок" Новогуйвинської селищної ради Житомирського району Житомирської області</t>
  </si>
  <si>
    <t>PC2025_506</t>
  </si>
  <si>
    <t>Новокиївський НВК "загальноосвітній навчальний заклад І-ІІІ ступенів-дошкільний навчальний заклад" Каланчацької селищної ради Херсонської області</t>
  </si>
  <si>
    <t>PC2025_507</t>
  </si>
  <si>
    <t>Новомиргородський ліцей Новомиргородської міської ради</t>
  </si>
  <si>
    <t>PC2025_508</t>
  </si>
  <si>
    <t>Новосамарський опорний ліцей Подільського району Одеської області</t>
  </si>
  <si>
    <t>PC2025_509</t>
  </si>
  <si>
    <t>Носівська початкова школа</t>
  </si>
  <si>
    <t>PC2025_510</t>
  </si>
  <si>
    <t>Овлашівська гімназія Роменської міської ради Сумської області</t>
  </si>
  <si>
    <t>PC2025_511</t>
  </si>
  <si>
    <t>Овруцький ліцей номер 4 Овруцької міської ради</t>
  </si>
  <si>
    <t>PC2025_512</t>
  </si>
  <si>
    <t>Одеська гімназія "ПІВДЕННОУКРАЇНСЬКА"</t>
  </si>
  <si>
    <t>PC2025_513</t>
  </si>
  <si>
    <t>Одеська гімназія 18 Одеської міської ради</t>
  </si>
  <si>
    <t>PC2025_514</t>
  </si>
  <si>
    <t>ОДЕСЬКИЙ ЗАКЛАД ДОШКІЛЬНОЇ ОСВІТИ "ДИТЯЧИЙ САДОК" № 260 ОДЕСЬКОЇ МІСЬКОЇ РАДИ</t>
  </si>
  <si>
    <t>PC2025_515</t>
  </si>
  <si>
    <t>ОДЕСЬКИЙ ЗАКЛАД ДОШКІЛЬНОЇ ОСВІТИ "ЯСЛА-САДОК" № 29 ОДЕСЬКОЇ МІСЬКОЇ РАДИ</t>
  </si>
  <si>
    <t>PC2025_516</t>
  </si>
  <si>
    <t>ОДЕСЬКИЙ ЗАКЛАД ДОШКІЛЬНОЇ ОСВІТИ "ЯСЛА-САДОК" №268 ОДЕСЬКОЇ МІСЬКОЇ РАДИ</t>
  </si>
  <si>
    <t>PC2025_517</t>
  </si>
  <si>
    <t>ОДЕСЬКИЙ ЛІЦЕЙ #60 Одеської міської ради</t>
  </si>
  <si>
    <t>PC2025_518</t>
  </si>
  <si>
    <t>ОДЕСЬКИЙ ЛІЦЕЙ № 5 ОДЕСЬКОЇ МІСЬКОЇ РАДИ</t>
  </si>
  <si>
    <t>PC2025_519</t>
  </si>
  <si>
    <t>Одеський ліцей № 65 Одеської міської ради</t>
  </si>
  <si>
    <t>PC2025_520</t>
  </si>
  <si>
    <t>ОДЕСЬКИЙ ЛІЦЕЙ №100</t>
  </si>
  <si>
    <t>PC2025_521</t>
  </si>
  <si>
    <t>ОДЕСЬКИЙ ЛІЦЕЙ №100 ОДЕСЬКОЇ МІСЬКОЇ РАДИ, 4-А клас</t>
  </si>
  <si>
    <t>PC2025_522</t>
  </si>
  <si>
    <t>ОЗ "Вишнівський ліцей" Вишнівської сільської ради</t>
  </si>
  <si>
    <t>PC2025_523</t>
  </si>
  <si>
    <t>ОЗО Кіцманський ліцей №1</t>
  </si>
  <si>
    <t>PC2025_524</t>
  </si>
  <si>
    <t>Опорний заклад "Бугринський ліцей"</t>
  </si>
  <si>
    <t>PC2025_525</t>
  </si>
  <si>
    <t>Опорний заклад "Дядьковицький ліцей Дядьковицької сільської ради Рівненського району Рівненської області"</t>
  </si>
  <si>
    <t>PC2025_526</t>
  </si>
  <si>
    <t>Опорний заклад "Малошпаківський ліцей"</t>
  </si>
  <si>
    <t>PC2025_527</t>
  </si>
  <si>
    <t>Опорний заклад "Світязький ліцей"</t>
  </si>
  <si>
    <t>PC2025_528</t>
  </si>
  <si>
    <t>Опорний заклад «Каланчацький заклад повної загальної середньої освіти №1»</t>
  </si>
  <si>
    <t>PC2025_529</t>
  </si>
  <si>
    <t>Опорний заклад Вигодянський ліцей Вигодянської сільської ради</t>
  </si>
  <si>
    <t>PC2025_530</t>
  </si>
  <si>
    <t>Опорний заклад загальної середньої освіти "Ліцей с.Копачівка"</t>
  </si>
  <si>
    <t>PC2025_531</t>
  </si>
  <si>
    <t>опорний заклад освіти "Визирський ліцей" Визирської сільської ради Одеської області Одеського району</t>
  </si>
  <si>
    <t>PC2025_532</t>
  </si>
  <si>
    <t>Опорний заклад освіти "Волоківський ліцей"</t>
  </si>
  <si>
    <t>PC2025_533</t>
  </si>
  <si>
    <t>Опорний заклад освіти "Миргородська гімназія №3 Миргородської міської ради Полтавської області"</t>
  </si>
  <si>
    <t>PC2025_534</t>
  </si>
  <si>
    <t>ОПОРНИЙ ЗАКЛАД ОСВІТИ "ПЕТРОВІРІВСЬКИЙ ЛІЦЕЙ"</t>
  </si>
  <si>
    <t>PC2025_535</t>
  </si>
  <si>
    <t>Опорний заклад освіти "Чернівецький ліцей №2 Чернівецької селищної ради"</t>
  </si>
  <si>
    <t>PC2025_536</t>
  </si>
  <si>
    <t>Опорний заклад" Ланнівський ліцей" Ланнівської сільської ради</t>
  </si>
  <si>
    <t>PC2025_537</t>
  </si>
  <si>
    <t>Орівський заклад загальної середньої освіти І-ІІІ ступенів</t>
  </si>
  <si>
    <t>PC2025_538</t>
  </si>
  <si>
    <t>Орільський ліцей Слобожанської селищної ради Дніпровського району Дніпропетровської області</t>
  </si>
  <si>
    <t>PC2025_539</t>
  </si>
  <si>
    <t>Орлівщинський заклад дошкільної освіти "Веселка" Піщанської сільської ради Самарівського району Дніпропетровської області</t>
  </si>
  <si>
    <t>PC2025_540</t>
  </si>
  <si>
    <t>Освітній центр «Вулик» Балаклійського ліцею №5</t>
  </si>
  <si>
    <t>PC2025_541</t>
  </si>
  <si>
    <t>Оситнязька філія Великосеверинівського ліцею Великосеверинівської сільської ради Кропивницького району</t>
  </si>
  <si>
    <t>PC2025_542</t>
  </si>
  <si>
    <t>Осичківський ліцей Радомишльськоі міської ради Житомирської області</t>
  </si>
  <si>
    <t>PC2025_543</t>
  </si>
  <si>
    <t>Острицький ліцей Магальської ОТГ</t>
  </si>
  <si>
    <t>PC2025_544</t>
  </si>
  <si>
    <t>Охтирська загальноосвітня школа І-ІІІ ступенів № 8 Охтирської міської ради Сумської області</t>
  </si>
  <si>
    <t>PC2025_545</t>
  </si>
  <si>
    <t>Охтирська загальноосвітня школа І-ІІІ ступенів №4 імені Остапа Вишні Охтирської міської ради Сумської області</t>
  </si>
  <si>
    <t>PC2025_546</t>
  </si>
  <si>
    <t>Ошихлібський ліцей</t>
  </si>
  <si>
    <t>PC2025_547</t>
  </si>
  <si>
    <t>Панчівський ліцей та ЗДО "Малятко" Новомиргородської міської ради Кіровоградської області</t>
  </si>
  <si>
    <t>PC2025_548</t>
  </si>
  <si>
    <t>Первозванівський ліцей Первозванівської сільської ради Кропивницького району Кіровоградської області</t>
  </si>
  <si>
    <t>PC2025_549</t>
  </si>
  <si>
    <t>Первомайська гімназія № 3 Первомайської міської ради</t>
  </si>
  <si>
    <t>PC2025_550</t>
  </si>
  <si>
    <t>Петрівський ліцей Балаклійської міської ради Харківської області</t>
  </si>
  <si>
    <t>PC2025_551</t>
  </si>
  <si>
    <t>Пилиповицький ЗДО "ПИЛИПКО"</t>
  </si>
  <si>
    <t>PC2025_552</t>
  </si>
  <si>
    <t>Пирятинський ліцей Пирятинської міської ради Полтавської області</t>
  </si>
  <si>
    <t>PC2025_553</t>
  </si>
  <si>
    <t>Підгаєцький ліцей імені Маркіяна Паславського Підгаєцької міської ради</t>
  </si>
  <si>
    <t>PC2025_554</t>
  </si>
  <si>
    <t>Підлісецька гімназія Кременецької міської ради Тернопільської області</t>
  </si>
  <si>
    <t>PC2025_555</t>
  </si>
  <si>
    <t>Пластовий курінь імені Наталії Кобринської</t>
  </si>
  <si>
    <t>PC2025_556</t>
  </si>
  <si>
    <t>Плосківська гімназія</t>
  </si>
  <si>
    <t>PC2025_557</t>
  </si>
  <si>
    <t>Плосківський ліцей Великодимерської селищної ради Броварського району Київської області</t>
  </si>
  <si>
    <t>PC2025_558</t>
  </si>
  <si>
    <t>Погребський ліцей</t>
  </si>
  <si>
    <t>PC2025_559</t>
  </si>
  <si>
    <t>Позашкільний навчальний заклад Будинок дитячої творчості Подільського району міста Києва</t>
  </si>
  <si>
    <t>PC2025_560</t>
  </si>
  <si>
    <t>Поливанівський заклад дошкільної освіти Магдалинівської селищної ради</t>
  </si>
  <si>
    <t>PC2025_561</t>
  </si>
  <si>
    <t>Полішпаківська гімназія з початковою школою</t>
  </si>
  <si>
    <t>PC2025_562</t>
  </si>
  <si>
    <t>Полтавська загальноосвітня школа І-ІІІ ступенів №9</t>
  </si>
  <si>
    <t>PC2025_563</t>
  </si>
  <si>
    <t>Полтавський базовий медичний фаховий коледж</t>
  </si>
  <si>
    <t>PC2025_564</t>
  </si>
  <si>
    <t>Полтавський державний аграрний університет</t>
  </si>
  <si>
    <t>PC2025_565</t>
  </si>
  <si>
    <t>Полянська гімназія Судилківської ТГ Шепетівського району Хмельницької області</t>
  </si>
  <si>
    <t>PC2025_566</t>
  </si>
  <si>
    <t>Попаснянський ліцей №25 Попаснянської міської територіальної громади Сіверськодонецького району Луганської області</t>
  </si>
  <si>
    <t>PC2025_567</t>
  </si>
  <si>
    <t>Почаївська гімназія Гребінківської міської ради</t>
  </si>
  <si>
    <t>PC2025_568</t>
  </si>
  <si>
    <t>Почапинська гімназія Лисянської селищної ради Черкаської області</t>
  </si>
  <si>
    <t>PC2025_569</t>
  </si>
  <si>
    <t>Початкова школа №53 Львівської міської ради</t>
  </si>
  <si>
    <t>PC2025_570</t>
  </si>
  <si>
    <t>Початкова школа імені Софії Русової</t>
  </si>
  <si>
    <t>PC2025_571</t>
  </si>
  <si>
    <t>Прибужанівський ліцей Прибужанівської сільської ради Вознесенського району Миколаївської області</t>
  </si>
  <si>
    <t>PC2025_572</t>
  </si>
  <si>
    <t>ПРИВАТНИЙ ЗАКЛАД ЗАГАЛЬНОЇ СЕРЕДНЬОЇ ОСВІТИ “ПОЧАТКОВА ШКОЛА ЮЛІЇ МИКИТИН МІСТА СТРИЙ ЛЬВІВСЬКОЇ ОБЛАСТІ”</t>
  </si>
  <si>
    <t>PC2025_573</t>
  </si>
  <si>
    <t>Приватний заклад дошкільної та загальної середньої освіти «Українська дитяча академія»</t>
  </si>
  <si>
    <t>PC2025_574</t>
  </si>
  <si>
    <t>Прилуцький заклад загальної середньої освіти І-ІІІ ступенів №7 (ліцей №7) Прилуцької міської ради Чернігівської області</t>
  </si>
  <si>
    <t>PC2025_575</t>
  </si>
  <si>
    <t>Професійно-технічне училище № 88</t>
  </si>
  <si>
    <t>PC2025_576</t>
  </si>
  <si>
    <t>Професійно-технічне училище №22 смт. Велика Лепетиха</t>
  </si>
  <si>
    <t>PC2025_577</t>
  </si>
  <si>
    <t>Пустомитівський ліцей № 1 Пустомитівської міської ради</t>
  </si>
  <si>
    <t>PC2025_578</t>
  </si>
  <si>
    <t>Пухівський заклад загальної середньої освіти</t>
  </si>
  <si>
    <t>PC2025_579</t>
  </si>
  <si>
    <t>Радушненський будинок культури -філія КЗ"ЦКДМС"Арт-палітра" НСР "</t>
  </si>
  <si>
    <t>PC2025_580</t>
  </si>
  <si>
    <t>Регіональний центр професійної освіти ресторанного, будівельного та автотранспортного сервісу Харківської області</t>
  </si>
  <si>
    <t>PC2025_581</t>
  </si>
  <si>
    <t>Регіональний центр професійно-технічної освіти №1 м.Кременчука</t>
  </si>
  <si>
    <t>PC2025_582</t>
  </si>
  <si>
    <t>Решетилівський заклад дошкільної освіти ясла-садок "Ромашка" Решетилівської міської ради Полтавської області</t>
  </si>
  <si>
    <t>PC2025_583</t>
  </si>
  <si>
    <t>Решетилівський заклад дошкільної освіти ясла-садок "Соняшник" Решетилівської міської ради Полтавської області</t>
  </si>
  <si>
    <t>PC2025_584</t>
  </si>
  <si>
    <t>Рівненський ліцей "Український"</t>
  </si>
  <si>
    <t>PC2025_585</t>
  </si>
  <si>
    <t>Рівненський ліцей№22 Рівненської міської ради</t>
  </si>
  <si>
    <t>PC2025_586</t>
  </si>
  <si>
    <t>Рівненський фаховий коледж інформаційних технологій</t>
  </si>
  <si>
    <t>PC2025_587</t>
  </si>
  <si>
    <t>Рідківський ліцей</t>
  </si>
  <si>
    <t>PC2025_588</t>
  </si>
  <si>
    <t>Рідківський ліцей Магальської сільської ради Чернівецького району Чернівецької області</t>
  </si>
  <si>
    <t>PC2025_589</t>
  </si>
  <si>
    <t>Розбишівська гімназія Сергіївської сільської ради Полтавської області</t>
  </si>
  <si>
    <t>PC2025_590</t>
  </si>
  <si>
    <t>Розквітівський ліцей Розквітівської сільської ради Березівського району Одеської області</t>
  </si>
  <si>
    <t>PC2025_591</t>
  </si>
  <si>
    <t>Розумівський комунальний заклад дошкільної освіти "Казка " Долинської сільської ради Запорізької області Запорізького району</t>
  </si>
  <si>
    <t>PC2025_592</t>
  </si>
  <si>
    <t>Роменська загальноосвітня школа І-ІІІ ступенів №7 Роменської міської ради Сумської області.</t>
  </si>
  <si>
    <t>PC2025_593</t>
  </si>
  <si>
    <t>Роменський дошкільний навчальний заклад (ясла-садок) № 1 "Чайка" Роменської міської ради Сумської області</t>
  </si>
  <si>
    <t>PC2025_594</t>
  </si>
  <si>
    <t>РСМ УКРАЇНА</t>
  </si>
  <si>
    <t>PC2025_595</t>
  </si>
  <si>
    <t>Савинецька гімназія Рокитнянської селищної ради Білоцерківського району Київської області</t>
  </si>
  <si>
    <t>PC2025_596</t>
  </si>
  <si>
    <t>Северинівський ліцей</t>
  </si>
  <si>
    <t>PC2025_597</t>
  </si>
  <si>
    <t>Семенівський заклад дошкільної освіти "Зернятко" Обухівської міської ради Київської області</t>
  </si>
  <si>
    <t>PC2025_598</t>
  </si>
  <si>
    <t>Сенкевичівський ліцей, Городищенської сільської ради, Луцького району, Волинської області</t>
  </si>
  <si>
    <t>PC2025_599</t>
  </si>
  <si>
    <t>СЕРГІЇВСЬКИЙ ОЗЗСО "СЕРГІЇВСЬКИЙ ЛІЦЕЙ" СЕРГІЇВСЬКОЇ СЕЛИЩНОЇ РАДИ БІЛГОРОД-ДНІСТРОВСЬКОГО РАЙОНУ ОДЕСЬКОЇ ОБЛАСТІ</t>
  </si>
  <si>
    <t>PC2025_600</t>
  </si>
  <si>
    <t>Середино-Будський ліцей №2 Середино-Будської міської ради Сумської області</t>
  </si>
  <si>
    <t>PC2025_601</t>
  </si>
  <si>
    <t>Серединська гімназія імені В.М.Думанського Джулинської сільської ради</t>
  </si>
  <si>
    <t>PC2025_602</t>
  </si>
  <si>
    <t>Середкевицький ЗЗСО І-ІІІ ст. Яворівської міської ради Львівської області</t>
  </si>
  <si>
    <t>PC2025_603</t>
  </si>
  <si>
    <t>СЗШ №55 м. Львова</t>
  </si>
  <si>
    <t>PC2025_604</t>
  </si>
  <si>
    <t>Сілецька гімназія Горохівської міської ради Луцького району Волинської області</t>
  </si>
  <si>
    <t>PC2025_605</t>
  </si>
  <si>
    <t>Смілянська загальноосвітня школа І-ІІІ ступенів №1 Смілянської міської ради Черкаської області</t>
  </si>
  <si>
    <t>PC2025_606</t>
  </si>
  <si>
    <t>Смолінський ліцей √2</t>
  </si>
  <si>
    <t>PC2025_607</t>
  </si>
  <si>
    <t>Сновський центр позашкільної освіти Сновської міської ради Корюківського району Чернігівської області</t>
  </si>
  <si>
    <t>PC2025_608</t>
  </si>
  <si>
    <t>Снятинський заклад дошкільної освіти "Золотий ключик"</t>
  </si>
  <si>
    <t>PC2025_609</t>
  </si>
  <si>
    <t>Соборненський ліцей Бессарабської селищної ради Одеської області</t>
  </si>
  <si>
    <t>PC2025_610</t>
  </si>
  <si>
    <t>Сопівський ліцей Печеніжинської ТГ</t>
  </si>
  <si>
    <t>PC2025_611</t>
  </si>
  <si>
    <t>СОСНІВСЬКА ГІМНАЗІЯ №14</t>
  </si>
  <si>
    <t>PC2025_612</t>
  </si>
  <si>
    <t>Софіївський заклад дошкільної освіти "Берізка" Софіївської селищної ради Дніпропетровської області</t>
  </si>
  <si>
    <t>PC2025_613</t>
  </si>
  <si>
    <t>Софіївський ліцей Софіївської сільської ради</t>
  </si>
  <si>
    <t>PC2025_614</t>
  </si>
  <si>
    <t>Соціально-гуманітарний факультет Білоцерківського національного аграрного університету</t>
  </si>
  <si>
    <t>PC2025_615</t>
  </si>
  <si>
    <t>Спаський ліцей Підгородненської міської ради Дніпропетровської області</t>
  </si>
  <si>
    <t>PC2025_616</t>
  </si>
  <si>
    <t>Спеціальна загальноосвітня школа " Надія"</t>
  </si>
  <si>
    <t>PC2025_617</t>
  </si>
  <si>
    <t>Спеціальна школа №4 Оболонського району м. Києва</t>
  </si>
  <si>
    <t>PC2025_618</t>
  </si>
  <si>
    <t>Ставрівський опорний ліцей</t>
  </si>
  <si>
    <t>PC2025_619</t>
  </si>
  <si>
    <t>Станція юних техніків Південноукраїнської міської ради</t>
  </si>
  <si>
    <t>PC2025_620</t>
  </si>
  <si>
    <t>Старобезрадичівський ЗДО (дитячий садок) "Волошка" Козинської селищної ради Обухівського району Київської області</t>
  </si>
  <si>
    <t>PC2025_621</t>
  </si>
  <si>
    <t>Старовірівський центр дитячої та юнацької творчості "Шанс" Старовірівської сільської ради Берестинського району Харківської області</t>
  </si>
  <si>
    <t>PC2025_622</t>
  </si>
  <si>
    <t>Старововчинецький ліцей Кам'янецької сільської ради Чернівецького району Чернівецької області</t>
  </si>
  <si>
    <t>PC2025_623</t>
  </si>
  <si>
    <t>Степанівський ліцей</t>
  </si>
  <si>
    <t>PC2025_624</t>
  </si>
  <si>
    <t>Стецівський ліцей Чигиринської міської ради Черкаської області</t>
  </si>
  <si>
    <t>PC2025_625</t>
  </si>
  <si>
    <t>Стрюківська сільська бібліотека</t>
  </si>
  <si>
    <t>PC2025_626</t>
  </si>
  <si>
    <t>Стрюківська сільська бібліотека 2</t>
  </si>
  <si>
    <t>PC2025_627</t>
  </si>
  <si>
    <t>Сугаківський ліцей Вендичанської селищної ради Могилів-Подільського району Вінницької області</t>
  </si>
  <si>
    <t>PC2025_628</t>
  </si>
  <si>
    <t>Сулацька філія Володьководівицької гімназії</t>
  </si>
  <si>
    <t>PC2025_629</t>
  </si>
  <si>
    <t>Сумська спеціальна початкова школа № 31 Сумської міської ради</t>
  </si>
  <si>
    <t>PC2025_630</t>
  </si>
  <si>
    <t>Сумський дошкільний навчальний заклад (ясла -садок) № 35 "Дюймовочка"м. Суми, Сумської області</t>
  </si>
  <si>
    <t>PC2025_631</t>
  </si>
  <si>
    <t>Сумський дошкільний навчальний заклад (ясла-садок) № 19 "Рум'янек" м. Суми, Сумської області</t>
  </si>
  <si>
    <t>PC2025_632</t>
  </si>
  <si>
    <t>Сумський дошкільний навчальний заклад (ясла-садок) №2 "Ясочка"</t>
  </si>
  <si>
    <t>PC2025_633</t>
  </si>
  <si>
    <t>Сумський дошкільний навчальний заклад (ясла-садок) №7 "Попелюшка" м. Суми, Сумської області</t>
  </si>
  <si>
    <t>PC2025_634</t>
  </si>
  <si>
    <t>Талалаївський ліцей Талалаївської сільської ради Ніжинського району Чернігівської області</t>
  </si>
  <si>
    <t>PC2025_635</t>
  </si>
  <si>
    <t>Таращанський академічний ліцей "Ерудит"</t>
  </si>
  <si>
    <t>PC2025_636</t>
  </si>
  <si>
    <t>Територіальний центр надання соціальних послуг Салтівського району міста Харкова</t>
  </si>
  <si>
    <t>PC2025_637</t>
  </si>
  <si>
    <t>Тернопільський академічний ліцей "Генезис" Тернопільської міської ради</t>
  </si>
  <si>
    <t>PC2025_638</t>
  </si>
  <si>
    <t>Тернопільський кооперативний фаховий коледж</t>
  </si>
  <si>
    <t>PC2025_639</t>
  </si>
  <si>
    <t>ТОВ "Заклад освіти "АСТОР"</t>
  </si>
  <si>
    <t>PC2025_640</t>
  </si>
  <si>
    <t>ТОВ "Приватний ліцей "Ай Діти" міста Києва"</t>
  </si>
  <si>
    <t>PC2025_641</t>
  </si>
  <si>
    <t>ТОВ "ТІРАС-12"</t>
  </si>
  <si>
    <t>PC2025_642</t>
  </si>
  <si>
    <t>ТОВ «ПЗОЛ «ШКОЛА БАЗИС» М. КИЇВ»</t>
  </si>
  <si>
    <t>PC2025_643</t>
  </si>
  <si>
    <t>Торчинський професійний ліцей</t>
  </si>
  <si>
    <t>PC2025_644</t>
  </si>
  <si>
    <t>Ужгородська гімназія імені Другетів</t>
  </si>
  <si>
    <t>PC2025_645</t>
  </si>
  <si>
    <t>Ужгородське вище комерційне училище Державного торговельно-економічного університету</t>
  </si>
  <si>
    <t>PC2025_646</t>
  </si>
  <si>
    <t>Узинська гімназія Івано-Франківської міської ради</t>
  </si>
  <si>
    <t>PC2025_647</t>
  </si>
  <si>
    <t>Уманська гімназія № 12 Уманської міської ради Черкаської області</t>
  </si>
  <si>
    <t>PC2025_648</t>
  </si>
  <si>
    <t>Устивицька гімназія Гоголівської селищної ради</t>
  </si>
  <si>
    <t>PC2025_649</t>
  </si>
  <si>
    <t>Фаховий коледж Національного фармацевтичного університету</t>
  </si>
  <si>
    <t>PC2025_650</t>
  </si>
  <si>
    <t>Филенківський ліцей Скороходівської селищної ради</t>
  </si>
  <si>
    <t>PC2025_651</t>
  </si>
  <si>
    <t>Філія - Зеленопільська гімназія Червонозабійницького ліцею Глеюватської сільської ради</t>
  </si>
  <si>
    <t>PC2025_652</t>
  </si>
  <si>
    <t>Філія- Шевченківська початкова школа Червонозабійницького ліцею Глеюватської сільської ради</t>
  </si>
  <si>
    <t>PC2025_653</t>
  </si>
  <si>
    <t>Харитонівська гімназія Житомирського району Житомирської області</t>
  </si>
  <si>
    <t>PC2025_654</t>
  </si>
  <si>
    <t>Харківський машинобудівний фаховий коледж</t>
  </si>
  <si>
    <t>PC2025_655</t>
  </si>
  <si>
    <t>Херсонський заклад дошкільної освіти № 13 комбінованого типу Херсонської міської ради</t>
  </si>
  <si>
    <t>PC2025_656</t>
  </si>
  <si>
    <t>Херсонський заклад дошкільної освіти № 45 Херсонської міської ради</t>
  </si>
  <si>
    <t>PC2025_657</t>
  </si>
  <si>
    <t>ХЗДО 23 "Вогник"</t>
  </si>
  <si>
    <t>PC2025_658</t>
  </si>
  <si>
    <t>ХЗДО 49 "Дюймовочка" Група 12 " Грайлики"</t>
  </si>
  <si>
    <t>PC2025_659</t>
  </si>
  <si>
    <t>Хмельницький заклад дошкільної освіти № 50 «Лелеченька» Група №1 «Краплинка»</t>
  </si>
  <si>
    <t>PC2025_660</t>
  </si>
  <si>
    <t>Хмельницький заклад дошкільної освіти № 54 "Пізнайко" Хмельницької міської ради Хмельницької області</t>
  </si>
  <si>
    <t>PC2025_661</t>
  </si>
  <si>
    <t>Хмельницький заклад дошкільної освіти № 24 "Барвінок" Хмельницької міської ради Хмельницької області</t>
  </si>
  <si>
    <t>PC2025_662</t>
  </si>
  <si>
    <t>Хмельницький заклад дошкільної освіти № 28 "Пролісок"</t>
  </si>
  <si>
    <t>PC2025_663</t>
  </si>
  <si>
    <t>Хмельницький заклад дошкільної освіти № 5 "Соловейко"</t>
  </si>
  <si>
    <t>PC2025_664</t>
  </si>
  <si>
    <t>Хмельницький заклад дошкільної освіти №57 "Перлинка"</t>
  </si>
  <si>
    <t>PC2025_665</t>
  </si>
  <si>
    <t>Хмельницький ЗДО 20"Білочка"</t>
  </si>
  <si>
    <t>PC2025_666</t>
  </si>
  <si>
    <t>Хмельницький кооперативний торговельно-економічний інститут</t>
  </si>
  <si>
    <t>PC2025_667</t>
  </si>
  <si>
    <t>Христинівський ліцей Христинівської міської ради</t>
  </si>
  <si>
    <t>PC2025_668</t>
  </si>
  <si>
    <t>Цвітківський заклад загальної середньої освіти І - ІІІ ступенів Городищенської міської ради Черкаської області</t>
  </si>
  <si>
    <t>PC2025_669</t>
  </si>
  <si>
    <t>ЦДР "Совенята"</t>
  </si>
  <si>
    <t>PC2025_670</t>
  </si>
  <si>
    <t>Центр дитячого розвитку «Мудрик»</t>
  </si>
  <si>
    <t>PC2025_671</t>
  </si>
  <si>
    <t>Центр дитячої та юнацької творчості Горішньоплавнівської міської ради</t>
  </si>
  <si>
    <t>PC2025_672</t>
  </si>
  <si>
    <t>Центр позашкільної освіти Городоцької селищної ради</t>
  </si>
  <si>
    <t>PC2025_673</t>
  </si>
  <si>
    <t>Центр розвитку дитини "Гармонія"</t>
  </si>
  <si>
    <t>PC2025_674</t>
  </si>
  <si>
    <t>Центр соціальних служб Чугуївської міської ради</t>
  </si>
  <si>
    <t>PC2025_675</t>
  </si>
  <si>
    <t>Чаплинський ліцей Петриківської селищної ради</t>
  </si>
  <si>
    <t>PC2025_676</t>
  </si>
  <si>
    <t>Чемеровецький ліцей N1 Чемеровецької селищної ради Хмельницької області</t>
  </si>
  <si>
    <t>PC2025_677</t>
  </si>
  <si>
    <t>Червоноградський гірничо-економічний фаховий коледж</t>
  </si>
  <si>
    <t>PC2025_678</t>
  </si>
  <si>
    <t>Черешенський опорний ліцей</t>
  </si>
  <si>
    <t>PC2025_679</t>
  </si>
  <si>
    <t>Черкаська загальноосвітня школа І-ІІІ ступенів №22 Черкаської міської ради Черкаської області</t>
  </si>
  <si>
    <t>PC2025_680</t>
  </si>
  <si>
    <t>Чернівецька гімназія №19 Чернівецької міської ради</t>
  </si>
  <si>
    <t>PC2025_681</t>
  </si>
  <si>
    <t>Чернівецький ліцей 6 імені Олександра Доброго</t>
  </si>
  <si>
    <t>PC2025_682</t>
  </si>
  <si>
    <t>Чернівецький ліцей №16 ім. Ю. Федьковича Чернівецької міської ради</t>
  </si>
  <si>
    <t>PC2025_683</t>
  </si>
  <si>
    <t>Чернівський ЗЗСО І-ІІІ ступенів ім. Т.Г. Шевченка</t>
  </si>
  <si>
    <t>PC2025_684</t>
  </si>
  <si>
    <t>ЧЕРНІГІВСЬКА ГІМНАЗІЯ № 28 ЧЕРНІГІВСЬКОЇ МІСЬКОЇ РАДИ</t>
  </si>
  <si>
    <t>PC2025_685</t>
  </si>
  <si>
    <t>Чорногірська гімназія Березівської ОТГ</t>
  </si>
  <si>
    <t>PC2025_686</t>
  </si>
  <si>
    <t>Чорноморський економіко-правовий ліцей № 1 Чорноморської міської ради Одеського району Одеської області </t>
  </si>
  <si>
    <t>PC2025_687</t>
  </si>
  <si>
    <t>Чортківський ліцей №1 імені Маркіяна Шашкевича</t>
  </si>
  <si>
    <t>PC2025_688</t>
  </si>
  <si>
    <t>Чумаківський ліцей Чумаківської сільської ради Дніпровського району Дніпротетровської області</t>
  </si>
  <si>
    <t>PC2025_689</t>
  </si>
  <si>
    <t>Шевченківський заклад загальної середньої освіти №1 Кілійської міської ради</t>
  </si>
  <si>
    <t>PC2025_690</t>
  </si>
  <si>
    <t>Шевченківський ліцей Славгородської селищної ради Синельниківського району Дніпропетровської області</t>
  </si>
  <si>
    <t>PC2025_691</t>
  </si>
  <si>
    <t>Шепітський заклад загальної середньої освіти І-ІІІ ступенів</t>
  </si>
  <si>
    <t>PC2025_692</t>
  </si>
  <si>
    <t>Широківський заклад дошкільної освіти "Оленка" Новопільської сільської ради</t>
  </si>
  <si>
    <t>PC2025_693</t>
  </si>
  <si>
    <t>Широківський ліцей №1</t>
  </si>
  <si>
    <t>PC2025_694</t>
  </si>
  <si>
    <t>Школа 248 І-ІІІ ступенів Деснянського району міста Києва</t>
  </si>
  <si>
    <t>PC2025_695</t>
  </si>
  <si>
    <t>Школа I-III ступенів №58 Шевченківського району м.Києва</t>
  </si>
  <si>
    <t>PC2025_696</t>
  </si>
  <si>
    <t>Школа вільних та небайдужих</t>
  </si>
  <si>
    <t>PC2025_697</t>
  </si>
  <si>
    <t>Шляхівський ліцей ім.Г.Й.Кузика Джулинської сільської ради</t>
  </si>
  <si>
    <t>PC2025_698</t>
  </si>
  <si>
    <t>Шпитьківський академічний ліцей "Скіф"</t>
  </si>
  <si>
    <t>PC2025_699</t>
  </si>
  <si>
    <t>Шполянський ліцей №2 Шполянської міської ради ОТГ Черкаської області</t>
  </si>
  <si>
    <t>PC2025_700</t>
  </si>
  <si>
    <t>Яківська гімназія Івано- Франківського району Івано- франківської області</t>
  </si>
  <si>
    <t>PC2025_701</t>
  </si>
  <si>
    <t>Ямпільський ліцей №2 Ямпільської селищної ради Сумської області</t>
  </si>
  <si>
    <t>PC2025_702</t>
  </si>
  <si>
    <t>Яринівська філія опорного закладу Малинський ліцей</t>
  </si>
  <si>
    <t>PC2025_703</t>
  </si>
  <si>
    <t>Ярославицький ліцей Ярославицької сільської ради</t>
  </si>
  <si>
    <t>PC2025_704</t>
  </si>
  <si>
    <t>Ярунський ліцей</t>
  </si>
  <si>
    <t>назва організації</t>
  </si>
  <si>
    <t>Білоцерківська гімназія - початкова школа №6 "Перспектива"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</si>
</sst>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VeyTS-ok9TxOsrGgGv4i" TargetMode="External"/><Relationship Id="rId671" Type="http://schemas.openxmlformats.org/officeDocument/2006/relationships/hyperlink" Target="https://talan.bank.gov.ua/get-user-certificate/VeyTSkNfO1uFDafjR2n3" TargetMode="External"/><Relationship Id="rId21" Type="http://schemas.openxmlformats.org/officeDocument/2006/relationships/hyperlink" Target="https://talan.bank.gov.ua/get-user-certificate/VeyTS1EHgdtsog0AXtUu" TargetMode="External"/><Relationship Id="rId324" Type="http://schemas.openxmlformats.org/officeDocument/2006/relationships/hyperlink" Target="https://talan.bank.gov.ua/get-user-certificate/VeyTSN0w6-rcXd-PDgMC" TargetMode="External"/><Relationship Id="rId531" Type="http://schemas.openxmlformats.org/officeDocument/2006/relationships/hyperlink" Target="https://talan.bank.gov.ua/get-user-certificate/VeyTS8LWGSK4-M8hAOI4" TargetMode="External"/><Relationship Id="rId629" Type="http://schemas.openxmlformats.org/officeDocument/2006/relationships/hyperlink" Target="https://talan.bank.gov.ua/get-user-certificate/VeyTSVYbzEGJkljkLrXX" TargetMode="External"/><Relationship Id="rId170" Type="http://schemas.openxmlformats.org/officeDocument/2006/relationships/hyperlink" Target="https://talan.bank.gov.ua/get-user-certificate/VeyTSNpvnH9BUs--avth" TargetMode="External"/><Relationship Id="rId268" Type="http://schemas.openxmlformats.org/officeDocument/2006/relationships/hyperlink" Target="https://talan.bank.gov.ua/get-user-certificate/VeyTSbUnStj1WAets7E_" TargetMode="External"/><Relationship Id="rId475" Type="http://schemas.openxmlformats.org/officeDocument/2006/relationships/hyperlink" Target="https://talan.bank.gov.ua/get-user-certificate/VeyTSN71FYnbes-3zMJq" TargetMode="External"/><Relationship Id="rId682" Type="http://schemas.openxmlformats.org/officeDocument/2006/relationships/hyperlink" Target="https://talan.bank.gov.ua/get-user-certificate/VeyTSfV8jrMiqsfqlkzT" TargetMode="External"/><Relationship Id="rId32" Type="http://schemas.openxmlformats.org/officeDocument/2006/relationships/hyperlink" Target="https://talan.bank.gov.ua/get-user-certificate/VeyTSFAMaHRkrSqxGhTR" TargetMode="External"/><Relationship Id="rId128" Type="http://schemas.openxmlformats.org/officeDocument/2006/relationships/hyperlink" Target="https://talan.bank.gov.ua/get-user-certificate/VeyTSPvnoNcPwP7rwgZH" TargetMode="External"/><Relationship Id="rId335" Type="http://schemas.openxmlformats.org/officeDocument/2006/relationships/hyperlink" Target="https://talan.bank.gov.ua/get-user-certificate/VeyTSDW8goGzGC4bs0Ah" TargetMode="External"/><Relationship Id="rId542" Type="http://schemas.openxmlformats.org/officeDocument/2006/relationships/hyperlink" Target="https://talan.bank.gov.ua/get-user-certificate/VeyTSsKkfTNvuubadnpA" TargetMode="External"/><Relationship Id="rId181" Type="http://schemas.openxmlformats.org/officeDocument/2006/relationships/hyperlink" Target="https://talan.bank.gov.ua/get-user-certificate/VeyTSxtU1fTwEd0IOt5e" TargetMode="External"/><Relationship Id="rId402" Type="http://schemas.openxmlformats.org/officeDocument/2006/relationships/hyperlink" Target="https://talan.bank.gov.ua/get-user-certificate/VeyTSv4ndPddbOyXTKPt" TargetMode="External"/><Relationship Id="rId279" Type="http://schemas.openxmlformats.org/officeDocument/2006/relationships/hyperlink" Target="https://talan.bank.gov.ua/get-user-certificate/VeyTS-jWj9T3iYLZuwkg" TargetMode="External"/><Relationship Id="rId486" Type="http://schemas.openxmlformats.org/officeDocument/2006/relationships/hyperlink" Target="https://talan.bank.gov.ua/get-user-certificate/VeyTSXntwXb4FvKPMllQ" TargetMode="External"/><Relationship Id="rId693" Type="http://schemas.openxmlformats.org/officeDocument/2006/relationships/hyperlink" Target="https://talan.bank.gov.ua/get-user-certificate/VeyTSiSqvheZS1n7jzS_" TargetMode="External"/><Relationship Id="rId43" Type="http://schemas.openxmlformats.org/officeDocument/2006/relationships/hyperlink" Target="https://talan.bank.gov.ua/get-user-certificate/VeyTSPzDIVaj5mytJTK4" TargetMode="External"/><Relationship Id="rId139" Type="http://schemas.openxmlformats.org/officeDocument/2006/relationships/hyperlink" Target="https://talan.bank.gov.ua/get-user-certificate/VeyTSu41Gnu3O59Bjrgf" TargetMode="External"/><Relationship Id="rId346" Type="http://schemas.openxmlformats.org/officeDocument/2006/relationships/hyperlink" Target="https://talan.bank.gov.ua/get-user-certificate/VeyTSOIQVx_hVXRnYxFr" TargetMode="External"/><Relationship Id="rId553" Type="http://schemas.openxmlformats.org/officeDocument/2006/relationships/hyperlink" Target="https://talan.bank.gov.ua/get-user-certificate/VeyTSEoIhSGQd8qD9rMv" TargetMode="External"/><Relationship Id="rId192" Type="http://schemas.openxmlformats.org/officeDocument/2006/relationships/hyperlink" Target="https://talan.bank.gov.ua/get-user-certificate/VeyTSmV20LIw5ESEJEDY" TargetMode="External"/><Relationship Id="rId206" Type="http://schemas.openxmlformats.org/officeDocument/2006/relationships/hyperlink" Target="https://talan.bank.gov.ua/get-user-certificate/VeyTSQy0p-DPAQhyUg6f" TargetMode="External"/><Relationship Id="rId413" Type="http://schemas.openxmlformats.org/officeDocument/2006/relationships/hyperlink" Target="https://talan.bank.gov.ua/get-user-certificate/VeyTSg4TvFHXbAoVXvS-" TargetMode="External"/><Relationship Id="rId497" Type="http://schemas.openxmlformats.org/officeDocument/2006/relationships/hyperlink" Target="https://talan.bank.gov.ua/get-user-certificate/VeyTSz_Y0Nq4lo0QuqAC" TargetMode="External"/><Relationship Id="rId620" Type="http://schemas.openxmlformats.org/officeDocument/2006/relationships/hyperlink" Target="https://talan.bank.gov.ua/get-user-certificate/VeyTS2IqK4Kvk9s--qNy" TargetMode="External"/><Relationship Id="rId357" Type="http://schemas.openxmlformats.org/officeDocument/2006/relationships/hyperlink" Target="https://talan.bank.gov.ua/get-user-certificate/VeyTSkN5wTaPOChxzRUS" TargetMode="External"/><Relationship Id="rId54" Type="http://schemas.openxmlformats.org/officeDocument/2006/relationships/hyperlink" Target="https://talan.bank.gov.ua/get-user-certificate/VeyTSPEnb5XqgQyvu-jG" TargetMode="External"/><Relationship Id="rId217" Type="http://schemas.openxmlformats.org/officeDocument/2006/relationships/hyperlink" Target="https://talan.bank.gov.ua/get-user-certificate/VeyTSDXbramVzrLPnAx9" TargetMode="External"/><Relationship Id="rId564" Type="http://schemas.openxmlformats.org/officeDocument/2006/relationships/hyperlink" Target="https://talan.bank.gov.ua/get-user-certificate/VeyTSSs94qW96cbLF1yi" TargetMode="External"/><Relationship Id="rId424" Type="http://schemas.openxmlformats.org/officeDocument/2006/relationships/hyperlink" Target="https://talan.bank.gov.ua/get-user-certificate/VeyTSwsjifz6UPEOgCKd" TargetMode="External"/><Relationship Id="rId631" Type="http://schemas.openxmlformats.org/officeDocument/2006/relationships/hyperlink" Target="https://talan.bank.gov.ua/get-user-certificate/VeyTSQs1rZJGq-_zWJtF" TargetMode="External"/><Relationship Id="rId270" Type="http://schemas.openxmlformats.org/officeDocument/2006/relationships/hyperlink" Target="https://talan.bank.gov.ua/get-user-certificate/VeyTSnqo3P2R7b58sLE-" TargetMode="External"/><Relationship Id="rId65" Type="http://schemas.openxmlformats.org/officeDocument/2006/relationships/hyperlink" Target="https://talan.bank.gov.ua/get-user-certificate/VeyTSRi6k7YDGpy3_-tv" TargetMode="External"/><Relationship Id="rId130" Type="http://schemas.openxmlformats.org/officeDocument/2006/relationships/hyperlink" Target="https://talan.bank.gov.ua/get-user-certificate/VeyTSwzvm6Wz7PQFu2Un" TargetMode="External"/><Relationship Id="rId368" Type="http://schemas.openxmlformats.org/officeDocument/2006/relationships/hyperlink" Target="https://talan.bank.gov.ua/get-user-certificate/VeyTSDQ9PqPbdKOqa__m" TargetMode="External"/><Relationship Id="rId575" Type="http://schemas.openxmlformats.org/officeDocument/2006/relationships/hyperlink" Target="https://talan.bank.gov.ua/get-user-certificate/VeyTSiY8P5fSQjgVPH7G" TargetMode="External"/><Relationship Id="rId228" Type="http://schemas.openxmlformats.org/officeDocument/2006/relationships/hyperlink" Target="https://talan.bank.gov.ua/get-user-certificate/VeyTSU3d2ns7jAjTwzE4" TargetMode="External"/><Relationship Id="rId435" Type="http://schemas.openxmlformats.org/officeDocument/2006/relationships/hyperlink" Target="https://talan.bank.gov.ua/get-user-certificate/VeyTSKCf2rRrcPDf78Rp" TargetMode="External"/><Relationship Id="rId642" Type="http://schemas.openxmlformats.org/officeDocument/2006/relationships/hyperlink" Target="https://talan.bank.gov.ua/get-user-certificate/VeyTS8rmXqFVt69vrZh1" TargetMode="External"/><Relationship Id="rId281" Type="http://schemas.openxmlformats.org/officeDocument/2006/relationships/hyperlink" Target="https://talan.bank.gov.ua/get-user-certificate/VeyTSsi8fZTnagN5Ein8" TargetMode="External"/><Relationship Id="rId502" Type="http://schemas.openxmlformats.org/officeDocument/2006/relationships/hyperlink" Target="https://talan.bank.gov.ua/get-user-certificate/VeyTS5Qp-UURTqmtBP0c" TargetMode="External"/><Relationship Id="rId76" Type="http://schemas.openxmlformats.org/officeDocument/2006/relationships/hyperlink" Target="https://talan.bank.gov.ua/get-user-certificate/VeyTS70IvXGNNktBAzjF" TargetMode="External"/><Relationship Id="rId141" Type="http://schemas.openxmlformats.org/officeDocument/2006/relationships/hyperlink" Target="https://talan.bank.gov.ua/get-user-certificate/VeyTS0_WDQWVQSk6SI-_" TargetMode="External"/><Relationship Id="rId379" Type="http://schemas.openxmlformats.org/officeDocument/2006/relationships/hyperlink" Target="https://talan.bank.gov.ua/get-user-certificate/VeyTSziTxibJ23xmE7bB" TargetMode="External"/><Relationship Id="rId586" Type="http://schemas.openxmlformats.org/officeDocument/2006/relationships/hyperlink" Target="https://talan.bank.gov.ua/get-user-certificate/VeyTSOcU24VUFkTDIQ_s" TargetMode="External"/><Relationship Id="rId7" Type="http://schemas.openxmlformats.org/officeDocument/2006/relationships/hyperlink" Target="https://talan.bank.gov.ua/get-user-certificate/VeyTSJy9SzfBQrgNStBN" TargetMode="External"/><Relationship Id="rId239" Type="http://schemas.openxmlformats.org/officeDocument/2006/relationships/hyperlink" Target="https://talan.bank.gov.ua/get-user-certificate/VeyTS2dQjQgXvRWMyYhM" TargetMode="External"/><Relationship Id="rId446" Type="http://schemas.openxmlformats.org/officeDocument/2006/relationships/hyperlink" Target="https://talan.bank.gov.ua/get-user-certificate/VeyTSEMN6Qvk-hQiJr7C" TargetMode="External"/><Relationship Id="rId653" Type="http://schemas.openxmlformats.org/officeDocument/2006/relationships/hyperlink" Target="https://talan.bank.gov.ua/get-user-certificate/VeyTSn4vzZQWl0TdAdsG" TargetMode="External"/><Relationship Id="rId292" Type="http://schemas.openxmlformats.org/officeDocument/2006/relationships/hyperlink" Target="https://talan.bank.gov.ua/get-user-certificate/VeyTSQrE93wrrEXsGvs6" TargetMode="External"/><Relationship Id="rId306" Type="http://schemas.openxmlformats.org/officeDocument/2006/relationships/hyperlink" Target="https://talan.bank.gov.ua/get-user-certificate/VeyTS0Iy_EtgIIQpW7mZ" TargetMode="External"/><Relationship Id="rId87" Type="http://schemas.openxmlformats.org/officeDocument/2006/relationships/hyperlink" Target="https://talan.bank.gov.ua/get-user-certificate/VeyTSesSG1AqArmmtZHw" TargetMode="External"/><Relationship Id="rId513" Type="http://schemas.openxmlformats.org/officeDocument/2006/relationships/hyperlink" Target="https://talan.bank.gov.ua/get-user-certificate/VeyTSU__30vL1O5CD64f" TargetMode="External"/><Relationship Id="rId597" Type="http://schemas.openxmlformats.org/officeDocument/2006/relationships/hyperlink" Target="https://talan.bank.gov.ua/get-user-certificate/VeyTSceWlivaOl9JIUP4" TargetMode="External"/><Relationship Id="rId152" Type="http://schemas.openxmlformats.org/officeDocument/2006/relationships/hyperlink" Target="https://talan.bank.gov.ua/get-user-certificate/VeyTS4YSgkcylP97Vz0B" TargetMode="External"/><Relationship Id="rId457" Type="http://schemas.openxmlformats.org/officeDocument/2006/relationships/hyperlink" Target="https://talan.bank.gov.ua/get-user-certificate/VeyTSa3uhNnOAf1pMqxP" TargetMode="External"/><Relationship Id="rId664" Type="http://schemas.openxmlformats.org/officeDocument/2006/relationships/hyperlink" Target="https://talan.bank.gov.ua/get-user-certificate/VeyTSb-dAnmMpP1dMqIx" TargetMode="External"/><Relationship Id="rId14" Type="http://schemas.openxmlformats.org/officeDocument/2006/relationships/hyperlink" Target="https://talan.bank.gov.ua/get-user-certificate/VeyTSXmPIWlKCexl2OZW" TargetMode="External"/><Relationship Id="rId317" Type="http://schemas.openxmlformats.org/officeDocument/2006/relationships/hyperlink" Target="https://talan.bank.gov.ua/get-user-certificate/VeyTSH6HiHs0c_FolkTH" TargetMode="External"/><Relationship Id="rId524" Type="http://schemas.openxmlformats.org/officeDocument/2006/relationships/hyperlink" Target="https://talan.bank.gov.ua/get-user-certificate/VeyTSZQH_XHXwDl93a_Z" TargetMode="External"/><Relationship Id="rId98" Type="http://schemas.openxmlformats.org/officeDocument/2006/relationships/hyperlink" Target="https://talan.bank.gov.ua/get-user-certificate/VeyTSUFA6KcRhVZfToLV" TargetMode="External"/><Relationship Id="rId163" Type="http://schemas.openxmlformats.org/officeDocument/2006/relationships/hyperlink" Target="https://talan.bank.gov.ua/get-user-certificate/VeyTS6bUxMdkuxri69G6" TargetMode="External"/><Relationship Id="rId370" Type="http://schemas.openxmlformats.org/officeDocument/2006/relationships/hyperlink" Target="https://talan.bank.gov.ua/get-user-certificate/VeyTSzq6HNxZWBOfJcsr" TargetMode="External"/><Relationship Id="rId230" Type="http://schemas.openxmlformats.org/officeDocument/2006/relationships/hyperlink" Target="https://talan.bank.gov.ua/get-user-certificate/VeyTSSTSDpun2E-hjcXJ" TargetMode="External"/><Relationship Id="rId468" Type="http://schemas.openxmlformats.org/officeDocument/2006/relationships/hyperlink" Target="https://talan.bank.gov.ua/get-user-certificate/VeyTSjNqix5iogfQm9_U" TargetMode="External"/><Relationship Id="rId675" Type="http://schemas.openxmlformats.org/officeDocument/2006/relationships/hyperlink" Target="https://talan.bank.gov.ua/get-user-certificate/VeyTSFvNlb8a6U8wMjgg" TargetMode="External"/><Relationship Id="rId25" Type="http://schemas.openxmlformats.org/officeDocument/2006/relationships/hyperlink" Target="https://talan.bank.gov.ua/get-user-certificate/VeyTSpaiGMoDOqFYCb-5" TargetMode="External"/><Relationship Id="rId328" Type="http://schemas.openxmlformats.org/officeDocument/2006/relationships/hyperlink" Target="https://talan.bank.gov.ua/get-user-certificate/VeyTSP2NNWx2DTHZIcgA" TargetMode="External"/><Relationship Id="rId535" Type="http://schemas.openxmlformats.org/officeDocument/2006/relationships/hyperlink" Target="https://talan.bank.gov.ua/get-user-certificate/VeyTS6amUEZ4LANmF2wL" TargetMode="External"/><Relationship Id="rId174" Type="http://schemas.openxmlformats.org/officeDocument/2006/relationships/hyperlink" Target="https://talan.bank.gov.ua/get-user-certificate/VeyTS4rnbMLYCT_3Pg9j" TargetMode="External"/><Relationship Id="rId381" Type="http://schemas.openxmlformats.org/officeDocument/2006/relationships/hyperlink" Target="https://talan.bank.gov.ua/get-user-certificate/VeyTSfYy9nb99Tzz0fKJ" TargetMode="External"/><Relationship Id="rId602" Type="http://schemas.openxmlformats.org/officeDocument/2006/relationships/hyperlink" Target="https://talan.bank.gov.ua/get-user-certificate/VeyTS0yeKFIbwv0QrhrV" TargetMode="External"/><Relationship Id="rId241" Type="http://schemas.openxmlformats.org/officeDocument/2006/relationships/hyperlink" Target="https://talan.bank.gov.ua/get-user-certificate/VeyTSdnJUd2nFzxcwEVR" TargetMode="External"/><Relationship Id="rId479" Type="http://schemas.openxmlformats.org/officeDocument/2006/relationships/hyperlink" Target="https://talan.bank.gov.ua/get-user-certificate/VeyTSIQwm9V2weT3ZPHR" TargetMode="External"/><Relationship Id="rId686" Type="http://schemas.openxmlformats.org/officeDocument/2006/relationships/hyperlink" Target="https://talan.bank.gov.ua/get-user-certificate/VeyTS-WXMALv06M07EnM" TargetMode="External"/><Relationship Id="rId36" Type="http://schemas.openxmlformats.org/officeDocument/2006/relationships/hyperlink" Target="https://talan.bank.gov.ua/get-user-certificate/VeyTSTBFQzd-lmmRDSuO" TargetMode="External"/><Relationship Id="rId339" Type="http://schemas.openxmlformats.org/officeDocument/2006/relationships/hyperlink" Target="https://talan.bank.gov.ua/get-user-certificate/VeyTSXAm_1_KjItPx_Pg" TargetMode="External"/><Relationship Id="rId546" Type="http://schemas.openxmlformats.org/officeDocument/2006/relationships/hyperlink" Target="https://talan.bank.gov.ua/get-user-certificate/VeyTSDV9ABD6Ep-5JypL" TargetMode="External"/><Relationship Id="rId101" Type="http://schemas.openxmlformats.org/officeDocument/2006/relationships/hyperlink" Target="https://talan.bank.gov.ua/get-user-certificate/VeyTSxCc-YcPFgQvaBzh" TargetMode="External"/><Relationship Id="rId185" Type="http://schemas.openxmlformats.org/officeDocument/2006/relationships/hyperlink" Target="https://talan.bank.gov.ua/get-user-certificate/VeyTS-_DO_elKMaxcfAs" TargetMode="External"/><Relationship Id="rId406" Type="http://schemas.openxmlformats.org/officeDocument/2006/relationships/hyperlink" Target="https://talan.bank.gov.ua/get-user-certificate/VeyTSBpDLv8FyjmmfWWu" TargetMode="External"/><Relationship Id="rId392" Type="http://schemas.openxmlformats.org/officeDocument/2006/relationships/hyperlink" Target="https://talan.bank.gov.ua/get-user-certificate/VeyTSgPdPYvUAqs2_Ilc" TargetMode="External"/><Relationship Id="rId613" Type="http://schemas.openxmlformats.org/officeDocument/2006/relationships/hyperlink" Target="https://talan.bank.gov.ua/get-user-certificate/VeyTSKGjjQxu5Ee9Pt-v" TargetMode="External"/><Relationship Id="rId697" Type="http://schemas.openxmlformats.org/officeDocument/2006/relationships/hyperlink" Target="https://talan.bank.gov.ua/get-user-certificate/VeyTSqahH6nbd6aZqupL" TargetMode="External"/><Relationship Id="rId252" Type="http://schemas.openxmlformats.org/officeDocument/2006/relationships/hyperlink" Target="https://talan.bank.gov.ua/get-user-certificate/VeyTSFradIvRU7h3UgJY" TargetMode="External"/><Relationship Id="rId47" Type="http://schemas.openxmlformats.org/officeDocument/2006/relationships/hyperlink" Target="https://talan.bank.gov.ua/get-user-certificate/VeyTSfEteNtnSip7M0wq" TargetMode="External"/><Relationship Id="rId112" Type="http://schemas.openxmlformats.org/officeDocument/2006/relationships/hyperlink" Target="https://talan.bank.gov.ua/get-user-certificate/VeyTSaSomQ1l40askEiV" TargetMode="External"/><Relationship Id="rId557" Type="http://schemas.openxmlformats.org/officeDocument/2006/relationships/hyperlink" Target="https://talan.bank.gov.ua/get-user-certificate/VeyTSVh2nokuQAHm4NNS" TargetMode="External"/><Relationship Id="rId196" Type="http://schemas.openxmlformats.org/officeDocument/2006/relationships/hyperlink" Target="https://talan.bank.gov.ua/get-user-certificate/VeyTSUqTHif09xfyjiTQ" TargetMode="External"/><Relationship Id="rId417" Type="http://schemas.openxmlformats.org/officeDocument/2006/relationships/hyperlink" Target="https://talan.bank.gov.ua/get-user-certificate/VeyTSy4j10MbV2m03S_G" TargetMode="External"/><Relationship Id="rId624" Type="http://schemas.openxmlformats.org/officeDocument/2006/relationships/hyperlink" Target="https://talan.bank.gov.ua/get-user-certificate/VeyTSaiiECbx3Maa54IM" TargetMode="External"/><Relationship Id="rId263" Type="http://schemas.openxmlformats.org/officeDocument/2006/relationships/hyperlink" Target="https://talan.bank.gov.ua/get-user-certificate/VeyTSnZofsbBpbEvgmXf" TargetMode="External"/><Relationship Id="rId470" Type="http://schemas.openxmlformats.org/officeDocument/2006/relationships/hyperlink" Target="https://talan.bank.gov.ua/get-user-certificate/VeyTSf6LEK9ECQUPht8E" TargetMode="External"/><Relationship Id="rId58" Type="http://schemas.openxmlformats.org/officeDocument/2006/relationships/hyperlink" Target="https://talan.bank.gov.ua/get-user-certificate/VeyTSYf8dXVLH_R_1tfZ" TargetMode="External"/><Relationship Id="rId123" Type="http://schemas.openxmlformats.org/officeDocument/2006/relationships/hyperlink" Target="https://talan.bank.gov.ua/get-user-certificate/VeyTSsPn3u_4mIbib_nE" TargetMode="External"/><Relationship Id="rId330" Type="http://schemas.openxmlformats.org/officeDocument/2006/relationships/hyperlink" Target="https://talan.bank.gov.ua/get-user-certificate/VeyTSAz3qOzao1jXksxK" TargetMode="External"/><Relationship Id="rId568" Type="http://schemas.openxmlformats.org/officeDocument/2006/relationships/hyperlink" Target="https://talan.bank.gov.ua/get-user-certificate/VeyTS8N98qs7PveG1Xt1" TargetMode="External"/><Relationship Id="rId428" Type="http://schemas.openxmlformats.org/officeDocument/2006/relationships/hyperlink" Target="https://talan.bank.gov.ua/get-user-certificate/VeyTSGKa7kKNeJXpf-Zq" TargetMode="External"/><Relationship Id="rId635" Type="http://schemas.openxmlformats.org/officeDocument/2006/relationships/hyperlink" Target="https://talan.bank.gov.ua/get-user-certificate/VeyTSX367pqr_sFluLwG" TargetMode="External"/><Relationship Id="rId274" Type="http://schemas.openxmlformats.org/officeDocument/2006/relationships/hyperlink" Target="https://talan.bank.gov.ua/get-user-certificate/VeyTSVCM2Jse80GWBNAK" TargetMode="External"/><Relationship Id="rId481" Type="http://schemas.openxmlformats.org/officeDocument/2006/relationships/hyperlink" Target="https://talan.bank.gov.ua/get-user-certificate/VeyTS09ZeefZlLn-I_d_" TargetMode="External"/><Relationship Id="rId702" Type="http://schemas.openxmlformats.org/officeDocument/2006/relationships/hyperlink" Target="https://talan.bank.gov.ua/get-user-certificate/VeyTSyMO8jnmFk46K9GW" TargetMode="External"/><Relationship Id="rId69" Type="http://schemas.openxmlformats.org/officeDocument/2006/relationships/hyperlink" Target="https://talan.bank.gov.ua/get-user-certificate/VeyTSoDyCgqmhEE0jyYy" TargetMode="External"/><Relationship Id="rId134" Type="http://schemas.openxmlformats.org/officeDocument/2006/relationships/hyperlink" Target="https://talan.bank.gov.ua/get-user-certificate/VeyTStA9XXCsvEvD5_uR" TargetMode="External"/><Relationship Id="rId579" Type="http://schemas.openxmlformats.org/officeDocument/2006/relationships/hyperlink" Target="https://talan.bank.gov.ua/get-user-certificate/VeyTSYwvo7ZOQPJmnSvU" TargetMode="External"/><Relationship Id="rId341" Type="http://schemas.openxmlformats.org/officeDocument/2006/relationships/hyperlink" Target="https://talan.bank.gov.ua/get-user-certificate/VeyTSVZxETo3_OAaYfOo" TargetMode="External"/><Relationship Id="rId439" Type="http://schemas.openxmlformats.org/officeDocument/2006/relationships/hyperlink" Target="https://talan.bank.gov.ua/get-user-certificate/VeyTSx9ML_VaGDbVO7KM" TargetMode="External"/><Relationship Id="rId646" Type="http://schemas.openxmlformats.org/officeDocument/2006/relationships/hyperlink" Target="https://talan.bank.gov.ua/get-user-certificate/VeyTS_vIrTBdBZnWS0MD" TargetMode="External"/><Relationship Id="rId201" Type="http://schemas.openxmlformats.org/officeDocument/2006/relationships/hyperlink" Target="https://talan.bank.gov.ua/get-user-certificate/VeyTS_VAlAszyFXOItDP" TargetMode="External"/><Relationship Id="rId285" Type="http://schemas.openxmlformats.org/officeDocument/2006/relationships/hyperlink" Target="https://talan.bank.gov.ua/get-user-certificate/VeyTSlvaHwgFko33Bnh5" TargetMode="External"/><Relationship Id="rId506" Type="http://schemas.openxmlformats.org/officeDocument/2006/relationships/hyperlink" Target="https://talan.bank.gov.ua/get-user-certificate/VeyTS8zD1hZyhAl-uxP7" TargetMode="External"/><Relationship Id="rId492" Type="http://schemas.openxmlformats.org/officeDocument/2006/relationships/hyperlink" Target="https://talan.bank.gov.ua/get-user-certificate/VeyTSDrWJJgjQp8It5ov" TargetMode="External"/><Relationship Id="rId145" Type="http://schemas.openxmlformats.org/officeDocument/2006/relationships/hyperlink" Target="https://talan.bank.gov.ua/get-user-certificate/VeyTSUcDQPN-eKDg1l5X" TargetMode="External"/><Relationship Id="rId352" Type="http://schemas.openxmlformats.org/officeDocument/2006/relationships/hyperlink" Target="https://talan.bank.gov.ua/get-user-certificate/VeyTS8Jyo5Sme8LnOViZ" TargetMode="External"/><Relationship Id="rId212" Type="http://schemas.openxmlformats.org/officeDocument/2006/relationships/hyperlink" Target="https://talan.bank.gov.ua/get-user-certificate/VeyTSA7FlkdL5XkMsnPM" TargetMode="External"/><Relationship Id="rId657" Type="http://schemas.openxmlformats.org/officeDocument/2006/relationships/hyperlink" Target="https://talan.bank.gov.ua/get-user-certificate/VeyTSxfzYVZNIoTtk15b" TargetMode="External"/><Relationship Id="rId296" Type="http://schemas.openxmlformats.org/officeDocument/2006/relationships/hyperlink" Target="https://talan.bank.gov.ua/get-user-certificate/VeyTSZL8L24r6CACXWHQ" TargetMode="External"/><Relationship Id="rId517" Type="http://schemas.openxmlformats.org/officeDocument/2006/relationships/hyperlink" Target="https://talan.bank.gov.ua/get-user-certificate/VeyTSGJrp3Zw3tCeR6Up" TargetMode="External"/><Relationship Id="rId60" Type="http://schemas.openxmlformats.org/officeDocument/2006/relationships/hyperlink" Target="https://talan.bank.gov.ua/get-user-certificate/VeyTSruDxhXkynBZvdj1" TargetMode="External"/><Relationship Id="rId156" Type="http://schemas.openxmlformats.org/officeDocument/2006/relationships/hyperlink" Target="https://talan.bank.gov.ua/get-user-certificate/VeyTSg6ZWdh33upu2LYu" TargetMode="External"/><Relationship Id="rId363" Type="http://schemas.openxmlformats.org/officeDocument/2006/relationships/hyperlink" Target="https://talan.bank.gov.ua/get-user-certificate/VeyTSydJlGa21d71hyNI" TargetMode="External"/><Relationship Id="rId570" Type="http://schemas.openxmlformats.org/officeDocument/2006/relationships/hyperlink" Target="https://talan.bank.gov.ua/get-user-certificate/VeyTScWxgrsPIhEK_YZ6" TargetMode="External"/><Relationship Id="rId223" Type="http://schemas.openxmlformats.org/officeDocument/2006/relationships/hyperlink" Target="https://talan.bank.gov.ua/get-user-certificate/VeyTSXvBlMOws8vq73Y1" TargetMode="External"/><Relationship Id="rId430" Type="http://schemas.openxmlformats.org/officeDocument/2006/relationships/hyperlink" Target="https://talan.bank.gov.ua/get-user-certificate/VeyTSHm0e9ia-VV04FD0" TargetMode="External"/><Relationship Id="rId668" Type="http://schemas.openxmlformats.org/officeDocument/2006/relationships/hyperlink" Target="https://talan.bank.gov.ua/get-user-certificate/VeyTS8A9aloPcRbqPUI1" TargetMode="External"/><Relationship Id="rId18" Type="http://schemas.openxmlformats.org/officeDocument/2006/relationships/hyperlink" Target="https://talan.bank.gov.ua/get-user-certificate/VeyTSfrVp5mGwwDRiQQl" TargetMode="External"/><Relationship Id="rId528" Type="http://schemas.openxmlformats.org/officeDocument/2006/relationships/hyperlink" Target="https://talan.bank.gov.ua/get-user-certificate/VeyTSGbVKm0Y7NjSoLb3" TargetMode="External"/><Relationship Id="rId125" Type="http://schemas.openxmlformats.org/officeDocument/2006/relationships/hyperlink" Target="https://talan.bank.gov.ua/get-user-certificate/VeyTSvySsZBHeCk1d52h" TargetMode="External"/><Relationship Id="rId167" Type="http://schemas.openxmlformats.org/officeDocument/2006/relationships/hyperlink" Target="https://talan.bank.gov.ua/get-user-certificate/VeyTSVI9YiPmOUlKfxUu" TargetMode="External"/><Relationship Id="rId332" Type="http://schemas.openxmlformats.org/officeDocument/2006/relationships/hyperlink" Target="https://talan.bank.gov.ua/get-user-certificate/VeyTS7OEnRkcw1F_ogV1" TargetMode="External"/><Relationship Id="rId374" Type="http://schemas.openxmlformats.org/officeDocument/2006/relationships/hyperlink" Target="https://talan.bank.gov.ua/get-user-certificate/VeyTS1W_G525nkG24BWi" TargetMode="External"/><Relationship Id="rId581" Type="http://schemas.openxmlformats.org/officeDocument/2006/relationships/hyperlink" Target="https://talan.bank.gov.ua/get-user-certificate/VeyTSBATLg7uPayynVla" TargetMode="External"/><Relationship Id="rId71" Type="http://schemas.openxmlformats.org/officeDocument/2006/relationships/hyperlink" Target="https://talan.bank.gov.ua/get-user-certificate/VeyTS4aJJeUmK85j3Bas" TargetMode="External"/><Relationship Id="rId234" Type="http://schemas.openxmlformats.org/officeDocument/2006/relationships/hyperlink" Target="https://talan.bank.gov.ua/get-user-certificate/VeyTSuU6vBS0d8dbYSbS" TargetMode="External"/><Relationship Id="rId637" Type="http://schemas.openxmlformats.org/officeDocument/2006/relationships/hyperlink" Target="https://talan.bank.gov.ua/get-user-certificate/VeyTSP4QNHAcLDTMsV8s" TargetMode="External"/><Relationship Id="rId679" Type="http://schemas.openxmlformats.org/officeDocument/2006/relationships/hyperlink" Target="https://talan.bank.gov.ua/get-user-certificate/VeyTSZCFVIyWySNuvnMh" TargetMode="External"/><Relationship Id="rId2" Type="http://schemas.openxmlformats.org/officeDocument/2006/relationships/hyperlink" Target="https://talan.bank.gov.ua/get-user-certificate/VeyTSbM8rGiTzSc1b1G2" TargetMode="External"/><Relationship Id="rId29" Type="http://schemas.openxmlformats.org/officeDocument/2006/relationships/hyperlink" Target="https://talan.bank.gov.ua/get-user-certificate/VeyTSduVHVfeuHADZyKQ" TargetMode="External"/><Relationship Id="rId276" Type="http://schemas.openxmlformats.org/officeDocument/2006/relationships/hyperlink" Target="https://talan.bank.gov.ua/get-user-certificate/VeyTS5Ab-M-VLVc7dDNc" TargetMode="External"/><Relationship Id="rId441" Type="http://schemas.openxmlformats.org/officeDocument/2006/relationships/hyperlink" Target="https://talan.bank.gov.ua/get-user-certificate/VeyTSpuQAPXDhU3SxbbQ" TargetMode="External"/><Relationship Id="rId483" Type="http://schemas.openxmlformats.org/officeDocument/2006/relationships/hyperlink" Target="https://talan.bank.gov.ua/get-user-certificate/VeyTSinMPL2lXuQK0q5K" TargetMode="External"/><Relationship Id="rId539" Type="http://schemas.openxmlformats.org/officeDocument/2006/relationships/hyperlink" Target="https://talan.bank.gov.ua/get-user-certificate/VeyTSN5bBTFSL0PNKDRc" TargetMode="External"/><Relationship Id="rId690" Type="http://schemas.openxmlformats.org/officeDocument/2006/relationships/hyperlink" Target="https://talan.bank.gov.ua/get-user-certificate/VeyTS0XhPoP3iCrHlfCi" TargetMode="External"/><Relationship Id="rId704" Type="http://schemas.openxmlformats.org/officeDocument/2006/relationships/hyperlink" Target="https://talan.bank.gov.ua/get-user-certificate/SBgjyY3ORhXMc7zWQFhM" TargetMode="External"/><Relationship Id="rId40" Type="http://schemas.openxmlformats.org/officeDocument/2006/relationships/hyperlink" Target="https://talan.bank.gov.ua/get-user-certificate/VeyTSjC8HRlPYLzjnoaW" TargetMode="External"/><Relationship Id="rId136" Type="http://schemas.openxmlformats.org/officeDocument/2006/relationships/hyperlink" Target="https://talan.bank.gov.ua/get-user-certificate/VeyTS0ygvFjvjCgeWhKR" TargetMode="External"/><Relationship Id="rId178" Type="http://schemas.openxmlformats.org/officeDocument/2006/relationships/hyperlink" Target="https://talan.bank.gov.ua/get-user-certificate/VeyTSWHv6PYaqa70gtPn" TargetMode="External"/><Relationship Id="rId301" Type="http://schemas.openxmlformats.org/officeDocument/2006/relationships/hyperlink" Target="https://talan.bank.gov.ua/get-user-certificate/VeyTSKFf97A-zu4WT9FE" TargetMode="External"/><Relationship Id="rId343" Type="http://schemas.openxmlformats.org/officeDocument/2006/relationships/hyperlink" Target="https://talan.bank.gov.ua/get-user-certificate/VeyTSfeafz8rwfls7FXk" TargetMode="External"/><Relationship Id="rId550" Type="http://schemas.openxmlformats.org/officeDocument/2006/relationships/hyperlink" Target="https://talan.bank.gov.ua/get-user-certificate/VeyTSxQ_RWsdEJCvnZhS" TargetMode="External"/><Relationship Id="rId82" Type="http://schemas.openxmlformats.org/officeDocument/2006/relationships/hyperlink" Target="https://talan.bank.gov.ua/get-user-certificate/VeyTSVejyzrU8MrOvZg7" TargetMode="External"/><Relationship Id="rId203" Type="http://schemas.openxmlformats.org/officeDocument/2006/relationships/hyperlink" Target="https://talan.bank.gov.ua/get-user-certificate/VeyTSctuoSAJWXs3Q1Xe" TargetMode="External"/><Relationship Id="rId385" Type="http://schemas.openxmlformats.org/officeDocument/2006/relationships/hyperlink" Target="https://talan.bank.gov.ua/get-user-certificate/VeyTSybSXoeGzjjLgqA9" TargetMode="External"/><Relationship Id="rId592" Type="http://schemas.openxmlformats.org/officeDocument/2006/relationships/hyperlink" Target="https://talan.bank.gov.ua/get-user-certificate/VeyTS2O6VdMu3dU4Juou" TargetMode="External"/><Relationship Id="rId606" Type="http://schemas.openxmlformats.org/officeDocument/2006/relationships/hyperlink" Target="https://talan.bank.gov.ua/get-user-certificate/VeyTSEoIBHmJg0CVItnA" TargetMode="External"/><Relationship Id="rId648" Type="http://schemas.openxmlformats.org/officeDocument/2006/relationships/hyperlink" Target="https://talan.bank.gov.ua/get-user-certificate/VeyTS5i2Ec1_mjOmgtn7" TargetMode="External"/><Relationship Id="rId245" Type="http://schemas.openxmlformats.org/officeDocument/2006/relationships/hyperlink" Target="https://talan.bank.gov.ua/get-user-certificate/VeyTS3JQM-1ZaaHvtXPN" TargetMode="External"/><Relationship Id="rId287" Type="http://schemas.openxmlformats.org/officeDocument/2006/relationships/hyperlink" Target="https://talan.bank.gov.ua/get-user-certificate/VeyTSJXnXJgJjivMlFVw" TargetMode="External"/><Relationship Id="rId410" Type="http://schemas.openxmlformats.org/officeDocument/2006/relationships/hyperlink" Target="https://talan.bank.gov.ua/get-user-certificate/VeyTS3SyKUu5m7sfIf7o" TargetMode="External"/><Relationship Id="rId452" Type="http://schemas.openxmlformats.org/officeDocument/2006/relationships/hyperlink" Target="https://talan.bank.gov.ua/get-user-certificate/VeyTSKJyPMLFoQ9nq4xK" TargetMode="External"/><Relationship Id="rId494" Type="http://schemas.openxmlformats.org/officeDocument/2006/relationships/hyperlink" Target="https://talan.bank.gov.ua/get-user-certificate/VeyTSfQtkaQcCzL8cPWy" TargetMode="External"/><Relationship Id="rId508" Type="http://schemas.openxmlformats.org/officeDocument/2006/relationships/hyperlink" Target="https://talan.bank.gov.ua/get-user-certificate/VeyTSUA7WL3vaAE0iVXd" TargetMode="External"/><Relationship Id="rId105" Type="http://schemas.openxmlformats.org/officeDocument/2006/relationships/hyperlink" Target="https://talan.bank.gov.ua/get-user-certificate/VeyTSrNfGeu4vW0YoQ13" TargetMode="External"/><Relationship Id="rId147" Type="http://schemas.openxmlformats.org/officeDocument/2006/relationships/hyperlink" Target="https://talan.bank.gov.ua/get-user-certificate/VeyTSvIxuLeI2XZp-FOR" TargetMode="External"/><Relationship Id="rId312" Type="http://schemas.openxmlformats.org/officeDocument/2006/relationships/hyperlink" Target="https://talan.bank.gov.ua/get-user-certificate/VeyTSMdV8_-AnvE58IpJ" TargetMode="External"/><Relationship Id="rId354" Type="http://schemas.openxmlformats.org/officeDocument/2006/relationships/hyperlink" Target="https://talan.bank.gov.ua/get-user-certificate/VeyTS1AuBUQg-PtdL61U" TargetMode="External"/><Relationship Id="rId51" Type="http://schemas.openxmlformats.org/officeDocument/2006/relationships/hyperlink" Target="https://talan.bank.gov.ua/get-user-certificate/VeyTS01YBT7jH5T2Qd95" TargetMode="External"/><Relationship Id="rId93" Type="http://schemas.openxmlformats.org/officeDocument/2006/relationships/hyperlink" Target="https://talan.bank.gov.ua/get-user-certificate/VeyTSe2MmYXnat4bxR7V" TargetMode="External"/><Relationship Id="rId189" Type="http://schemas.openxmlformats.org/officeDocument/2006/relationships/hyperlink" Target="https://talan.bank.gov.ua/get-user-certificate/VeyTSa_mJmLaFjT21mpM" TargetMode="External"/><Relationship Id="rId396" Type="http://schemas.openxmlformats.org/officeDocument/2006/relationships/hyperlink" Target="https://talan.bank.gov.ua/get-user-certificate/VeyTSMznfyegGGUoZrb7" TargetMode="External"/><Relationship Id="rId561" Type="http://schemas.openxmlformats.org/officeDocument/2006/relationships/hyperlink" Target="https://talan.bank.gov.ua/get-user-certificate/VeyTSchaRoII2R82Gzxd" TargetMode="External"/><Relationship Id="rId617" Type="http://schemas.openxmlformats.org/officeDocument/2006/relationships/hyperlink" Target="https://talan.bank.gov.ua/get-user-certificate/VeyTSQqcWx2RptImY8Zk" TargetMode="External"/><Relationship Id="rId659" Type="http://schemas.openxmlformats.org/officeDocument/2006/relationships/hyperlink" Target="https://talan.bank.gov.ua/get-user-certificate/VeyTSiR9mIt98Li7DZpO" TargetMode="External"/><Relationship Id="rId214" Type="http://schemas.openxmlformats.org/officeDocument/2006/relationships/hyperlink" Target="https://talan.bank.gov.ua/get-user-certificate/VeyTSAqRamyxXuymAff5" TargetMode="External"/><Relationship Id="rId256" Type="http://schemas.openxmlformats.org/officeDocument/2006/relationships/hyperlink" Target="https://talan.bank.gov.ua/get-user-certificate/VeyTSvGYWTBPYhr3FY-O" TargetMode="External"/><Relationship Id="rId298" Type="http://schemas.openxmlformats.org/officeDocument/2006/relationships/hyperlink" Target="https://talan.bank.gov.ua/get-user-certificate/VeyTS9iVVZdwQiy8Z4cb" TargetMode="External"/><Relationship Id="rId421" Type="http://schemas.openxmlformats.org/officeDocument/2006/relationships/hyperlink" Target="https://talan.bank.gov.ua/get-user-certificate/VeyTSJrQ9XjXsZSXWmUw" TargetMode="External"/><Relationship Id="rId463" Type="http://schemas.openxmlformats.org/officeDocument/2006/relationships/hyperlink" Target="https://talan.bank.gov.ua/get-user-certificate/VeyTSgjCAqu0fSyP51bf" TargetMode="External"/><Relationship Id="rId519" Type="http://schemas.openxmlformats.org/officeDocument/2006/relationships/hyperlink" Target="https://talan.bank.gov.ua/get-user-certificate/VeyTSupCF0IkT9mexNBE" TargetMode="External"/><Relationship Id="rId670" Type="http://schemas.openxmlformats.org/officeDocument/2006/relationships/hyperlink" Target="https://talan.bank.gov.ua/get-user-certificate/VeyTSM40XeDQa0fy0BbI" TargetMode="External"/><Relationship Id="rId116" Type="http://schemas.openxmlformats.org/officeDocument/2006/relationships/hyperlink" Target="https://talan.bank.gov.ua/get-user-certificate/VeyTSvxCaeAGcjzb1ss2" TargetMode="External"/><Relationship Id="rId158" Type="http://schemas.openxmlformats.org/officeDocument/2006/relationships/hyperlink" Target="https://talan.bank.gov.ua/get-user-certificate/VeyTSpBiW_QZxeD3nlsL" TargetMode="External"/><Relationship Id="rId323" Type="http://schemas.openxmlformats.org/officeDocument/2006/relationships/hyperlink" Target="https://talan.bank.gov.ua/get-user-certificate/VeyTSU_enhzluvhWwEAu" TargetMode="External"/><Relationship Id="rId530" Type="http://schemas.openxmlformats.org/officeDocument/2006/relationships/hyperlink" Target="https://talan.bank.gov.ua/get-user-certificate/VeyTSS6OX2qyhTKbPnF2" TargetMode="External"/><Relationship Id="rId20" Type="http://schemas.openxmlformats.org/officeDocument/2006/relationships/hyperlink" Target="https://talan.bank.gov.ua/get-user-certificate/VeyTSoZvmUhFiU2WNQQR" TargetMode="External"/><Relationship Id="rId62" Type="http://schemas.openxmlformats.org/officeDocument/2006/relationships/hyperlink" Target="https://talan.bank.gov.ua/get-user-certificate/VeyTSNnJsCyPvaGOgdkS" TargetMode="External"/><Relationship Id="rId365" Type="http://schemas.openxmlformats.org/officeDocument/2006/relationships/hyperlink" Target="https://talan.bank.gov.ua/get-user-certificate/VeyTSBBUVuD8twlV0rpU" TargetMode="External"/><Relationship Id="rId572" Type="http://schemas.openxmlformats.org/officeDocument/2006/relationships/hyperlink" Target="https://talan.bank.gov.ua/get-user-certificate/VeyTSl9hars6hcgnlsei" TargetMode="External"/><Relationship Id="rId628" Type="http://schemas.openxmlformats.org/officeDocument/2006/relationships/hyperlink" Target="https://talan.bank.gov.ua/get-user-certificate/VeyTSyibGRBd2ztlRMCX" TargetMode="External"/><Relationship Id="rId225" Type="http://schemas.openxmlformats.org/officeDocument/2006/relationships/hyperlink" Target="https://talan.bank.gov.ua/get-user-certificate/VeyTSi1eQpGS6xtVRcou" TargetMode="External"/><Relationship Id="rId267" Type="http://schemas.openxmlformats.org/officeDocument/2006/relationships/hyperlink" Target="https://talan.bank.gov.ua/get-user-certificate/VeyTShL9vBO9dMTAlxSW" TargetMode="External"/><Relationship Id="rId432" Type="http://schemas.openxmlformats.org/officeDocument/2006/relationships/hyperlink" Target="https://talan.bank.gov.ua/get-user-certificate/VeyTSEti_g5PPVnY6CXE" TargetMode="External"/><Relationship Id="rId474" Type="http://schemas.openxmlformats.org/officeDocument/2006/relationships/hyperlink" Target="https://talan.bank.gov.ua/get-user-certificate/VeyTSgd34XeEz0urJ8T8" TargetMode="External"/><Relationship Id="rId127" Type="http://schemas.openxmlformats.org/officeDocument/2006/relationships/hyperlink" Target="https://talan.bank.gov.ua/get-user-certificate/VeyTSMEgxBmU-DYcNakV" TargetMode="External"/><Relationship Id="rId681" Type="http://schemas.openxmlformats.org/officeDocument/2006/relationships/hyperlink" Target="https://talan.bank.gov.ua/get-user-certificate/VeyTS0al5dc7cqX_H7d8" TargetMode="External"/><Relationship Id="rId31" Type="http://schemas.openxmlformats.org/officeDocument/2006/relationships/hyperlink" Target="https://talan.bank.gov.ua/get-user-certificate/VeyTS6TQNArH0NmK1YzV" TargetMode="External"/><Relationship Id="rId73" Type="http://schemas.openxmlformats.org/officeDocument/2006/relationships/hyperlink" Target="https://talan.bank.gov.ua/get-user-certificate/VeyTS4049N5tXtYOQqbk" TargetMode="External"/><Relationship Id="rId169" Type="http://schemas.openxmlformats.org/officeDocument/2006/relationships/hyperlink" Target="https://talan.bank.gov.ua/get-user-certificate/VeyTSvFCqf76Fuy-w5tS" TargetMode="External"/><Relationship Id="rId334" Type="http://schemas.openxmlformats.org/officeDocument/2006/relationships/hyperlink" Target="https://talan.bank.gov.ua/get-user-certificate/VeyTSZ4nGN5yFqnD1k8d" TargetMode="External"/><Relationship Id="rId376" Type="http://schemas.openxmlformats.org/officeDocument/2006/relationships/hyperlink" Target="https://talan.bank.gov.ua/get-user-certificate/VeyTSh3cdvp0UGtYgkHE" TargetMode="External"/><Relationship Id="rId541" Type="http://schemas.openxmlformats.org/officeDocument/2006/relationships/hyperlink" Target="https://talan.bank.gov.ua/get-user-certificate/VeyTSK4nDRAhAIRfRQEv" TargetMode="External"/><Relationship Id="rId583" Type="http://schemas.openxmlformats.org/officeDocument/2006/relationships/hyperlink" Target="https://talan.bank.gov.ua/get-user-certificate/VeyTS4vvhY57Olkqzz8o" TargetMode="External"/><Relationship Id="rId639" Type="http://schemas.openxmlformats.org/officeDocument/2006/relationships/hyperlink" Target="https://talan.bank.gov.ua/get-user-certificate/VeyTSyqgB8OaCnmJcn-W" TargetMode="External"/><Relationship Id="rId4" Type="http://schemas.openxmlformats.org/officeDocument/2006/relationships/hyperlink" Target="https://talan.bank.gov.ua/get-user-certificate/VeyTSaGNS1hET4PFKWSa" TargetMode="External"/><Relationship Id="rId180" Type="http://schemas.openxmlformats.org/officeDocument/2006/relationships/hyperlink" Target="https://talan.bank.gov.ua/get-user-certificate/VeyTSSukckr3XitcNw86" TargetMode="External"/><Relationship Id="rId236" Type="http://schemas.openxmlformats.org/officeDocument/2006/relationships/hyperlink" Target="https://talan.bank.gov.ua/get-user-certificate/VeyTSQxQa96Ox0gH4Vws" TargetMode="External"/><Relationship Id="rId278" Type="http://schemas.openxmlformats.org/officeDocument/2006/relationships/hyperlink" Target="https://talan.bank.gov.ua/get-user-certificate/VeyTSa01kQ0Z1bJjSQuD" TargetMode="External"/><Relationship Id="rId401" Type="http://schemas.openxmlformats.org/officeDocument/2006/relationships/hyperlink" Target="https://talan.bank.gov.ua/get-user-certificate/VeyTSkE7viprdjwjhBlC" TargetMode="External"/><Relationship Id="rId443" Type="http://schemas.openxmlformats.org/officeDocument/2006/relationships/hyperlink" Target="https://talan.bank.gov.ua/get-user-certificate/VeyTSqoOGpdqZQsgs607" TargetMode="External"/><Relationship Id="rId650" Type="http://schemas.openxmlformats.org/officeDocument/2006/relationships/hyperlink" Target="https://talan.bank.gov.ua/get-user-certificate/VeyTSVTlaJAa11WCzWRa" TargetMode="External"/><Relationship Id="rId303" Type="http://schemas.openxmlformats.org/officeDocument/2006/relationships/hyperlink" Target="https://talan.bank.gov.ua/get-user-certificate/VeyTSR7UP2kR6BiujsuD" TargetMode="External"/><Relationship Id="rId485" Type="http://schemas.openxmlformats.org/officeDocument/2006/relationships/hyperlink" Target="https://talan.bank.gov.ua/get-user-certificate/VeyTSV9rgbxRsb2X_eCE" TargetMode="External"/><Relationship Id="rId692" Type="http://schemas.openxmlformats.org/officeDocument/2006/relationships/hyperlink" Target="https://talan.bank.gov.ua/get-user-certificate/VeyTS6fW5pHU6B3AMqXj" TargetMode="External"/><Relationship Id="rId42" Type="http://schemas.openxmlformats.org/officeDocument/2006/relationships/hyperlink" Target="https://talan.bank.gov.ua/get-user-certificate/VeyTStE4IWNKo8nOdavy" TargetMode="External"/><Relationship Id="rId84" Type="http://schemas.openxmlformats.org/officeDocument/2006/relationships/hyperlink" Target="https://talan.bank.gov.ua/get-user-certificate/VeyTSkXqIrNmNzdtqQUA" TargetMode="External"/><Relationship Id="rId138" Type="http://schemas.openxmlformats.org/officeDocument/2006/relationships/hyperlink" Target="https://talan.bank.gov.ua/get-user-certificate/VeyTSMd918W_efHo_JrN" TargetMode="External"/><Relationship Id="rId345" Type="http://schemas.openxmlformats.org/officeDocument/2006/relationships/hyperlink" Target="https://talan.bank.gov.ua/get-user-certificate/VeyTSzj93dhcQpAxRn62" TargetMode="External"/><Relationship Id="rId387" Type="http://schemas.openxmlformats.org/officeDocument/2006/relationships/hyperlink" Target="https://talan.bank.gov.ua/get-user-certificate/VeyTS9Zkmeude9pY33DK" TargetMode="External"/><Relationship Id="rId510" Type="http://schemas.openxmlformats.org/officeDocument/2006/relationships/hyperlink" Target="https://talan.bank.gov.ua/get-user-certificate/VeyTSkizJjW1ZNPRQCZ0" TargetMode="External"/><Relationship Id="rId552" Type="http://schemas.openxmlformats.org/officeDocument/2006/relationships/hyperlink" Target="https://talan.bank.gov.ua/get-user-certificate/VeyTSNNkzA_yWMXk_SAa" TargetMode="External"/><Relationship Id="rId594" Type="http://schemas.openxmlformats.org/officeDocument/2006/relationships/hyperlink" Target="https://talan.bank.gov.ua/get-user-certificate/VeyTSrOKNldo7Bs2Gq3k" TargetMode="External"/><Relationship Id="rId608" Type="http://schemas.openxmlformats.org/officeDocument/2006/relationships/hyperlink" Target="https://talan.bank.gov.ua/get-user-certificate/VeyTSWntZXGztdkjEa2S" TargetMode="External"/><Relationship Id="rId191" Type="http://schemas.openxmlformats.org/officeDocument/2006/relationships/hyperlink" Target="https://talan.bank.gov.ua/get-user-certificate/VeyTSOghbf-gmcGJmyTI" TargetMode="External"/><Relationship Id="rId205" Type="http://schemas.openxmlformats.org/officeDocument/2006/relationships/hyperlink" Target="https://talan.bank.gov.ua/get-user-certificate/VeyTS2FOJv-FfxQ_57F_" TargetMode="External"/><Relationship Id="rId247" Type="http://schemas.openxmlformats.org/officeDocument/2006/relationships/hyperlink" Target="https://talan.bank.gov.ua/get-user-certificate/VeyTSnzeOr83V4wqLjov" TargetMode="External"/><Relationship Id="rId412" Type="http://schemas.openxmlformats.org/officeDocument/2006/relationships/hyperlink" Target="https://talan.bank.gov.ua/get-user-certificate/VeyTSLOivLIEGRCB37Qx" TargetMode="External"/><Relationship Id="rId107" Type="http://schemas.openxmlformats.org/officeDocument/2006/relationships/hyperlink" Target="https://talan.bank.gov.ua/get-user-certificate/VeyTSIXmS82GmGyZM0Qe" TargetMode="External"/><Relationship Id="rId289" Type="http://schemas.openxmlformats.org/officeDocument/2006/relationships/hyperlink" Target="https://talan.bank.gov.ua/get-user-certificate/VeyTS-8V69hfUZah23kI" TargetMode="External"/><Relationship Id="rId454" Type="http://schemas.openxmlformats.org/officeDocument/2006/relationships/hyperlink" Target="https://talan.bank.gov.ua/get-user-certificate/VeyTSYeqbKIRWCnVUHfC" TargetMode="External"/><Relationship Id="rId496" Type="http://schemas.openxmlformats.org/officeDocument/2006/relationships/hyperlink" Target="https://talan.bank.gov.ua/get-user-certificate/VeyTSzQ6W4d7Z54Ph-8V" TargetMode="External"/><Relationship Id="rId661" Type="http://schemas.openxmlformats.org/officeDocument/2006/relationships/hyperlink" Target="https://talan.bank.gov.ua/get-user-certificate/VeyTSOrWHB5V_Ac-agMo" TargetMode="External"/><Relationship Id="rId11" Type="http://schemas.openxmlformats.org/officeDocument/2006/relationships/hyperlink" Target="https://talan.bank.gov.ua/get-user-certificate/VeyTSe0NJRSvZ08Idl4w" TargetMode="External"/><Relationship Id="rId53" Type="http://schemas.openxmlformats.org/officeDocument/2006/relationships/hyperlink" Target="https://talan.bank.gov.ua/get-user-certificate/VeyTSsu3ZIaqNs9UVLug" TargetMode="External"/><Relationship Id="rId149" Type="http://schemas.openxmlformats.org/officeDocument/2006/relationships/hyperlink" Target="https://talan.bank.gov.ua/get-user-certificate/VeyTSzKCnexdXyir2jKZ" TargetMode="External"/><Relationship Id="rId314" Type="http://schemas.openxmlformats.org/officeDocument/2006/relationships/hyperlink" Target="https://talan.bank.gov.ua/get-user-certificate/VeyTSGLL4YayTxWe2Zyi" TargetMode="External"/><Relationship Id="rId356" Type="http://schemas.openxmlformats.org/officeDocument/2006/relationships/hyperlink" Target="https://talan.bank.gov.ua/get-user-certificate/VeyTSthJAPGG-MqK2jmp" TargetMode="External"/><Relationship Id="rId398" Type="http://schemas.openxmlformats.org/officeDocument/2006/relationships/hyperlink" Target="https://talan.bank.gov.ua/get-user-certificate/VeyTS8Gc7E1-X2dYTsjz" TargetMode="External"/><Relationship Id="rId521" Type="http://schemas.openxmlformats.org/officeDocument/2006/relationships/hyperlink" Target="https://talan.bank.gov.ua/get-user-certificate/VeyTSGSKpmQ1vI5cOje5" TargetMode="External"/><Relationship Id="rId563" Type="http://schemas.openxmlformats.org/officeDocument/2006/relationships/hyperlink" Target="https://talan.bank.gov.ua/get-user-certificate/VeyTSk5kz5dPpYgYRj65" TargetMode="External"/><Relationship Id="rId619" Type="http://schemas.openxmlformats.org/officeDocument/2006/relationships/hyperlink" Target="https://talan.bank.gov.ua/get-user-certificate/VeyTSmgKIp7fiTsMTG0r" TargetMode="External"/><Relationship Id="rId95" Type="http://schemas.openxmlformats.org/officeDocument/2006/relationships/hyperlink" Target="https://talan.bank.gov.ua/get-user-certificate/VeyTSQpYJ9ugVjVg_6ej" TargetMode="External"/><Relationship Id="rId160" Type="http://schemas.openxmlformats.org/officeDocument/2006/relationships/hyperlink" Target="https://talan.bank.gov.ua/get-user-certificate/VeyTSiusWALjMNNfLN4b" TargetMode="External"/><Relationship Id="rId216" Type="http://schemas.openxmlformats.org/officeDocument/2006/relationships/hyperlink" Target="https://talan.bank.gov.ua/get-user-certificate/VeyTSCFt4rvwdZtsy_gG" TargetMode="External"/><Relationship Id="rId423" Type="http://schemas.openxmlformats.org/officeDocument/2006/relationships/hyperlink" Target="https://talan.bank.gov.ua/get-user-certificate/VeyTS4DkyAOVpJoTRz-E" TargetMode="External"/><Relationship Id="rId258" Type="http://schemas.openxmlformats.org/officeDocument/2006/relationships/hyperlink" Target="https://talan.bank.gov.ua/get-user-certificate/VeyTSG_EMGh_zMjDpwfB" TargetMode="External"/><Relationship Id="rId465" Type="http://schemas.openxmlformats.org/officeDocument/2006/relationships/hyperlink" Target="https://talan.bank.gov.ua/get-user-certificate/VeyTSoh2HNCOLKkfc7xj" TargetMode="External"/><Relationship Id="rId630" Type="http://schemas.openxmlformats.org/officeDocument/2006/relationships/hyperlink" Target="https://talan.bank.gov.ua/get-user-certificate/VeyTSA5CRLcu782xkkj9" TargetMode="External"/><Relationship Id="rId672" Type="http://schemas.openxmlformats.org/officeDocument/2006/relationships/hyperlink" Target="https://talan.bank.gov.ua/get-user-certificate/VeyTSse8IAHPlg_wBcFC" TargetMode="External"/><Relationship Id="rId22" Type="http://schemas.openxmlformats.org/officeDocument/2006/relationships/hyperlink" Target="https://talan.bank.gov.ua/get-user-certificate/VeyTSEiLlmxAKprgHlJ9" TargetMode="External"/><Relationship Id="rId64" Type="http://schemas.openxmlformats.org/officeDocument/2006/relationships/hyperlink" Target="https://talan.bank.gov.ua/get-user-certificate/VeyTSwBG1nTE8MoVEyTV" TargetMode="External"/><Relationship Id="rId118" Type="http://schemas.openxmlformats.org/officeDocument/2006/relationships/hyperlink" Target="https://talan.bank.gov.ua/get-user-certificate/VeyTSrale8FN1kryWpME" TargetMode="External"/><Relationship Id="rId325" Type="http://schemas.openxmlformats.org/officeDocument/2006/relationships/hyperlink" Target="https://talan.bank.gov.ua/get-user-certificate/VeyTSbN7E7qWXxhB0fgg" TargetMode="External"/><Relationship Id="rId367" Type="http://schemas.openxmlformats.org/officeDocument/2006/relationships/hyperlink" Target="https://talan.bank.gov.ua/get-user-certificate/VeyTSgJoRnJVQD0P3tTW" TargetMode="External"/><Relationship Id="rId532" Type="http://schemas.openxmlformats.org/officeDocument/2006/relationships/hyperlink" Target="https://talan.bank.gov.ua/get-user-certificate/VeyTSJemzjnFUsppVVZv" TargetMode="External"/><Relationship Id="rId574" Type="http://schemas.openxmlformats.org/officeDocument/2006/relationships/hyperlink" Target="https://talan.bank.gov.ua/get-user-certificate/VeyTSMiqmo426Pg_zsXv" TargetMode="External"/><Relationship Id="rId171" Type="http://schemas.openxmlformats.org/officeDocument/2006/relationships/hyperlink" Target="https://talan.bank.gov.ua/get-user-certificate/VeyTS78YqmAT3MQR5dpW" TargetMode="External"/><Relationship Id="rId227" Type="http://schemas.openxmlformats.org/officeDocument/2006/relationships/hyperlink" Target="https://talan.bank.gov.ua/get-user-certificate/VeyTSy0gFbTXmy_f110z" TargetMode="External"/><Relationship Id="rId269" Type="http://schemas.openxmlformats.org/officeDocument/2006/relationships/hyperlink" Target="https://talan.bank.gov.ua/get-user-certificate/VeyTSfWQXDspt_FbQc3F" TargetMode="External"/><Relationship Id="rId434" Type="http://schemas.openxmlformats.org/officeDocument/2006/relationships/hyperlink" Target="https://talan.bank.gov.ua/get-user-certificate/VeyTSfl8f128XHaf9AOd" TargetMode="External"/><Relationship Id="rId476" Type="http://schemas.openxmlformats.org/officeDocument/2006/relationships/hyperlink" Target="https://talan.bank.gov.ua/get-user-certificate/VeyTSTBvhJ3OkcJRn730" TargetMode="External"/><Relationship Id="rId641" Type="http://schemas.openxmlformats.org/officeDocument/2006/relationships/hyperlink" Target="https://talan.bank.gov.ua/get-user-certificate/VeyTSO9MidNE62yXj90r" TargetMode="External"/><Relationship Id="rId683" Type="http://schemas.openxmlformats.org/officeDocument/2006/relationships/hyperlink" Target="https://talan.bank.gov.ua/get-user-certificate/VeyTSH-U9yDbZZC_8jqG" TargetMode="External"/><Relationship Id="rId33" Type="http://schemas.openxmlformats.org/officeDocument/2006/relationships/hyperlink" Target="https://talan.bank.gov.ua/get-user-certificate/VeyTSdSOfqfqJyzS4Zm5" TargetMode="External"/><Relationship Id="rId129" Type="http://schemas.openxmlformats.org/officeDocument/2006/relationships/hyperlink" Target="https://talan.bank.gov.ua/get-user-certificate/VeyTSHejDIXs3zBKvcsi" TargetMode="External"/><Relationship Id="rId280" Type="http://schemas.openxmlformats.org/officeDocument/2006/relationships/hyperlink" Target="https://talan.bank.gov.ua/get-user-certificate/VeyTSHFeAw4wVFHq9y48" TargetMode="External"/><Relationship Id="rId336" Type="http://schemas.openxmlformats.org/officeDocument/2006/relationships/hyperlink" Target="https://talan.bank.gov.ua/get-user-certificate/VeyTStg51bYKuq4mPDdy" TargetMode="External"/><Relationship Id="rId501" Type="http://schemas.openxmlformats.org/officeDocument/2006/relationships/hyperlink" Target="https://talan.bank.gov.ua/get-user-certificate/VeyTShz89f2_X2kpSpK5" TargetMode="External"/><Relationship Id="rId543" Type="http://schemas.openxmlformats.org/officeDocument/2006/relationships/hyperlink" Target="https://talan.bank.gov.ua/get-user-certificate/VeyTSn7_vjq90OHsp6Hz" TargetMode="External"/><Relationship Id="rId75" Type="http://schemas.openxmlformats.org/officeDocument/2006/relationships/hyperlink" Target="https://talan.bank.gov.ua/get-user-certificate/VeyTSabcHSSX1dFJIZCx" TargetMode="External"/><Relationship Id="rId140" Type="http://schemas.openxmlformats.org/officeDocument/2006/relationships/hyperlink" Target="https://talan.bank.gov.ua/get-user-certificate/VeyTS5L3IPELd9zRhj7M" TargetMode="External"/><Relationship Id="rId182" Type="http://schemas.openxmlformats.org/officeDocument/2006/relationships/hyperlink" Target="https://talan.bank.gov.ua/get-user-certificate/VeyTSxHlozQCyHzsp42x" TargetMode="External"/><Relationship Id="rId378" Type="http://schemas.openxmlformats.org/officeDocument/2006/relationships/hyperlink" Target="https://talan.bank.gov.ua/get-user-certificate/VeyTS1K6gOzi8PXmovRv" TargetMode="External"/><Relationship Id="rId403" Type="http://schemas.openxmlformats.org/officeDocument/2006/relationships/hyperlink" Target="https://talan.bank.gov.ua/get-user-certificate/VeyTSDrFBDHwAx8zM_6V" TargetMode="External"/><Relationship Id="rId585" Type="http://schemas.openxmlformats.org/officeDocument/2006/relationships/hyperlink" Target="https://talan.bank.gov.ua/get-user-certificate/VeyTSCs9lLdEosoDbvSD" TargetMode="External"/><Relationship Id="rId6" Type="http://schemas.openxmlformats.org/officeDocument/2006/relationships/hyperlink" Target="https://talan.bank.gov.ua/get-user-certificate/VeyTSZSnXzQCOnJifiNH" TargetMode="External"/><Relationship Id="rId238" Type="http://schemas.openxmlformats.org/officeDocument/2006/relationships/hyperlink" Target="https://talan.bank.gov.ua/get-user-certificate/VeyTS4Oli67KnvqoGwdO" TargetMode="External"/><Relationship Id="rId445" Type="http://schemas.openxmlformats.org/officeDocument/2006/relationships/hyperlink" Target="https://talan.bank.gov.ua/get-user-certificate/VeyTSlMD4fODih59Jllu" TargetMode="External"/><Relationship Id="rId487" Type="http://schemas.openxmlformats.org/officeDocument/2006/relationships/hyperlink" Target="https://talan.bank.gov.ua/get-user-certificate/VeyTS3tgudWIBZ2Lp2Dt" TargetMode="External"/><Relationship Id="rId610" Type="http://schemas.openxmlformats.org/officeDocument/2006/relationships/hyperlink" Target="https://talan.bank.gov.ua/get-user-certificate/VeyTS-zG6-PGURyTlShv" TargetMode="External"/><Relationship Id="rId652" Type="http://schemas.openxmlformats.org/officeDocument/2006/relationships/hyperlink" Target="https://talan.bank.gov.ua/get-user-certificate/VeyTSJ79bFXduSDeS9xQ" TargetMode="External"/><Relationship Id="rId694" Type="http://schemas.openxmlformats.org/officeDocument/2006/relationships/hyperlink" Target="https://talan.bank.gov.ua/get-user-certificate/VeyTSA4AQopQ_nMOHMcE" TargetMode="External"/><Relationship Id="rId291" Type="http://schemas.openxmlformats.org/officeDocument/2006/relationships/hyperlink" Target="https://talan.bank.gov.ua/get-user-certificate/VeyTS1aHGEJEdA80f7rV" TargetMode="External"/><Relationship Id="rId305" Type="http://schemas.openxmlformats.org/officeDocument/2006/relationships/hyperlink" Target="https://talan.bank.gov.ua/get-user-certificate/VeyTS5QspitvBLSfRVqd" TargetMode="External"/><Relationship Id="rId347" Type="http://schemas.openxmlformats.org/officeDocument/2006/relationships/hyperlink" Target="https://talan.bank.gov.ua/get-user-certificate/VeyTSyLkyYoe5wM2enSk" TargetMode="External"/><Relationship Id="rId512" Type="http://schemas.openxmlformats.org/officeDocument/2006/relationships/hyperlink" Target="https://talan.bank.gov.ua/get-user-certificate/VeyTSj8XThhRwM6FTArx" TargetMode="External"/><Relationship Id="rId44" Type="http://schemas.openxmlformats.org/officeDocument/2006/relationships/hyperlink" Target="https://talan.bank.gov.ua/get-user-certificate/VeyTSQeGd6FQfGFScnmC" TargetMode="External"/><Relationship Id="rId86" Type="http://schemas.openxmlformats.org/officeDocument/2006/relationships/hyperlink" Target="https://talan.bank.gov.ua/get-user-certificate/VeyTSvytRpuDkJfptFYo" TargetMode="External"/><Relationship Id="rId151" Type="http://schemas.openxmlformats.org/officeDocument/2006/relationships/hyperlink" Target="https://talan.bank.gov.ua/get-user-certificate/VeyTSkYTJPr57xf4l4WT" TargetMode="External"/><Relationship Id="rId389" Type="http://schemas.openxmlformats.org/officeDocument/2006/relationships/hyperlink" Target="https://talan.bank.gov.ua/get-user-certificate/VeyTSUwlZn2IrvhGYVe8" TargetMode="External"/><Relationship Id="rId554" Type="http://schemas.openxmlformats.org/officeDocument/2006/relationships/hyperlink" Target="https://talan.bank.gov.ua/get-user-certificate/VeyTSSa1ibHJS1AvELtR" TargetMode="External"/><Relationship Id="rId596" Type="http://schemas.openxmlformats.org/officeDocument/2006/relationships/hyperlink" Target="https://talan.bank.gov.ua/get-user-certificate/VeyTS-fB0KrO9HCA0zJA" TargetMode="External"/><Relationship Id="rId193" Type="http://schemas.openxmlformats.org/officeDocument/2006/relationships/hyperlink" Target="https://talan.bank.gov.ua/get-user-certificate/VeyTSPUqaMJmM9PiTXNL" TargetMode="External"/><Relationship Id="rId207" Type="http://schemas.openxmlformats.org/officeDocument/2006/relationships/hyperlink" Target="https://talan.bank.gov.ua/get-user-certificate/VeyTSFx86kEympqsUD5V" TargetMode="External"/><Relationship Id="rId249" Type="http://schemas.openxmlformats.org/officeDocument/2006/relationships/hyperlink" Target="https://talan.bank.gov.ua/get-user-certificate/VeyTSER6YmLOnT7GslBZ" TargetMode="External"/><Relationship Id="rId414" Type="http://schemas.openxmlformats.org/officeDocument/2006/relationships/hyperlink" Target="https://talan.bank.gov.ua/get-user-certificate/VeyTSQ77_hoapi1gSf5A" TargetMode="External"/><Relationship Id="rId456" Type="http://schemas.openxmlformats.org/officeDocument/2006/relationships/hyperlink" Target="https://talan.bank.gov.ua/get-user-certificate/VeyTShVcye1jTUnwkpr7" TargetMode="External"/><Relationship Id="rId498" Type="http://schemas.openxmlformats.org/officeDocument/2006/relationships/hyperlink" Target="https://talan.bank.gov.ua/get-user-certificate/VeyTSEcPL3duJscHndqX" TargetMode="External"/><Relationship Id="rId621" Type="http://schemas.openxmlformats.org/officeDocument/2006/relationships/hyperlink" Target="https://talan.bank.gov.ua/get-user-certificate/VeyTSMc_V7P-isvTyWGw" TargetMode="External"/><Relationship Id="rId663" Type="http://schemas.openxmlformats.org/officeDocument/2006/relationships/hyperlink" Target="https://talan.bank.gov.ua/get-user-certificate/VeyTSmgfGkkMr9S-yaOW" TargetMode="External"/><Relationship Id="rId13" Type="http://schemas.openxmlformats.org/officeDocument/2006/relationships/hyperlink" Target="https://talan.bank.gov.ua/get-user-certificate/VeyTSMNKns3lVeg-hAgN" TargetMode="External"/><Relationship Id="rId109" Type="http://schemas.openxmlformats.org/officeDocument/2006/relationships/hyperlink" Target="https://talan.bank.gov.ua/get-user-certificate/VeyTSJSUQTL-UubQEwpi" TargetMode="External"/><Relationship Id="rId260" Type="http://schemas.openxmlformats.org/officeDocument/2006/relationships/hyperlink" Target="https://talan.bank.gov.ua/get-user-certificate/VeyTS8IYTrC-njaaI4t0" TargetMode="External"/><Relationship Id="rId316" Type="http://schemas.openxmlformats.org/officeDocument/2006/relationships/hyperlink" Target="https://talan.bank.gov.ua/get-user-certificate/VeyTSgsMhmpRV06WQWYQ" TargetMode="External"/><Relationship Id="rId523" Type="http://schemas.openxmlformats.org/officeDocument/2006/relationships/hyperlink" Target="https://talan.bank.gov.ua/get-user-certificate/VeyTSlKtBx1GZqPxIp-A" TargetMode="External"/><Relationship Id="rId55" Type="http://schemas.openxmlformats.org/officeDocument/2006/relationships/hyperlink" Target="https://talan.bank.gov.ua/get-user-certificate/VeyTSL1E-deDzdQyC5Vk" TargetMode="External"/><Relationship Id="rId97" Type="http://schemas.openxmlformats.org/officeDocument/2006/relationships/hyperlink" Target="https://talan.bank.gov.ua/get-user-certificate/VeyTSCMnL5Fivx_bucg0" TargetMode="External"/><Relationship Id="rId120" Type="http://schemas.openxmlformats.org/officeDocument/2006/relationships/hyperlink" Target="https://talan.bank.gov.ua/get-user-certificate/VeyTSOwWw2Vj15m5J_js" TargetMode="External"/><Relationship Id="rId358" Type="http://schemas.openxmlformats.org/officeDocument/2006/relationships/hyperlink" Target="https://talan.bank.gov.ua/get-user-certificate/VeyTSq0FtOIeFGnADh8e" TargetMode="External"/><Relationship Id="rId565" Type="http://schemas.openxmlformats.org/officeDocument/2006/relationships/hyperlink" Target="https://talan.bank.gov.ua/get-user-certificate/VeyTS_gUePkTi5EOf8hT" TargetMode="External"/><Relationship Id="rId162" Type="http://schemas.openxmlformats.org/officeDocument/2006/relationships/hyperlink" Target="https://talan.bank.gov.ua/get-user-certificate/VeyTScCgU-tmPLGOFj7-" TargetMode="External"/><Relationship Id="rId218" Type="http://schemas.openxmlformats.org/officeDocument/2006/relationships/hyperlink" Target="https://talan.bank.gov.ua/get-user-certificate/VeyTS5yvoPOFSpzxAH3h" TargetMode="External"/><Relationship Id="rId425" Type="http://schemas.openxmlformats.org/officeDocument/2006/relationships/hyperlink" Target="https://talan.bank.gov.ua/get-user-certificate/VeyTSFOceIOIXKN_IlOa" TargetMode="External"/><Relationship Id="rId467" Type="http://schemas.openxmlformats.org/officeDocument/2006/relationships/hyperlink" Target="https://talan.bank.gov.ua/get-user-certificate/VeyTS3FXAF-ROG30tcL2" TargetMode="External"/><Relationship Id="rId632" Type="http://schemas.openxmlformats.org/officeDocument/2006/relationships/hyperlink" Target="https://talan.bank.gov.ua/get-user-certificate/VeyTSjItW2XR1qph-D6m" TargetMode="External"/><Relationship Id="rId271" Type="http://schemas.openxmlformats.org/officeDocument/2006/relationships/hyperlink" Target="https://talan.bank.gov.ua/get-user-certificate/VeyTS3Q6QeF4TeczkA__" TargetMode="External"/><Relationship Id="rId674" Type="http://schemas.openxmlformats.org/officeDocument/2006/relationships/hyperlink" Target="https://talan.bank.gov.ua/get-user-certificate/VeyTSTqYJBwUFXABYCJa" TargetMode="External"/><Relationship Id="rId24" Type="http://schemas.openxmlformats.org/officeDocument/2006/relationships/hyperlink" Target="https://talan.bank.gov.ua/get-user-certificate/VeyTSBmpvfnCotiXJ14H" TargetMode="External"/><Relationship Id="rId66" Type="http://schemas.openxmlformats.org/officeDocument/2006/relationships/hyperlink" Target="https://talan.bank.gov.ua/get-user-certificate/VeyTSK-b7ZlmqJHALM07" TargetMode="External"/><Relationship Id="rId131" Type="http://schemas.openxmlformats.org/officeDocument/2006/relationships/hyperlink" Target="https://talan.bank.gov.ua/get-user-certificate/VeyTSvo3z1TMgsfRYqx9" TargetMode="External"/><Relationship Id="rId327" Type="http://schemas.openxmlformats.org/officeDocument/2006/relationships/hyperlink" Target="https://talan.bank.gov.ua/get-user-certificate/VeyTSO7YpiTtvkDyE2lq" TargetMode="External"/><Relationship Id="rId369" Type="http://schemas.openxmlformats.org/officeDocument/2006/relationships/hyperlink" Target="https://talan.bank.gov.ua/get-user-certificate/VeyTSlo2AhL_gIMwcyWQ" TargetMode="External"/><Relationship Id="rId534" Type="http://schemas.openxmlformats.org/officeDocument/2006/relationships/hyperlink" Target="https://talan.bank.gov.ua/get-user-certificate/VeyTS7tM1V58lDsICbdn" TargetMode="External"/><Relationship Id="rId576" Type="http://schemas.openxmlformats.org/officeDocument/2006/relationships/hyperlink" Target="https://talan.bank.gov.ua/get-user-certificate/VeyTST4z9O9F_j5r17nM" TargetMode="External"/><Relationship Id="rId173" Type="http://schemas.openxmlformats.org/officeDocument/2006/relationships/hyperlink" Target="https://talan.bank.gov.ua/get-user-certificate/VeyTSWBDFV_lJDfyjWDC" TargetMode="External"/><Relationship Id="rId229" Type="http://schemas.openxmlformats.org/officeDocument/2006/relationships/hyperlink" Target="https://talan.bank.gov.ua/get-user-certificate/VeyTSJwt8x7CnE1EEKyB" TargetMode="External"/><Relationship Id="rId380" Type="http://schemas.openxmlformats.org/officeDocument/2006/relationships/hyperlink" Target="https://talan.bank.gov.ua/get-user-certificate/VeyTSF5fMaDs4NRmLKYi" TargetMode="External"/><Relationship Id="rId436" Type="http://schemas.openxmlformats.org/officeDocument/2006/relationships/hyperlink" Target="https://talan.bank.gov.ua/get-user-certificate/VeyTSVOYnejbjraWHig6" TargetMode="External"/><Relationship Id="rId601" Type="http://schemas.openxmlformats.org/officeDocument/2006/relationships/hyperlink" Target="https://talan.bank.gov.ua/get-user-certificate/VeyTSnkfyGmRRz0-flIg" TargetMode="External"/><Relationship Id="rId643" Type="http://schemas.openxmlformats.org/officeDocument/2006/relationships/hyperlink" Target="https://talan.bank.gov.ua/get-user-certificate/VeyTSDIppPuOulbMzKDw" TargetMode="External"/><Relationship Id="rId240" Type="http://schemas.openxmlformats.org/officeDocument/2006/relationships/hyperlink" Target="https://talan.bank.gov.ua/get-user-certificate/VeyTSdBbYPt4g1rQWnmV" TargetMode="External"/><Relationship Id="rId478" Type="http://schemas.openxmlformats.org/officeDocument/2006/relationships/hyperlink" Target="https://talan.bank.gov.ua/get-user-certificate/VeyTSWx4KyPuq86EUirk" TargetMode="External"/><Relationship Id="rId685" Type="http://schemas.openxmlformats.org/officeDocument/2006/relationships/hyperlink" Target="https://talan.bank.gov.ua/get-user-certificate/VeyTSkg4L9wKzGv_LLo8" TargetMode="External"/><Relationship Id="rId35" Type="http://schemas.openxmlformats.org/officeDocument/2006/relationships/hyperlink" Target="https://talan.bank.gov.ua/get-user-certificate/VeyTSJta7hf-7032UkTn" TargetMode="External"/><Relationship Id="rId77" Type="http://schemas.openxmlformats.org/officeDocument/2006/relationships/hyperlink" Target="https://talan.bank.gov.ua/get-user-certificate/VeyTSZCsIbZEKMWPjClB" TargetMode="External"/><Relationship Id="rId100" Type="http://schemas.openxmlformats.org/officeDocument/2006/relationships/hyperlink" Target="https://talan.bank.gov.ua/get-user-certificate/VeyTSd-M4w6_UhB1tDWW" TargetMode="External"/><Relationship Id="rId282" Type="http://schemas.openxmlformats.org/officeDocument/2006/relationships/hyperlink" Target="https://talan.bank.gov.ua/get-user-certificate/VeyTSaVwSmuHs8ZUxRUI" TargetMode="External"/><Relationship Id="rId338" Type="http://schemas.openxmlformats.org/officeDocument/2006/relationships/hyperlink" Target="https://talan.bank.gov.ua/get-user-certificate/VeyTS5BpIUD6Okgt4Uvj" TargetMode="External"/><Relationship Id="rId503" Type="http://schemas.openxmlformats.org/officeDocument/2006/relationships/hyperlink" Target="https://talan.bank.gov.ua/get-user-certificate/VeyTS6xchNwiTmsLiE-8" TargetMode="External"/><Relationship Id="rId545" Type="http://schemas.openxmlformats.org/officeDocument/2006/relationships/hyperlink" Target="https://talan.bank.gov.ua/get-user-certificate/VeyTSZ1C2kWl5Mp0f2h1" TargetMode="External"/><Relationship Id="rId587" Type="http://schemas.openxmlformats.org/officeDocument/2006/relationships/hyperlink" Target="https://talan.bank.gov.ua/get-user-certificate/VeyTSLWS-HrM0DrCNb8D" TargetMode="External"/><Relationship Id="rId8" Type="http://schemas.openxmlformats.org/officeDocument/2006/relationships/hyperlink" Target="https://talan.bank.gov.ua/get-user-certificate/VeyTSKdT3DzwpBxesz98" TargetMode="External"/><Relationship Id="rId142" Type="http://schemas.openxmlformats.org/officeDocument/2006/relationships/hyperlink" Target="https://talan.bank.gov.ua/get-user-certificate/VeyTSdmgvk0drnTcN0TN" TargetMode="External"/><Relationship Id="rId184" Type="http://schemas.openxmlformats.org/officeDocument/2006/relationships/hyperlink" Target="https://talan.bank.gov.ua/get-user-certificate/VeyTSbVskUpIfyRQQOuz" TargetMode="External"/><Relationship Id="rId391" Type="http://schemas.openxmlformats.org/officeDocument/2006/relationships/hyperlink" Target="https://talan.bank.gov.ua/get-user-certificate/VeyTSFhU5XUihCaPDKgH" TargetMode="External"/><Relationship Id="rId405" Type="http://schemas.openxmlformats.org/officeDocument/2006/relationships/hyperlink" Target="https://talan.bank.gov.ua/get-user-certificate/VeyTSLfiHFX1xdV8a7A3" TargetMode="External"/><Relationship Id="rId447" Type="http://schemas.openxmlformats.org/officeDocument/2006/relationships/hyperlink" Target="https://talan.bank.gov.ua/get-user-certificate/VeyTSfjGq6hU2SWGvr3Z" TargetMode="External"/><Relationship Id="rId612" Type="http://schemas.openxmlformats.org/officeDocument/2006/relationships/hyperlink" Target="https://talan.bank.gov.ua/get-user-certificate/VeyTSDxBsVSk7GpTvrNi" TargetMode="External"/><Relationship Id="rId251" Type="http://schemas.openxmlformats.org/officeDocument/2006/relationships/hyperlink" Target="https://talan.bank.gov.ua/get-user-certificate/VeyTSGt4alzbXn6z8Ezz" TargetMode="External"/><Relationship Id="rId489" Type="http://schemas.openxmlformats.org/officeDocument/2006/relationships/hyperlink" Target="https://talan.bank.gov.ua/get-user-certificate/VeyTSzX71eHNYopaoqTM" TargetMode="External"/><Relationship Id="rId654" Type="http://schemas.openxmlformats.org/officeDocument/2006/relationships/hyperlink" Target="https://talan.bank.gov.ua/get-user-certificate/VeyTS6E6-Ofo_k9oFjaW" TargetMode="External"/><Relationship Id="rId696" Type="http://schemas.openxmlformats.org/officeDocument/2006/relationships/hyperlink" Target="https://talan.bank.gov.ua/get-user-certificate/VeyTSSuP8dKhEAmIjbEc" TargetMode="External"/><Relationship Id="rId46" Type="http://schemas.openxmlformats.org/officeDocument/2006/relationships/hyperlink" Target="https://talan.bank.gov.ua/get-user-certificate/VeyTSfQBvjqVnPR42PqW" TargetMode="External"/><Relationship Id="rId293" Type="http://schemas.openxmlformats.org/officeDocument/2006/relationships/hyperlink" Target="https://talan.bank.gov.ua/get-user-certificate/VeyTS5qz-4LX8SBZmTdP" TargetMode="External"/><Relationship Id="rId307" Type="http://schemas.openxmlformats.org/officeDocument/2006/relationships/hyperlink" Target="https://talan.bank.gov.ua/get-user-certificate/VeyTSEuB7KRBda0yCaMv" TargetMode="External"/><Relationship Id="rId349" Type="http://schemas.openxmlformats.org/officeDocument/2006/relationships/hyperlink" Target="https://talan.bank.gov.ua/get-user-certificate/VeyTSnq3RiEr5nCk3n2t" TargetMode="External"/><Relationship Id="rId514" Type="http://schemas.openxmlformats.org/officeDocument/2006/relationships/hyperlink" Target="https://talan.bank.gov.ua/get-user-certificate/VeyTSYStqXDN5W_I9PT1" TargetMode="External"/><Relationship Id="rId556" Type="http://schemas.openxmlformats.org/officeDocument/2006/relationships/hyperlink" Target="https://talan.bank.gov.ua/get-user-certificate/VeyTSZvYcq6LqxoA8Wb3" TargetMode="External"/><Relationship Id="rId88" Type="http://schemas.openxmlformats.org/officeDocument/2006/relationships/hyperlink" Target="https://talan.bank.gov.ua/get-user-certificate/VeyTSdyDv_6XNugYIwUG" TargetMode="External"/><Relationship Id="rId111" Type="http://schemas.openxmlformats.org/officeDocument/2006/relationships/hyperlink" Target="https://talan.bank.gov.ua/get-user-certificate/VeyTSLfXxUqALMauM5cS" TargetMode="External"/><Relationship Id="rId153" Type="http://schemas.openxmlformats.org/officeDocument/2006/relationships/hyperlink" Target="https://talan.bank.gov.ua/get-user-certificate/VeyTSlcNSKQ3cIaqHlgH" TargetMode="External"/><Relationship Id="rId195" Type="http://schemas.openxmlformats.org/officeDocument/2006/relationships/hyperlink" Target="https://talan.bank.gov.ua/get-user-certificate/VeyTSgTxqohweDdcnytT" TargetMode="External"/><Relationship Id="rId209" Type="http://schemas.openxmlformats.org/officeDocument/2006/relationships/hyperlink" Target="https://talan.bank.gov.ua/get-user-certificate/VeyTSkmTKvNowDV9XCow" TargetMode="External"/><Relationship Id="rId360" Type="http://schemas.openxmlformats.org/officeDocument/2006/relationships/hyperlink" Target="https://talan.bank.gov.ua/get-user-certificate/VeyTSaU7exjwnrefVdfo" TargetMode="External"/><Relationship Id="rId416" Type="http://schemas.openxmlformats.org/officeDocument/2006/relationships/hyperlink" Target="https://talan.bank.gov.ua/get-user-certificate/VeyTSUOhuzyx4mykpJAB" TargetMode="External"/><Relationship Id="rId598" Type="http://schemas.openxmlformats.org/officeDocument/2006/relationships/hyperlink" Target="https://talan.bank.gov.ua/get-user-certificate/VeyTSPBPfBKNh79YhF3L" TargetMode="External"/><Relationship Id="rId220" Type="http://schemas.openxmlformats.org/officeDocument/2006/relationships/hyperlink" Target="https://talan.bank.gov.ua/get-user-certificate/VeyTSF5s5jVvNk7DkuLJ" TargetMode="External"/><Relationship Id="rId458" Type="http://schemas.openxmlformats.org/officeDocument/2006/relationships/hyperlink" Target="https://talan.bank.gov.ua/get-user-certificate/VeyTSC73-pxtWyvEiMWM" TargetMode="External"/><Relationship Id="rId623" Type="http://schemas.openxmlformats.org/officeDocument/2006/relationships/hyperlink" Target="https://talan.bank.gov.ua/get-user-certificate/VeyTS68AQlEL1VAHwI9g" TargetMode="External"/><Relationship Id="rId665" Type="http://schemas.openxmlformats.org/officeDocument/2006/relationships/hyperlink" Target="https://talan.bank.gov.ua/get-user-certificate/VeyTSU4820PTG7XISSqq" TargetMode="External"/><Relationship Id="rId15" Type="http://schemas.openxmlformats.org/officeDocument/2006/relationships/hyperlink" Target="https://talan.bank.gov.ua/get-user-certificate/VeyTS-M55DVgCUT6lfp_" TargetMode="External"/><Relationship Id="rId57" Type="http://schemas.openxmlformats.org/officeDocument/2006/relationships/hyperlink" Target="https://talan.bank.gov.ua/get-user-certificate/VeyTSio-aZK_WiVe6yYk" TargetMode="External"/><Relationship Id="rId262" Type="http://schemas.openxmlformats.org/officeDocument/2006/relationships/hyperlink" Target="https://talan.bank.gov.ua/get-user-certificate/VeyTSNn4I8N5g4hrcbDG" TargetMode="External"/><Relationship Id="rId318" Type="http://schemas.openxmlformats.org/officeDocument/2006/relationships/hyperlink" Target="https://talan.bank.gov.ua/get-user-certificate/VeyTSlXHVJxZ8nzfnu4V" TargetMode="External"/><Relationship Id="rId525" Type="http://schemas.openxmlformats.org/officeDocument/2006/relationships/hyperlink" Target="https://talan.bank.gov.ua/get-user-certificate/VeyTSYOVNigmNLsgexkZ" TargetMode="External"/><Relationship Id="rId567" Type="http://schemas.openxmlformats.org/officeDocument/2006/relationships/hyperlink" Target="https://talan.bank.gov.ua/get-user-certificate/VeyTSyqR_SLb2qIbg-gB" TargetMode="External"/><Relationship Id="rId99" Type="http://schemas.openxmlformats.org/officeDocument/2006/relationships/hyperlink" Target="https://talan.bank.gov.ua/get-user-certificate/VeyTSSGWKav2zxPwe0Rv" TargetMode="External"/><Relationship Id="rId122" Type="http://schemas.openxmlformats.org/officeDocument/2006/relationships/hyperlink" Target="https://talan.bank.gov.ua/get-user-certificate/VeyTSrLPhWZMCXEjKQqP" TargetMode="External"/><Relationship Id="rId164" Type="http://schemas.openxmlformats.org/officeDocument/2006/relationships/hyperlink" Target="https://talan.bank.gov.ua/get-user-certificate/VeyTS4GFmBaFJY3tLJ9n" TargetMode="External"/><Relationship Id="rId371" Type="http://schemas.openxmlformats.org/officeDocument/2006/relationships/hyperlink" Target="https://talan.bank.gov.ua/get-user-certificate/VeyTSS3QcSapr-UaNrNb" TargetMode="External"/><Relationship Id="rId427" Type="http://schemas.openxmlformats.org/officeDocument/2006/relationships/hyperlink" Target="https://talan.bank.gov.ua/get-user-certificate/VeyTSZBmPJVWIHaGk_hb" TargetMode="External"/><Relationship Id="rId469" Type="http://schemas.openxmlformats.org/officeDocument/2006/relationships/hyperlink" Target="https://talan.bank.gov.ua/get-user-certificate/VeyTSLj2MsFJb3rEKsnz" TargetMode="External"/><Relationship Id="rId634" Type="http://schemas.openxmlformats.org/officeDocument/2006/relationships/hyperlink" Target="https://talan.bank.gov.ua/get-user-certificate/VeyTSzqEdMD4avSNW6MK" TargetMode="External"/><Relationship Id="rId676" Type="http://schemas.openxmlformats.org/officeDocument/2006/relationships/hyperlink" Target="https://talan.bank.gov.ua/get-user-certificate/VeyTSXGAcNLBZS7OMxID" TargetMode="External"/><Relationship Id="rId26" Type="http://schemas.openxmlformats.org/officeDocument/2006/relationships/hyperlink" Target="https://talan.bank.gov.ua/get-user-certificate/VeyTSm7eFzLu8rdljtcL" TargetMode="External"/><Relationship Id="rId231" Type="http://schemas.openxmlformats.org/officeDocument/2006/relationships/hyperlink" Target="https://talan.bank.gov.ua/get-user-certificate/VeyTSlaDzI5Okw1Wm1YO" TargetMode="External"/><Relationship Id="rId273" Type="http://schemas.openxmlformats.org/officeDocument/2006/relationships/hyperlink" Target="https://talan.bank.gov.ua/get-user-certificate/VeyTSjC3C72LKGnrf1eb" TargetMode="External"/><Relationship Id="rId329" Type="http://schemas.openxmlformats.org/officeDocument/2006/relationships/hyperlink" Target="https://talan.bank.gov.ua/get-user-certificate/VeyTSCBo-U98cKIzqLcw" TargetMode="External"/><Relationship Id="rId480" Type="http://schemas.openxmlformats.org/officeDocument/2006/relationships/hyperlink" Target="https://talan.bank.gov.ua/get-user-certificate/VeyTSA0VdAT4N3lART-0" TargetMode="External"/><Relationship Id="rId536" Type="http://schemas.openxmlformats.org/officeDocument/2006/relationships/hyperlink" Target="https://talan.bank.gov.ua/get-user-certificate/VeyTSyluWpMfYc6EDQcX" TargetMode="External"/><Relationship Id="rId701" Type="http://schemas.openxmlformats.org/officeDocument/2006/relationships/hyperlink" Target="https://talan.bank.gov.ua/get-user-certificate/VeyTSmI_bodLjb7gJqRW" TargetMode="External"/><Relationship Id="rId68" Type="http://schemas.openxmlformats.org/officeDocument/2006/relationships/hyperlink" Target="https://talan.bank.gov.ua/get-user-certificate/VeyTSH6K_d35puDJQw3b" TargetMode="External"/><Relationship Id="rId133" Type="http://schemas.openxmlformats.org/officeDocument/2006/relationships/hyperlink" Target="https://talan.bank.gov.ua/get-user-certificate/VeyTSGIeyXs02y-nFn59" TargetMode="External"/><Relationship Id="rId175" Type="http://schemas.openxmlformats.org/officeDocument/2006/relationships/hyperlink" Target="https://talan.bank.gov.ua/get-user-certificate/VeyTSJT0zmP5sp767-cJ" TargetMode="External"/><Relationship Id="rId340" Type="http://schemas.openxmlformats.org/officeDocument/2006/relationships/hyperlink" Target="https://talan.bank.gov.ua/get-user-certificate/VeyTSdoou1OfYYsl5dBU" TargetMode="External"/><Relationship Id="rId578" Type="http://schemas.openxmlformats.org/officeDocument/2006/relationships/hyperlink" Target="https://talan.bank.gov.ua/get-user-certificate/VeyTSbzJvcyQ_0falrBq" TargetMode="External"/><Relationship Id="rId200" Type="http://schemas.openxmlformats.org/officeDocument/2006/relationships/hyperlink" Target="https://talan.bank.gov.ua/get-user-certificate/VeyTSPaRiswppIlpHZc6" TargetMode="External"/><Relationship Id="rId382" Type="http://schemas.openxmlformats.org/officeDocument/2006/relationships/hyperlink" Target="https://talan.bank.gov.ua/get-user-certificate/VeyTSkLkw2vOM_opE8dF" TargetMode="External"/><Relationship Id="rId438" Type="http://schemas.openxmlformats.org/officeDocument/2006/relationships/hyperlink" Target="https://talan.bank.gov.ua/get-user-certificate/VeyTSXLx13qJ0XggO76G" TargetMode="External"/><Relationship Id="rId603" Type="http://schemas.openxmlformats.org/officeDocument/2006/relationships/hyperlink" Target="https://talan.bank.gov.ua/get-user-certificate/VeyTS7c_fQ25enDexRSi" TargetMode="External"/><Relationship Id="rId645" Type="http://schemas.openxmlformats.org/officeDocument/2006/relationships/hyperlink" Target="https://talan.bank.gov.ua/get-user-certificate/VeyTStRvVhLM26QhS8LU" TargetMode="External"/><Relationship Id="rId687" Type="http://schemas.openxmlformats.org/officeDocument/2006/relationships/hyperlink" Target="https://talan.bank.gov.ua/get-user-certificate/VeyTS4Eaf1r_r4mQ1gfK" TargetMode="External"/><Relationship Id="rId242" Type="http://schemas.openxmlformats.org/officeDocument/2006/relationships/hyperlink" Target="https://talan.bank.gov.ua/get-user-certificate/VeyTSN4XKSRMzQPty5W9" TargetMode="External"/><Relationship Id="rId284" Type="http://schemas.openxmlformats.org/officeDocument/2006/relationships/hyperlink" Target="https://talan.bank.gov.ua/get-user-certificate/VeyTSU92h5_DCdfz9Ch0" TargetMode="External"/><Relationship Id="rId491" Type="http://schemas.openxmlformats.org/officeDocument/2006/relationships/hyperlink" Target="https://talan.bank.gov.ua/get-user-certificate/VeyTS9N82ZYAuRp8E3vI" TargetMode="External"/><Relationship Id="rId505" Type="http://schemas.openxmlformats.org/officeDocument/2006/relationships/hyperlink" Target="https://talan.bank.gov.ua/get-user-certificate/VeyTS7Xk-cNZpaaY9t7c" TargetMode="External"/><Relationship Id="rId37" Type="http://schemas.openxmlformats.org/officeDocument/2006/relationships/hyperlink" Target="https://talan.bank.gov.ua/get-user-certificate/VeyTSiaXxyizPxuaiS0o" TargetMode="External"/><Relationship Id="rId79" Type="http://schemas.openxmlformats.org/officeDocument/2006/relationships/hyperlink" Target="https://talan.bank.gov.ua/get-user-certificate/VeyTS9R8CTHNLwrI3fuO" TargetMode="External"/><Relationship Id="rId102" Type="http://schemas.openxmlformats.org/officeDocument/2006/relationships/hyperlink" Target="https://talan.bank.gov.ua/get-user-certificate/VeyTS-scUNfjVV70DdO2" TargetMode="External"/><Relationship Id="rId144" Type="http://schemas.openxmlformats.org/officeDocument/2006/relationships/hyperlink" Target="https://talan.bank.gov.ua/get-user-certificate/VeyTSgcgj7gjmcUDzWVG" TargetMode="External"/><Relationship Id="rId547" Type="http://schemas.openxmlformats.org/officeDocument/2006/relationships/hyperlink" Target="https://talan.bank.gov.ua/get-user-certificate/VeyTSU_gRay7HcwiPUqj" TargetMode="External"/><Relationship Id="rId589" Type="http://schemas.openxmlformats.org/officeDocument/2006/relationships/hyperlink" Target="https://talan.bank.gov.ua/get-user-certificate/VeyTSMUtcCZzV1jlw0CI" TargetMode="External"/><Relationship Id="rId90" Type="http://schemas.openxmlformats.org/officeDocument/2006/relationships/hyperlink" Target="https://talan.bank.gov.ua/get-user-certificate/VeyTSgPTafaPmNLHNGKG" TargetMode="External"/><Relationship Id="rId186" Type="http://schemas.openxmlformats.org/officeDocument/2006/relationships/hyperlink" Target="https://talan.bank.gov.ua/get-user-certificate/VeyTSVHNXfTYrdUDgCtm" TargetMode="External"/><Relationship Id="rId351" Type="http://schemas.openxmlformats.org/officeDocument/2006/relationships/hyperlink" Target="https://talan.bank.gov.ua/get-user-certificate/VeyTSsTaw1RODrSMv2qm" TargetMode="External"/><Relationship Id="rId393" Type="http://schemas.openxmlformats.org/officeDocument/2006/relationships/hyperlink" Target="https://talan.bank.gov.ua/get-user-certificate/VeyTScB3aSlya16dX6Y5" TargetMode="External"/><Relationship Id="rId407" Type="http://schemas.openxmlformats.org/officeDocument/2006/relationships/hyperlink" Target="https://talan.bank.gov.ua/get-user-certificate/VeyTS_qkSgnwx3G0A72t" TargetMode="External"/><Relationship Id="rId449" Type="http://schemas.openxmlformats.org/officeDocument/2006/relationships/hyperlink" Target="https://talan.bank.gov.ua/get-user-certificate/VeyTSNZThxgxnH9SNpW7" TargetMode="External"/><Relationship Id="rId614" Type="http://schemas.openxmlformats.org/officeDocument/2006/relationships/hyperlink" Target="https://talan.bank.gov.ua/get-user-certificate/VeyTSY8YVlXCU6SSfqoI" TargetMode="External"/><Relationship Id="rId656" Type="http://schemas.openxmlformats.org/officeDocument/2006/relationships/hyperlink" Target="https://talan.bank.gov.ua/get-user-certificate/VeyTSbU-mwIFMMGLZXJ2" TargetMode="External"/><Relationship Id="rId211" Type="http://schemas.openxmlformats.org/officeDocument/2006/relationships/hyperlink" Target="https://talan.bank.gov.ua/get-user-certificate/VeyTSwZNsUW59hU8DbK-" TargetMode="External"/><Relationship Id="rId253" Type="http://schemas.openxmlformats.org/officeDocument/2006/relationships/hyperlink" Target="https://talan.bank.gov.ua/get-user-certificate/VeyTS_5JXr1v5V4bfzzT" TargetMode="External"/><Relationship Id="rId295" Type="http://schemas.openxmlformats.org/officeDocument/2006/relationships/hyperlink" Target="https://talan.bank.gov.ua/get-user-certificate/VeyTS_TzFdO8jW3O9EvT" TargetMode="External"/><Relationship Id="rId309" Type="http://schemas.openxmlformats.org/officeDocument/2006/relationships/hyperlink" Target="https://talan.bank.gov.ua/get-user-certificate/VeyTS-R3UOLv6sPwo2_s" TargetMode="External"/><Relationship Id="rId460" Type="http://schemas.openxmlformats.org/officeDocument/2006/relationships/hyperlink" Target="https://talan.bank.gov.ua/get-user-certificate/VeyTS1jEyMl3cdDUa1D6" TargetMode="External"/><Relationship Id="rId516" Type="http://schemas.openxmlformats.org/officeDocument/2006/relationships/hyperlink" Target="https://talan.bank.gov.ua/get-user-certificate/VeyTS3IjemLaxKSoiidJ" TargetMode="External"/><Relationship Id="rId698" Type="http://schemas.openxmlformats.org/officeDocument/2006/relationships/hyperlink" Target="https://talan.bank.gov.ua/get-user-certificate/VeyTS735Rv6ADgwgCV1j" TargetMode="External"/><Relationship Id="rId48" Type="http://schemas.openxmlformats.org/officeDocument/2006/relationships/hyperlink" Target="https://talan.bank.gov.ua/get-user-certificate/VeyTSlXbjH0Yn-Rj0lzu" TargetMode="External"/><Relationship Id="rId113" Type="http://schemas.openxmlformats.org/officeDocument/2006/relationships/hyperlink" Target="https://talan.bank.gov.ua/get-user-certificate/VeyTSYg97LcRbK1u6Nn-" TargetMode="External"/><Relationship Id="rId320" Type="http://schemas.openxmlformats.org/officeDocument/2006/relationships/hyperlink" Target="https://talan.bank.gov.ua/get-user-certificate/VeyTSMx-ddjy5SPSloMf" TargetMode="External"/><Relationship Id="rId558" Type="http://schemas.openxmlformats.org/officeDocument/2006/relationships/hyperlink" Target="https://talan.bank.gov.ua/get-user-certificate/VeyTSaH6HUtXvN1gTEKp" TargetMode="External"/><Relationship Id="rId155" Type="http://schemas.openxmlformats.org/officeDocument/2006/relationships/hyperlink" Target="https://talan.bank.gov.ua/get-user-certificate/VeyTSjucvcy4v3aUNgUs" TargetMode="External"/><Relationship Id="rId197" Type="http://schemas.openxmlformats.org/officeDocument/2006/relationships/hyperlink" Target="https://talan.bank.gov.ua/get-user-certificate/VeyTSFMjD2Y913a1teZy" TargetMode="External"/><Relationship Id="rId362" Type="http://schemas.openxmlformats.org/officeDocument/2006/relationships/hyperlink" Target="https://talan.bank.gov.ua/get-user-certificate/VeyTSOzv2nZm80R1E6me" TargetMode="External"/><Relationship Id="rId418" Type="http://schemas.openxmlformats.org/officeDocument/2006/relationships/hyperlink" Target="https://talan.bank.gov.ua/get-user-certificate/VeyTSRy4GynuARTOeVw-" TargetMode="External"/><Relationship Id="rId625" Type="http://schemas.openxmlformats.org/officeDocument/2006/relationships/hyperlink" Target="https://talan.bank.gov.ua/get-user-certificate/VeyTSvv84-guSEjjt9Kf" TargetMode="External"/><Relationship Id="rId222" Type="http://schemas.openxmlformats.org/officeDocument/2006/relationships/hyperlink" Target="https://talan.bank.gov.ua/get-user-certificate/VeyTSMKmWPsds8yDATSU" TargetMode="External"/><Relationship Id="rId264" Type="http://schemas.openxmlformats.org/officeDocument/2006/relationships/hyperlink" Target="https://talan.bank.gov.ua/get-user-certificate/VeyTSFDwubrLznTrv2QE" TargetMode="External"/><Relationship Id="rId471" Type="http://schemas.openxmlformats.org/officeDocument/2006/relationships/hyperlink" Target="https://talan.bank.gov.ua/get-user-certificate/VeyTSkbfQkjlTTa5cV1N" TargetMode="External"/><Relationship Id="rId667" Type="http://schemas.openxmlformats.org/officeDocument/2006/relationships/hyperlink" Target="https://talan.bank.gov.ua/get-user-certificate/VeyTSWubRcxULU6A_vov" TargetMode="External"/><Relationship Id="rId17" Type="http://schemas.openxmlformats.org/officeDocument/2006/relationships/hyperlink" Target="https://talan.bank.gov.ua/get-user-certificate/VeyTSb9OrurqwXMn50ca" TargetMode="External"/><Relationship Id="rId59" Type="http://schemas.openxmlformats.org/officeDocument/2006/relationships/hyperlink" Target="https://talan.bank.gov.ua/get-user-certificate/VeyTSITDkXNJDzTnHizK" TargetMode="External"/><Relationship Id="rId124" Type="http://schemas.openxmlformats.org/officeDocument/2006/relationships/hyperlink" Target="https://talan.bank.gov.ua/get-user-certificate/VeyTSVA9oZ9v-Ug9jdnh" TargetMode="External"/><Relationship Id="rId527" Type="http://schemas.openxmlformats.org/officeDocument/2006/relationships/hyperlink" Target="https://talan.bank.gov.ua/get-user-certificate/VeyTS535d0gAIFu5kY9x" TargetMode="External"/><Relationship Id="rId569" Type="http://schemas.openxmlformats.org/officeDocument/2006/relationships/hyperlink" Target="https://talan.bank.gov.ua/get-user-certificate/VeyTS4piFTII4_A-Svg4" TargetMode="External"/><Relationship Id="rId70" Type="http://schemas.openxmlformats.org/officeDocument/2006/relationships/hyperlink" Target="https://talan.bank.gov.ua/get-user-certificate/VeyTSSxTneWATvjrfPOA" TargetMode="External"/><Relationship Id="rId166" Type="http://schemas.openxmlformats.org/officeDocument/2006/relationships/hyperlink" Target="https://talan.bank.gov.ua/get-user-certificate/VeyTSdw_Xug5XKadwWqk" TargetMode="External"/><Relationship Id="rId331" Type="http://schemas.openxmlformats.org/officeDocument/2006/relationships/hyperlink" Target="https://talan.bank.gov.ua/get-user-certificate/VeyTSCYHN2KAoQOgLhp-" TargetMode="External"/><Relationship Id="rId373" Type="http://schemas.openxmlformats.org/officeDocument/2006/relationships/hyperlink" Target="https://talan.bank.gov.ua/get-user-certificate/VeyTSU-rY3GZqWm9gJjt" TargetMode="External"/><Relationship Id="rId429" Type="http://schemas.openxmlformats.org/officeDocument/2006/relationships/hyperlink" Target="https://talan.bank.gov.ua/get-user-certificate/VeyTS6vOk7t7LflGCUcw" TargetMode="External"/><Relationship Id="rId580" Type="http://schemas.openxmlformats.org/officeDocument/2006/relationships/hyperlink" Target="https://talan.bank.gov.ua/get-user-certificate/VeyTSsYQkmb84NWb1zk8" TargetMode="External"/><Relationship Id="rId636" Type="http://schemas.openxmlformats.org/officeDocument/2006/relationships/hyperlink" Target="https://talan.bank.gov.ua/get-user-certificate/VeyTSkXgOlthE8SStB0S" TargetMode="External"/><Relationship Id="rId1" Type="http://schemas.openxmlformats.org/officeDocument/2006/relationships/hyperlink" Target="https://talan.bank.gov.ua/get-user-certificate/VeyTSXJWbw-BB4ORckUe" TargetMode="External"/><Relationship Id="rId233" Type="http://schemas.openxmlformats.org/officeDocument/2006/relationships/hyperlink" Target="https://talan.bank.gov.ua/get-user-certificate/VeyTSj09w2Ky0wvb5rcV" TargetMode="External"/><Relationship Id="rId440" Type="http://schemas.openxmlformats.org/officeDocument/2006/relationships/hyperlink" Target="https://talan.bank.gov.ua/get-user-certificate/VeyTSWgYYqQCLYIOLxvM" TargetMode="External"/><Relationship Id="rId678" Type="http://schemas.openxmlformats.org/officeDocument/2006/relationships/hyperlink" Target="https://talan.bank.gov.ua/get-user-certificate/VeyTSCkDfA_aL7pQ1sE3" TargetMode="External"/><Relationship Id="rId28" Type="http://schemas.openxmlformats.org/officeDocument/2006/relationships/hyperlink" Target="https://talan.bank.gov.ua/get-user-certificate/VeyTS-2ZspvI-U4tarls" TargetMode="External"/><Relationship Id="rId275" Type="http://schemas.openxmlformats.org/officeDocument/2006/relationships/hyperlink" Target="https://talan.bank.gov.ua/get-user-certificate/VeyTS0rD9g4Au1PPJoea" TargetMode="External"/><Relationship Id="rId300" Type="http://schemas.openxmlformats.org/officeDocument/2006/relationships/hyperlink" Target="https://talan.bank.gov.ua/get-user-certificate/VeyTSHEwPzdIBLwF22hr" TargetMode="External"/><Relationship Id="rId482" Type="http://schemas.openxmlformats.org/officeDocument/2006/relationships/hyperlink" Target="https://talan.bank.gov.ua/get-user-certificate/VeyTSg3MFPE2nznhn4PL" TargetMode="External"/><Relationship Id="rId538" Type="http://schemas.openxmlformats.org/officeDocument/2006/relationships/hyperlink" Target="https://talan.bank.gov.ua/get-user-certificate/VeyTSoXyjUubJrVDswey" TargetMode="External"/><Relationship Id="rId703" Type="http://schemas.openxmlformats.org/officeDocument/2006/relationships/hyperlink" Target="https://talan.bank.gov.ua/get-user-certificate/VeyTSGbOTERgflXBBZZR" TargetMode="External"/><Relationship Id="rId81" Type="http://schemas.openxmlformats.org/officeDocument/2006/relationships/hyperlink" Target="https://talan.bank.gov.ua/get-user-certificate/VeyTSwylCgFI8_-9QgUq" TargetMode="External"/><Relationship Id="rId135" Type="http://schemas.openxmlformats.org/officeDocument/2006/relationships/hyperlink" Target="https://talan.bank.gov.ua/get-user-certificate/VeyTSWCmalhlL0rTP52e" TargetMode="External"/><Relationship Id="rId177" Type="http://schemas.openxmlformats.org/officeDocument/2006/relationships/hyperlink" Target="https://talan.bank.gov.ua/get-user-certificate/VeyTSGOyiobQ1gnj1qJQ" TargetMode="External"/><Relationship Id="rId342" Type="http://schemas.openxmlformats.org/officeDocument/2006/relationships/hyperlink" Target="https://talan.bank.gov.ua/get-user-certificate/VeyTSPfk1gTopVW4i5OC" TargetMode="External"/><Relationship Id="rId384" Type="http://schemas.openxmlformats.org/officeDocument/2006/relationships/hyperlink" Target="https://talan.bank.gov.ua/get-user-certificate/VeyTSq5gnG-az43MZC3R" TargetMode="External"/><Relationship Id="rId591" Type="http://schemas.openxmlformats.org/officeDocument/2006/relationships/hyperlink" Target="https://talan.bank.gov.ua/get-user-certificate/VeyTSbEYVOl3lfTE-_xT" TargetMode="External"/><Relationship Id="rId605" Type="http://schemas.openxmlformats.org/officeDocument/2006/relationships/hyperlink" Target="https://talan.bank.gov.ua/get-user-certificate/VeyTS2MHk9HJQjPBzDZi" TargetMode="External"/><Relationship Id="rId202" Type="http://schemas.openxmlformats.org/officeDocument/2006/relationships/hyperlink" Target="https://talan.bank.gov.ua/get-user-certificate/VeyTST9E1HBbCjEfwSUG" TargetMode="External"/><Relationship Id="rId244" Type="http://schemas.openxmlformats.org/officeDocument/2006/relationships/hyperlink" Target="https://talan.bank.gov.ua/get-user-certificate/VeyTSFi_Td9d6yNMpM5o" TargetMode="External"/><Relationship Id="rId647" Type="http://schemas.openxmlformats.org/officeDocument/2006/relationships/hyperlink" Target="https://talan.bank.gov.ua/get-user-certificate/VeyTSYoHJVnXG3wWNqmD" TargetMode="External"/><Relationship Id="rId689" Type="http://schemas.openxmlformats.org/officeDocument/2006/relationships/hyperlink" Target="https://talan.bank.gov.ua/get-user-certificate/VeyTSfnVaIaCZ1flzAJK" TargetMode="External"/><Relationship Id="rId39" Type="http://schemas.openxmlformats.org/officeDocument/2006/relationships/hyperlink" Target="https://talan.bank.gov.ua/get-user-certificate/VeyTSEzZa3Pnv1tu8uB4" TargetMode="External"/><Relationship Id="rId286" Type="http://schemas.openxmlformats.org/officeDocument/2006/relationships/hyperlink" Target="https://talan.bank.gov.ua/get-user-certificate/VeyTStQ9EiC12GQBldXw" TargetMode="External"/><Relationship Id="rId451" Type="http://schemas.openxmlformats.org/officeDocument/2006/relationships/hyperlink" Target="https://talan.bank.gov.ua/get-user-certificate/VeyTSooigmOD2mYjYsQw" TargetMode="External"/><Relationship Id="rId493" Type="http://schemas.openxmlformats.org/officeDocument/2006/relationships/hyperlink" Target="https://talan.bank.gov.ua/get-user-certificate/VeyTSV-8HDF_G6El26N0" TargetMode="External"/><Relationship Id="rId507" Type="http://schemas.openxmlformats.org/officeDocument/2006/relationships/hyperlink" Target="https://talan.bank.gov.ua/get-user-certificate/VeyTSxkTW6j7DoFYGOeU" TargetMode="External"/><Relationship Id="rId549" Type="http://schemas.openxmlformats.org/officeDocument/2006/relationships/hyperlink" Target="https://talan.bank.gov.ua/get-user-certificate/VeyTSa3t6C3AKwgRcYDy" TargetMode="External"/><Relationship Id="rId50" Type="http://schemas.openxmlformats.org/officeDocument/2006/relationships/hyperlink" Target="https://talan.bank.gov.ua/get-user-certificate/VeyTS6h4m5rdh5xDeiIL" TargetMode="External"/><Relationship Id="rId104" Type="http://schemas.openxmlformats.org/officeDocument/2006/relationships/hyperlink" Target="https://talan.bank.gov.ua/get-user-certificate/VeyTSWFGFGFR7ky0JvWj" TargetMode="External"/><Relationship Id="rId146" Type="http://schemas.openxmlformats.org/officeDocument/2006/relationships/hyperlink" Target="https://talan.bank.gov.ua/get-user-certificate/VeyTSzTya4oNNxuGOl8F" TargetMode="External"/><Relationship Id="rId188" Type="http://schemas.openxmlformats.org/officeDocument/2006/relationships/hyperlink" Target="https://talan.bank.gov.ua/get-user-certificate/VeyTStYkAqXBJBHmQTP0" TargetMode="External"/><Relationship Id="rId311" Type="http://schemas.openxmlformats.org/officeDocument/2006/relationships/hyperlink" Target="https://talan.bank.gov.ua/get-user-certificate/VeyTSzgb1J-D8IPU59DB" TargetMode="External"/><Relationship Id="rId353" Type="http://schemas.openxmlformats.org/officeDocument/2006/relationships/hyperlink" Target="https://talan.bank.gov.ua/get-user-certificate/VeyTSHdKQJPbp3YBuYQD" TargetMode="External"/><Relationship Id="rId395" Type="http://schemas.openxmlformats.org/officeDocument/2006/relationships/hyperlink" Target="https://talan.bank.gov.ua/get-user-certificate/VeyTS8Dhv2wro6tMC5LV" TargetMode="External"/><Relationship Id="rId409" Type="http://schemas.openxmlformats.org/officeDocument/2006/relationships/hyperlink" Target="https://talan.bank.gov.ua/get-user-certificate/VeyTSgjMNmxnAsMomVAL" TargetMode="External"/><Relationship Id="rId560" Type="http://schemas.openxmlformats.org/officeDocument/2006/relationships/hyperlink" Target="https://talan.bank.gov.ua/get-user-certificate/VeyTS5fwewS1PVM8G7uk" TargetMode="External"/><Relationship Id="rId92" Type="http://schemas.openxmlformats.org/officeDocument/2006/relationships/hyperlink" Target="https://talan.bank.gov.ua/get-user-certificate/VeyTSBmHCOl_sRqexRjF" TargetMode="External"/><Relationship Id="rId213" Type="http://schemas.openxmlformats.org/officeDocument/2006/relationships/hyperlink" Target="https://talan.bank.gov.ua/get-user-certificate/VeyTSj17uTX-LpOok2d6" TargetMode="External"/><Relationship Id="rId420" Type="http://schemas.openxmlformats.org/officeDocument/2006/relationships/hyperlink" Target="https://talan.bank.gov.ua/get-user-certificate/VeyTSe3XhCGpFj_x-mPc" TargetMode="External"/><Relationship Id="rId616" Type="http://schemas.openxmlformats.org/officeDocument/2006/relationships/hyperlink" Target="https://talan.bank.gov.ua/get-user-certificate/VeyTSpVTQLTPWW_7Ah6X" TargetMode="External"/><Relationship Id="rId658" Type="http://schemas.openxmlformats.org/officeDocument/2006/relationships/hyperlink" Target="https://talan.bank.gov.ua/get-user-certificate/VeyTSPvbEfmLwXp7F1Ae" TargetMode="External"/><Relationship Id="rId255" Type="http://schemas.openxmlformats.org/officeDocument/2006/relationships/hyperlink" Target="https://talan.bank.gov.ua/get-user-certificate/VeyTSLOn4zuj-LGmWgfZ" TargetMode="External"/><Relationship Id="rId297" Type="http://schemas.openxmlformats.org/officeDocument/2006/relationships/hyperlink" Target="https://talan.bank.gov.ua/get-user-certificate/VeyTS7UP6kjvkGtZTiRz" TargetMode="External"/><Relationship Id="rId462" Type="http://schemas.openxmlformats.org/officeDocument/2006/relationships/hyperlink" Target="https://talan.bank.gov.ua/get-user-certificate/VeyTSP0o1X2wV5lDfrIa" TargetMode="External"/><Relationship Id="rId518" Type="http://schemas.openxmlformats.org/officeDocument/2006/relationships/hyperlink" Target="https://talan.bank.gov.ua/get-user-certificate/VeyTSMnlzZFT3vIMJgSt" TargetMode="External"/><Relationship Id="rId115" Type="http://schemas.openxmlformats.org/officeDocument/2006/relationships/hyperlink" Target="https://talan.bank.gov.ua/get-user-certificate/VeyTSVSMm4rHU6Ksk-2q" TargetMode="External"/><Relationship Id="rId157" Type="http://schemas.openxmlformats.org/officeDocument/2006/relationships/hyperlink" Target="https://talan.bank.gov.ua/get-user-certificate/VeyTSIVx7dXtEsJ76CUI" TargetMode="External"/><Relationship Id="rId322" Type="http://schemas.openxmlformats.org/officeDocument/2006/relationships/hyperlink" Target="https://talan.bank.gov.ua/get-user-certificate/VeyTSOeoDYD5YP2f7nJq" TargetMode="External"/><Relationship Id="rId364" Type="http://schemas.openxmlformats.org/officeDocument/2006/relationships/hyperlink" Target="https://talan.bank.gov.ua/get-user-certificate/VeyTSd7okMWkhwMKDqa8" TargetMode="External"/><Relationship Id="rId61" Type="http://schemas.openxmlformats.org/officeDocument/2006/relationships/hyperlink" Target="https://talan.bank.gov.ua/get-user-certificate/VeyTSETljTph5Ys9EMxg" TargetMode="External"/><Relationship Id="rId199" Type="http://schemas.openxmlformats.org/officeDocument/2006/relationships/hyperlink" Target="https://talan.bank.gov.ua/get-user-certificate/VeyTSaQP2kZIR2PCILrf" TargetMode="External"/><Relationship Id="rId571" Type="http://schemas.openxmlformats.org/officeDocument/2006/relationships/hyperlink" Target="https://talan.bank.gov.ua/get-user-certificate/VeyTSp5O9Ykgbvwcl0Bv" TargetMode="External"/><Relationship Id="rId627" Type="http://schemas.openxmlformats.org/officeDocument/2006/relationships/hyperlink" Target="https://talan.bank.gov.ua/get-user-certificate/VeyTSCbwJ1UnjEwz2wiB" TargetMode="External"/><Relationship Id="rId669" Type="http://schemas.openxmlformats.org/officeDocument/2006/relationships/hyperlink" Target="https://talan.bank.gov.ua/get-user-certificate/VeyTSkBOCUms72zM7wyu" TargetMode="External"/><Relationship Id="rId19" Type="http://schemas.openxmlformats.org/officeDocument/2006/relationships/hyperlink" Target="https://talan.bank.gov.ua/get-user-certificate/VeyTSm_808EWF52b-504" TargetMode="External"/><Relationship Id="rId224" Type="http://schemas.openxmlformats.org/officeDocument/2006/relationships/hyperlink" Target="https://talan.bank.gov.ua/get-user-certificate/VeyTSdtx6DMwLWTNdiIh" TargetMode="External"/><Relationship Id="rId266" Type="http://schemas.openxmlformats.org/officeDocument/2006/relationships/hyperlink" Target="https://talan.bank.gov.ua/get-user-certificate/VeyTSefjBxonKM4qG9ok" TargetMode="External"/><Relationship Id="rId431" Type="http://schemas.openxmlformats.org/officeDocument/2006/relationships/hyperlink" Target="https://talan.bank.gov.ua/get-user-certificate/VeyTSt4FAGFSpu2IKJbN" TargetMode="External"/><Relationship Id="rId473" Type="http://schemas.openxmlformats.org/officeDocument/2006/relationships/hyperlink" Target="https://talan.bank.gov.ua/get-user-certificate/VeyTSEQUZaUyDrBf0XaA" TargetMode="External"/><Relationship Id="rId529" Type="http://schemas.openxmlformats.org/officeDocument/2006/relationships/hyperlink" Target="https://talan.bank.gov.ua/get-user-certificate/VeyTSsiJ0EAJ6HqkLgWw" TargetMode="External"/><Relationship Id="rId680" Type="http://schemas.openxmlformats.org/officeDocument/2006/relationships/hyperlink" Target="https://talan.bank.gov.ua/get-user-certificate/VeyTSdajVqCMtvcjLVSH" TargetMode="External"/><Relationship Id="rId30" Type="http://schemas.openxmlformats.org/officeDocument/2006/relationships/hyperlink" Target="https://talan.bank.gov.ua/get-user-certificate/VeyTSyjPUrKuAQIgyaMz" TargetMode="External"/><Relationship Id="rId126" Type="http://schemas.openxmlformats.org/officeDocument/2006/relationships/hyperlink" Target="https://talan.bank.gov.ua/get-user-certificate/VeyTShifC42Z_PGHfAf3" TargetMode="External"/><Relationship Id="rId168" Type="http://schemas.openxmlformats.org/officeDocument/2006/relationships/hyperlink" Target="https://talan.bank.gov.ua/get-user-certificate/VeyTSH0_AHnq1PD59z52" TargetMode="External"/><Relationship Id="rId333" Type="http://schemas.openxmlformats.org/officeDocument/2006/relationships/hyperlink" Target="https://talan.bank.gov.ua/get-user-certificate/VeyTSTszRykfIdenaRDC" TargetMode="External"/><Relationship Id="rId540" Type="http://schemas.openxmlformats.org/officeDocument/2006/relationships/hyperlink" Target="https://talan.bank.gov.ua/get-user-certificate/VeyTS9It_8u-b_qJHnAr" TargetMode="External"/><Relationship Id="rId72" Type="http://schemas.openxmlformats.org/officeDocument/2006/relationships/hyperlink" Target="https://talan.bank.gov.ua/get-user-certificate/VeyTS6E-nGD9e9XYqYXS" TargetMode="External"/><Relationship Id="rId375" Type="http://schemas.openxmlformats.org/officeDocument/2006/relationships/hyperlink" Target="https://talan.bank.gov.ua/get-user-certificate/VeyTSFvW4x31ZLcNusxX" TargetMode="External"/><Relationship Id="rId582" Type="http://schemas.openxmlformats.org/officeDocument/2006/relationships/hyperlink" Target="https://talan.bank.gov.ua/get-user-certificate/VeyTS0RoLyADV9X0Kj2J" TargetMode="External"/><Relationship Id="rId638" Type="http://schemas.openxmlformats.org/officeDocument/2006/relationships/hyperlink" Target="https://talan.bank.gov.ua/get-user-certificate/VeyTS4fM2B9xrgRxSfTd" TargetMode="External"/><Relationship Id="rId3" Type="http://schemas.openxmlformats.org/officeDocument/2006/relationships/hyperlink" Target="https://talan.bank.gov.ua/get-user-certificate/VeyTStHCQr8kljoCcNh9" TargetMode="External"/><Relationship Id="rId235" Type="http://schemas.openxmlformats.org/officeDocument/2006/relationships/hyperlink" Target="https://talan.bank.gov.ua/get-user-certificate/VeyTSpKs_8rRZVek2dYq" TargetMode="External"/><Relationship Id="rId277" Type="http://schemas.openxmlformats.org/officeDocument/2006/relationships/hyperlink" Target="https://talan.bank.gov.ua/get-user-certificate/VeyTSKqjbZvQq_klB-RM" TargetMode="External"/><Relationship Id="rId400" Type="http://schemas.openxmlformats.org/officeDocument/2006/relationships/hyperlink" Target="https://talan.bank.gov.ua/get-user-certificate/VeyTStNeLzCw7WjpUptZ" TargetMode="External"/><Relationship Id="rId442" Type="http://schemas.openxmlformats.org/officeDocument/2006/relationships/hyperlink" Target="https://talan.bank.gov.ua/get-user-certificate/VeyTSbUSnyinjsXMc4RU" TargetMode="External"/><Relationship Id="rId484" Type="http://schemas.openxmlformats.org/officeDocument/2006/relationships/hyperlink" Target="https://talan.bank.gov.ua/get-user-certificate/VeyTS82b6e9J4RDsmpcV" TargetMode="External"/><Relationship Id="rId705" Type="http://schemas.openxmlformats.org/officeDocument/2006/relationships/printerSettings" Target="../printerSettings/printerSettings1.bin"/><Relationship Id="rId137" Type="http://schemas.openxmlformats.org/officeDocument/2006/relationships/hyperlink" Target="https://talan.bank.gov.ua/get-user-certificate/VeyTS0NM0h3uQ1k8XKfy" TargetMode="External"/><Relationship Id="rId302" Type="http://schemas.openxmlformats.org/officeDocument/2006/relationships/hyperlink" Target="https://talan.bank.gov.ua/get-user-certificate/VeyTSgZJFG-TzMRdNvhy" TargetMode="External"/><Relationship Id="rId344" Type="http://schemas.openxmlformats.org/officeDocument/2006/relationships/hyperlink" Target="https://talan.bank.gov.ua/get-user-certificate/VeyTS1Ng1SzYofNk3VG2" TargetMode="External"/><Relationship Id="rId691" Type="http://schemas.openxmlformats.org/officeDocument/2006/relationships/hyperlink" Target="https://talan.bank.gov.ua/get-user-certificate/VeyTS1ASYdzgumk-p0lQ" TargetMode="External"/><Relationship Id="rId41" Type="http://schemas.openxmlformats.org/officeDocument/2006/relationships/hyperlink" Target="https://talan.bank.gov.ua/get-user-certificate/VeyTSOYbNx6CXqw3SDW8" TargetMode="External"/><Relationship Id="rId83" Type="http://schemas.openxmlformats.org/officeDocument/2006/relationships/hyperlink" Target="https://talan.bank.gov.ua/get-user-certificate/VeyTSqPHyyUH7oDUSiIG" TargetMode="External"/><Relationship Id="rId179" Type="http://schemas.openxmlformats.org/officeDocument/2006/relationships/hyperlink" Target="https://talan.bank.gov.ua/get-user-certificate/VeyTSMuOJ7uF-tw9Aa-0" TargetMode="External"/><Relationship Id="rId386" Type="http://schemas.openxmlformats.org/officeDocument/2006/relationships/hyperlink" Target="https://talan.bank.gov.ua/get-user-certificate/VeyTS0O4Q8heTBdUFQUD" TargetMode="External"/><Relationship Id="rId551" Type="http://schemas.openxmlformats.org/officeDocument/2006/relationships/hyperlink" Target="https://talan.bank.gov.ua/get-user-certificate/VeyTSM35psHgBHPs2eUQ" TargetMode="External"/><Relationship Id="rId593" Type="http://schemas.openxmlformats.org/officeDocument/2006/relationships/hyperlink" Target="https://talan.bank.gov.ua/get-user-certificate/VeyTSm0cQPYbCsIpnLWY" TargetMode="External"/><Relationship Id="rId607" Type="http://schemas.openxmlformats.org/officeDocument/2006/relationships/hyperlink" Target="https://talan.bank.gov.ua/get-user-certificate/VeyTSZippXz1NgwCl-Q_" TargetMode="External"/><Relationship Id="rId649" Type="http://schemas.openxmlformats.org/officeDocument/2006/relationships/hyperlink" Target="https://talan.bank.gov.ua/get-user-certificate/VeyTSoAB0OtiFKfUVZrl" TargetMode="External"/><Relationship Id="rId190" Type="http://schemas.openxmlformats.org/officeDocument/2006/relationships/hyperlink" Target="https://talan.bank.gov.ua/get-user-certificate/VeyTSdEJQOyahAANuYO8" TargetMode="External"/><Relationship Id="rId204" Type="http://schemas.openxmlformats.org/officeDocument/2006/relationships/hyperlink" Target="https://talan.bank.gov.ua/get-user-certificate/VeyTSgGdEXWSDJbXuhIE" TargetMode="External"/><Relationship Id="rId246" Type="http://schemas.openxmlformats.org/officeDocument/2006/relationships/hyperlink" Target="https://talan.bank.gov.ua/get-user-certificate/VeyTSy6x0J5OpSOspLY1" TargetMode="External"/><Relationship Id="rId288" Type="http://schemas.openxmlformats.org/officeDocument/2006/relationships/hyperlink" Target="https://talan.bank.gov.ua/get-user-certificate/VeyTS5LfEl2Q73Uze5L0" TargetMode="External"/><Relationship Id="rId411" Type="http://schemas.openxmlformats.org/officeDocument/2006/relationships/hyperlink" Target="https://talan.bank.gov.ua/get-user-certificate/VeyTSufA26pUfChuR5w9" TargetMode="External"/><Relationship Id="rId453" Type="http://schemas.openxmlformats.org/officeDocument/2006/relationships/hyperlink" Target="https://talan.bank.gov.ua/get-user-certificate/VeyTSM1RBzarBdgM0Cin" TargetMode="External"/><Relationship Id="rId509" Type="http://schemas.openxmlformats.org/officeDocument/2006/relationships/hyperlink" Target="https://talan.bank.gov.ua/get-user-certificate/VeyTS0RQp55QSaCMADmW" TargetMode="External"/><Relationship Id="rId660" Type="http://schemas.openxmlformats.org/officeDocument/2006/relationships/hyperlink" Target="https://talan.bank.gov.ua/get-user-certificate/VeyTSX9OnP_O7LFCcHNu" TargetMode="External"/><Relationship Id="rId106" Type="http://schemas.openxmlformats.org/officeDocument/2006/relationships/hyperlink" Target="https://talan.bank.gov.ua/get-user-certificate/VeyTSZGJh2X-3ZRi8DVp" TargetMode="External"/><Relationship Id="rId313" Type="http://schemas.openxmlformats.org/officeDocument/2006/relationships/hyperlink" Target="https://talan.bank.gov.ua/get-user-certificate/VeyTSygH5dqx_OsG71Vn" TargetMode="External"/><Relationship Id="rId495" Type="http://schemas.openxmlformats.org/officeDocument/2006/relationships/hyperlink" Target="https://talan.bank.gov.ua/get-user-certificate/VeyTSAJrUF9tpr0A0Xhz" TargetMode="External"/><Relationship Id="rId10" Type="http://schemas.openxmlformats.org/officeDocument/2006/relationships/hyperlink" Target="https://talan.bank.gov.ua/get-user-certificate/VeyTSBsCO-Jjz6P7xFAs" TargetMode="External"/><Relationship Id="rId52" Type="http://schemas.openxmlformats.org/officeDocument/2006/relationships/hyperlink" Target="https://talan.bank.gov.ua/get-user-certificate/VeyTSzDmXLvT2h_eCRXE" TargetMode="External"/><Relationship Id="rId94" Type="http://schemas.openxmlformats.org/officeDocument/2006/relationships/hyperlink" Target="https://talan.bank.gov.ua/get-user-certificate/VeyTSk_mXzBFPlfYfZtK" TargetMode="External"/><Relationship Id="rId148" Type="http://schemas.openxmlformats.org/officeDocument/2006/relationships/hyperlink" Target="https://talan.bank.gov.ua/get-user-certificate/VeyTSQ3ZCxY-ZaiiG2qj" TargetMode="External"/><Relationship Id="rId355" Type="http://schemas.openxmlformats.org/officeDocument/2006/relationships/hyperlink" Target="https://talan.bank.gov.ua/get-user-certificate/VeyTSNE0-L2sMU8RvMDq" TargetMode="External"/><Relationship Id="rId397" Type="http://schemas.openxmlformats.org/officeDocument/2006/relationships/hyperlink" Target="https://talan.bank.gov.ua/get-user-certificate/VeyTS1KWUp2ALu9PwcyK" TargetMode="External"/><Relationship Id="rId520" Type="http://schemas.openxmlformats.org/officeDocument/2006/relationships/hyperlink" Target="https://talan.bank.gov.ua/get-user-certificate/VeyTSHHG_W3jblVUJEdw" TargetMode="External"/><Relationship Id="rId562" Type="http://schemas.openxmlformats.org/officeDocument/2006/relationships/hyperlink" Target="https://talan.bank.gov.ua/get-user-certificate/VeyTST_sNCSegR2I6oJx" TargetMode="External"/><Relationship Id="rId618" Type="http://schemas.openxmlformats.org/officeDocument/2006/relationships/hyperlink" Target="https://talan.bank.gov.ua/get-user-certificate/VeyTSEDkLzxUAqr1KRwD" TargetMode="External"/><Relationship Id="rId215" Type="http://schemas.openxmlformats.org/officeDocument/2006/relationships/hyperlink" Target="https://talan.bank.gov.ua/get-user-certificate/VeyTSuR-Nw4TLXJ85S5Q" TargetMode="External"/><Relationship Id="rId257" Type="http://schemas.openxmlformats.org/officeDocument/2006/relationships/hyperlink" Target="https://talan.bank.gov.ua/get-user-certificate/VeyTSW8Hj-pPtcDyA7Zp" TargetMode="External"/><Relationship Id="rId422" Type="http://schemas.openxmlformats.org/officeDocument/2006/relationships/hyperlink" Target="https://talan.bank.gov.ua/get-user-certificate/VeyTS8DN7SpqytmigX9G" TargetMode="External"/><Relationship Id="rId464" Type="http://schemas.openxmlformats.org/officeDocument/2006/relationships/hyperlink" Target="https://talan.bank.gov.ua/get-user-certificate/VeyTSvVxG548TkIXB2Ml" TargetMode="External"/><Relationship Id="rId299" Type="http://schemas.openxmlformats.org/officeDocument/2006/relationships/hyperlink" Target="https://talan.bank.gov.ua/get-user-certificate/VeyTSqXGkjmvXWVAu8lI" TargetMode="External"/><Relationship Id="rId63" Type="http://schemas.openxmlformats.org/officeDocument/2006/relationships/hyperlink" Target="https://talan.bank.gov.ua/get-user-certificate/VeyTS_jTIYUj-utBe-77" TargetMode="External"/><Relationship Id="rId159" Type="http://schemas.openxmlformats.org/officeDocument/2006/relationships/hyperlink" Target="https://talan.bank.gov.ua/get-user-certificate/VeyTSXzG7roptuYwsWpd" TargetMode="External"/><Relationship Id="rId366" Type="http://schemas.openxmlformats.org/officeDocument/2006/relationships/hyperlink" Target="https://talan.bank.gov.ua/get-user-certificate/VeyTS8LQ4K00rgYY2cY9" TargetMode="External"/><Relationship Id="rId573" Type="http://schemas.openxmlformats.org/officeDocument/2006/relationships/hyperlink" Target="https://talan.bank.gov.ua/get-user-certificate/VeyTS4Rwe-2w2zI-tm0V" TargetMode="External"/><Relationship Id="rId226" Type="http://schemas.openxmlformats.org/officeDocument/2006/relationships/hyperlink" Target="https://talan.bank.gov.ua/get-user-certificate/VeyTSQP0clAW2l8ul_r7" TargetMode="External"/><Relationship Id="rId433" Type="http://schemas.openxmlformats.org/officeDocument/2006/relationships/hyperlink" Target="https://talan.bank.gov.ua/get-user-certificate/VeyTSCfJbC2DWwTZvVLK" TargetMode="External"/><Relationship Id="rId640" Type="http://schemas.openxmlformats.org/officeDocument/2006/relationships/hyperlink" Target="https://talan.bank.gov.ua/get-user-certificate/VeyTSAExTxE7FynTcGGI" TargetMode="External"/><Relationship Id="rId74" Type="http://schemas.openxmlformats.org/officeDocument/2006/relationships/hyperlink" Target="https://talan.bank.gov.ua/get-user-certificate/VeyTSXnLqCEtw9vAJOts" TargetMode="External"/><Relationship Id="rId377" Type="http://schemas.openxmlformats.org/officeDocument/2006/relationships/hyperlink" Target="https://talan.bank.gov.ua/get-user-certificate/VeyTScRtXtdsNs1wdEYf" TargetMode="External"/><Relationship Id="rId500" Type="http://schemas.openxmlformats.org/officeDocument/2006/relationships/hyperlink" Target="https://talan.bank.gov.ua/get-user-certificate/VeyTSF-3xdVpEqsukhEn" TargetMode="External"/><Relationship Id="rId584" Type="http://schemas.openxmlformats.org/officeDocument/2006/relationships/hyperlink" Target="https://talan.bank.gov.ua/get-user-certificate/VeyTSLJWaGUES-ugJi4I" TargetMode="External"/><Relationship Id="rId5" Type="http://schemas.openxmlformats.org/officeDocument/2006/relationships/hyperlink" Target="https://talan.bank.gov.ua/get-user-certificate/VeyTSxPIlLmGvKVGR1ay" TargetMode="External"/><Relationship Id="rId237" Type="http://schemas.openxmlformats.org/officeDocument/2006/relationships/hyperlink" Target="https://talan.bank.gov.ua/get-user-certificate/VeyTSKaewoaE-vQbsPg7" TargetMode="External"/><Relationship Id="rId444" Type="http://schemas.openxmlformats.org/officeDocument/2006/relationships/hyperlink" Target="https://talan.bank.gov.ua/get-user-certificate/VeyTSkc3rBeKXzhFhOAb" TargetMode="External"/><Relationship Id="rId651" Type="http://schemas.openxmlformats.org/officeDocument/2006/relationships/hyperlink" Target="https://talan.bank.gov.ua/get-user-certificate/VeyTS2O1uX9uNCyantWW" TargetMode="External"/><Relationship Id="rId290" Type="http://schemas.openxmlformats.org/officeDocument/2006/relationships/hyperlink" Target="https://talan.bank.gov.ua/get-user-certificate/VeyTSXyfRxz37AwyPX7c" TargetMode="External"/><Relationship Id="rId304" Type="http://schemas.openxmlformats.org/officeDocument/2006/relationships/hyperlink" Target="https://talan.bank.gov.ua/get-user-certificate/VeyTS5zzn1td2zlF_S6n" TargetMode="External"/><Relationship Id="rId388" Type="http://schemas.openxmlformats.org/officeDocument/2006/relationships/hyperlink" Target="https://talan.bank.gov.ua/get-user-certificate/VeyTSAh9xy-puSkeN1i7" TargetMode="External"/><Relationship Id="rId511" Type="http://schemas.openxmlformats.org/officeDocument/2006/relationships/hyperlink" Target="https://talan.bank.gov.ua/get-user-certificate/VeyTS0EfvTCqFdC1ftn4" TargetMode="External"/><Relationship Id="rId609" Type="http://schemas.openxmlformats.org/officeDocument/2006/relationships/hyperlink" Target="https://talan.bank.gov.ua/get-user-certificate/VeyTSmwUDxmbpO7CDB5a" TargetMode="External"/><Relationship Id="rId85" Type="http://schemas.openxmlformats.org/officeDocument/2006/relationships/hyperlink" Target="https://talan.bank.gov.ua/get-user-certificate/VeyTSoWlB5ClJL9t5CaQ" TargetMode="External"/><Relationship Id="rId150" Type="http://schemas.openxmlformats.org/officeDocument/2006/relationships/hyperlink" Target="https://talan.bank.gov.ua/get-user-certificate/VeyTSAr8yK6ltxXSTO5N" TargetMode="External"/><Relationship Id="rId595" Type="http://schemas.openxmlformats.org/officeDocument/2006/relationships/hyperlink" Target="https://talan.bank.gov.ua/get-user-certificate/VeyTSWEkjAlrWP2hrmt-" TargetMode="External"/><Relationship Id="rId248" Type="http://schemas.openxmlformats.org/officeDocument/2006/relationships/hyperlink" Target="https://talan.bank.gov.ua/get-user-certificate/VeyTSmL_qLY0c0S4UviW" TargetMode="External"/><Relationship Id="rId455" Type="http://schemas.openxmlformats.org/officeDocument/2006/relationships/hyperlink" Target="https://talan.bank.gov.ua/get-user-certificate/VeyTSeA-dTKV6z4qT5N-" TargetMode="External"/><Relationship Id="rId662" Type="http://schemas.openxmlformats.org/officeDocument/2006/relationships/hyperlink" Target="https://talan.bank.gov.ua/get-user-certificate/VeyTSkBmsgOh5JZVSgkv" TargetMode="External"/><Relationship Id="rId12" Type="http://schemas.openxmlformats.org/officeDocument/2006/relationships/hyperlink" Target="https://talan.bank.gov.ua/get-user-certificate/VeyTS3dHQX-MNLy5G4--" TargetMode="External"/><Relationship Id="rId108" Type="http://schemas.openxmlformats.org/officeDocument/2006/relationships/hyperlink" Target="https://talan.bank.gov.ua/get-user-certificate/VeyTS6uN3IU5XfdhsyHh" TargetMode="External"/><Relationship Id="rId315" Type="http://schemas.openxmlformats.org/officeDocument/2006/relationships/hyperlink" Target="https://talan.bank.gov.ua/get-user-certificate/VeyTSn1kPWmyv03HI-iF" TargetMode="External"/><Relationship Id="rId522" Type="http://schemas.openxmlformats.org/officeDocument/2006/relationships/hyperlink" Target="https://talan.bank.gov.ua/get-user-certificate/VeyTSTh9ZwjIUhPAz8yn" TargetMode="External"/><Relationship Id="rId96" Type="http://schemas.openxmlformats.org/officeDocument/2006/relationships/hyperlink" Target="https://talan.bank.gov.ua/get-user-certificate/VeyTSHKuNPYZ3NjHTA2I" TargetMode="External"/><Relationship Id="rId161" Type="http://schemas.openxmlformats.org/officeDocument/2006/relationships/hyperlink" Target="https://talan.bank.gov.ua/get-user-certificate/VeyTScnu2QQ9wwQv5Ora" TargetMode="External"/><Relationship Id="rId399" Type="http://schemas.openxmlformats.org/officeDocument/2006/relationships/hyperlink" Target="https://talan.bank.gov.ua/get-user-certificate/VeyTSe35bwuQ43lhL5_K" TargetMode="External"/><Relationship Id="rId259" Type="http://schemas.openxmlformats.org/officeDocument/2006/relationships/hyperlink" Target="https://talan.bank.gov.ua/get-user-certificate/VeyTSrUS951AP3wNdBg8" TargetMode="External"/><Relationship Id="rId466" Type="http://schemas.openxmlformats.org/officeDocument/2006/relationships/hyperlink" Target="https://talan.bank.gov.ua/get-user-certificate/VeyTSRnfOq0L9GFX_uql" TargetMode="External"/><Relationship Id="rId673" Type="http://schemas.openxmlformats.org/officeDocument/2006/relationships/hyperlink" Target="https://talan.bank.gov.ua/get-user-certificate/VeyTSMEZmgnmX4hYqMfp" TargetMode="External"/><Relationship Id="rId23" Type="http://schemas.openxmlformats.org/officeDocument/2006/relationships/hyperlink" Target="https://talan.bank.gov.ua/get-user-certificate/VeyTSkIRbr4cU0A04kj0" TargetMode="External"/><Relationship Id="rId119" Type="http://schemas.openxmlformats.org/officeDocument/2006/relationships/hyperlink" Target="https://talan.bank.gov.ua/get-user-certificate/VeyTSpOucHOEkob5f7QQ" TargetMode="External"/><Relationship Id="rId326" Type="http://schemas.openxmlformats.org/officeDocument/2006/relationships/hyperlink" Target="https://talan.bank.gov.ua/get-user-certificate/VeyTSp2dzXE2NI6QlLRQ" TargetMode="External"/><Relationship Id="rId533" Type="http://schemas.openxmlformats.org/officeDocument/2006/relationships/hyperlink" Target="https://talan.bank.gov.ua/get-user-certificate/VeyTS0X89-JlSoHqqMHa" TargetMode="External"/><Relationship Id="rId172" Type="http://schemas.openxmlformats.org/officeDocument/2006/relationships/hyperlink" Target="https://talan.bank.gov.ua/get-user-certificate/VeyTSMR-1j9-at1Y0v11" TargetMode="External"/><Relationship Id="rId477" Type="http://schemas.openxmlformats.org/officeDocument/2006/relationships/hyperlink" Target="https://talan.bank.gov.ua/get-user-certificate/VeyTSUVFUis7V0QNU2V6" TargetMode="External"/><Relationship Id="rId600" Type="http://schemas.openxmlformats.org/officeDocument/2006/relationships/hyperlink" Target="https://talan.bank.gov.ua/get-user-certificate/VeyTS_-hducy7jrGPtsR" TargetMode="External"/><Relationship Id="rId684" Type="http://schemas.openxmlformats.org/officeDocument/2006/relationships/hyperlink" Target="https://talan.bank.gov.ua/get-user-certificate/VeyTSCNPpgpUvV8IzMqn" TargetMode="External"/><Relationship Id="rId337" Type="http://schemas.openxmlformats.org/officeDocument/2006/relationships/hyperlink" Target="https://talan.bank.gov.ua/get-user-certificate/VeyTSh2KUsft0MiUDCUt" TargetMode="External"/><Relationship Id="rId34" Type="http://schemas.openxmlformats.org/officeDocument/2006/relationships/hyperlink" Target="https://talan.bank.gov.ua/get-user-certificate/VeyTSylicFG_0xMvw5Ge" TargetMode="External"/><Relationship Id="rId544" Type="http://schemas.openxmlformats.org/officeDocument/2006/relationships/hyperlink" Target="https://talan.bank.gov.ua/get-user-certificate/VeyTSEstS4A1iLgQTLkZ" TargetMode="External"/><Relationship Id="rId183" Type="http://schemas.openxmlformats.org/officeDocument/2006/relationships/hyperlink" Target="https://talan.bank.gov.ua/get-user-certificate/VeyTSKd_cBJZLEKq_cPD" TargetMode="External"/><Relationship Id="rId390" Type="http://schemas.openxmlformats.org/officeDocument/2006/relationships/hyperlink" Target="https://talan.bank.gov.ua/get-user-certificate/VeyTSEK7Y1HMLzHx44kl" TargetMode="External"/><Relationship Id="rId404" Type="http://schemas.openxmlformats.org/officeDocument/2006/relationships/hyperlink" Target="https://talan.bank.gov.ua/get-user-certificate/VeyTSrk8flO9soLFNj8q" TargetMode="External"/><Relationship Id="rId611" Type="http://schemas.openxmlformats.org/officeDocument/2006/relationships/hyperlink" Target="https://talan.bank.gov.ua/get-user-certificate/VeyTSFQJGqyWpsujZJ6I" TargetMode="External"/><Relationship Id="rId250" Type="http://schemas.openxmlformats.org/officeDocument/2006/relationships/hyperlink" Target="https://talan.bank.gov.ua/get-user-certificate/VeyTSuiNURHmWGDMeX-x" TargetMode="External"/><Relationship Id="rId488" Type="http://schemas.openxmlformats.org/officeDocument/2006/relationships/hyperlink" Target="https://talan.bank.gov.ua/get-user-certificate/VeyTSSqRlxF_1izvSNmW" TargetMode="External"/><Relationship Id="rId695" Type="http://schemas.openxmlformats.org/officeDocument/2006/relationships/hyperlink" Target="https://talan.bank.gov.ua/get-user-certificate/VeyTSoyKFmTtbB5-eI7P" TargetMode="External"/><Relationship Id="rId45" Type="http://schemas.openxmlformats.org/officeDocument/2006/relationships/hyperlink" Target="https://talan.bank.gov.ua/get-user-certificate/VeyTSmlZvK32mTpplRu-" TargetMode="External"/><Relationship Id="rId110" Type="http://schemas.openxmlformats.org/officeDocument/2006/relationships/hyperlink" Target="https://talan.bank.gov.ua/get-user-certificate/VeyTSPUi9YebLxkcfCIB" TargetMode="External"/><Relationship Id="rId348" Type="http://schemas.openxmlformats.org/officeDocument/2006/relationships/hyperlink" Target="https://talan.bank.gov.ua/get-user-certificate/VeyTSChJVKE9wLASDcSW" TargetMode="External"/><Relationship Id="rId555" Type="http://schemas.openxmlformats.org/officeDocument/2006/relationships/hyperlink" Target="https://talan.bank.gov.ua/get-user-certificate/VeyTSdaAtqJRIU528j22" TargetMode="External"/><Relationship Id="rId194" Type="http://schemas.openxmlformats.org/officeDocument/2006/relationships/hyperlink" Target="https://talan.bank.gov.ua/get-user-certificate/VeyTSM8pWd05kjv0tzX4" TargetMode="External"/><Relationship Id="rId208" Type="http://schemas.openxmlformats.org/officeDocument/2006/relationships/hyperlink" Target="https://talan.bank.gov.ua/get-user-certificate/VeyTSKJqNrjDfj2APVjb" TargetMode="External"/><Relationship Id="rId415" Type="http://schemas.openxmlformats.org/officeDocument/2006/relationships/hyperlink" Target="https://talan.bank.gov.ua/get-user-certificate/VeyTSu-b23FA-ocKYYYC" TargetMode="External"/><Relationship Id="rId622" Type="http://schemas.openxmlformats.org/officeDocument/2006/relationships/hyperlink" Target="https://talan.bank.gov.ua/get-user-certificate/VeyTSefb1QCYqKOBRwNg" TargetMode="External"/><Relationship Id="rId261" Type="http://schemas.openxmlformats.org/officeDocument/2006/relationships/hyperlink" Target="https://talan.bank.gov.ua/get-user-certificate/VeyTSEfoBArYAZKvp3Vx" TargetMode="External"/><Relationship Id="rId499" Type="http://schemas.openxmlformats.org/officeDocument/2006/relationships/hyperlink" Target="https://talan.bank.gov.ua/get-user-certificate/VeyTSourEb2BgkwNcW5o" TargetMode="External"/><Relationship Id="rId56" Type="http://schemas.openxmlformats.org/officeDocument/2006/relationships/hyperlink" Target="https://talan.bank.gov.ua/get-user-certificate/VeyTS2-dHPupLVkEUsDg" TargetMode="External"/><Relationship Id="rId359" Type="http://schemas.openxmlformats.org/officeDocument/2006/relationships/hyperlink" Target="https://talan.bank.gov.ua/get-user-certificate/VeyTSrP_Qpo1KQhKMUHX" TargetMode="External"/><Relationship Id="rId566" Type="http://schemas.openxmlformats.org/officeDocument/2006/relationships/hyperlink" Target="https://talan.bank.gov.ua/get-user-certificate/VeyTSW07KoL2YPKmGKwG" TargetMode="External"/><Relationship Id="rId121" Type="http://schemas.openxmlformats.org/officeDocument/2006/relationships/hyperlink" Target="https://talan.bank.gov.ua/get-user-certificate/VeyTSKivlkW5aMGhY6u4" TargetMode="External"/><Relationship Id="rId219" Type="http://schemas.openxmlformats.org/officeDocument/2006/relationships/hyperlink" Target="https://talan.bank.gov.ua/get-user-certificate/VeyTS53lxwNizXl9r2oO" TargetMode="External"/><Relationship Id="rId426" Type="http://schemas.openxmlformats.org/officeDocument/2006/relationships/hyperlink" Target="https://talan.bank.gov.ua/get-user-certificate/VeyTSy6NC_wXQhU5_7WE" TargetMode="External"/><Relationship Id="rId633" Type="http://schemas.openxmlformats.org/officeDocument/2006/relationships/hyperlink" Target="https://talan.bank.gov.ua/get-user-certificate/VeyTSRADxNlL1fGCDf_0" TargetMode="External"/><Relationship Id="rId67" Type="http://schemas.openxmlformats.org/officeDocument/2006/relationships/hyperlink" Target="https://talan.bank.gov.ua/get-user-certificate/VeyTSboJ7zxip0_cmnp4" TargetMode="External"/><Relationship Id="rId272" Type="http://schemas.openxmlformats.org/officeDocument/2006/relationships/hyperlink" Target="https://talan.bank.gov.ua/get-user-certificate/VeyTS4eEGo_9AHl_vaao" TargetMode="External"/><Relationship Id="rId577" Type="http://schemas.openxmlformats.org/officeDocument/2006/relationships/hyperlink" Target="https://talan.bank.gov.ua/get-user-certificate/VeyTSn_-cDfe8Ezkhnnt" TargetMode="External"/><Relationship Id="rId700" Type="http://schemas.openxmlformats.org/officeDocument/2006/relationships/hyperlink" Target="https://talan.bank.gov.ua/get-user-certificate/VeyTSsgrJbMdy057XucO" TargetMode="External"/><Relationship Id="rId132" Type="http://schemas.openxmlformats.org/officeDocument/2006/relationships/hyperlink" Target="https://talan.bank.gov.ua/get-user-certificate/VeyTSlNQ3-XmQULU2GtW" TargetMode="External"/><Relationship Id="rId437" Type="http://schemas.openxmlformats.org/officeDocument/2006/relationships/hyperlink" Target="https://talan.bank.gov.ua/get-user-certificate/VeyTS8dILKUxl_r4i9AW" TargetMode="External"/><Relationship Id="rId644" Type="http://schemas.openxmlformats.org/officeDocument/2006/relationships/hyperlink" Target="https://talan.bank.gov.ua/get-user-certificate/VeyTSYaLDu_VSepCmqbn" TargetMode="External"/><Relationship Id="rId283" Type="http://schemas.openxmlformats.org/officeDocument/2006/relationships/hyperlink" Target="https://talan.bank.gov.ua/get-user-certificate/VeyTSClLq8MWvw1aUNt_" TargetMode="External"/><Relationship Id="rId490" Type="http://schemas.openxmlformats.org/officeDocument/2006/relationships/hyperlink" Target="https://talan.bank.gov.ua/get-user-certificate/VeyTSjhUZnAt8j6NIcKn" TargetMode="External"/><Relationship Id="rId504" Type="http://schemas.openxmlformats.org/officeDocument/2006/relationships/hyperlink" Target="https://talan.bank.gov.ua/get-user-certificate/VeyTSRrZXip1vztGvNqe" TargetMode="External"/><Relationship Id="rId78" Type="http://schemas.openxmlformats.org/officeDocument/2006/relationships/hyperlink" Target="https://talan.bank.gov.ua/get-user-certificate/VeyTSqFPp2CdnEUGVU_O" TargetMode="External"/><Relationship Id="rId143" Type="http://schemas.openxmlformats.org/officeDocument/2006/relationships/hyperlink" Target="https://talan.bank.gov.ua/get-user-certificate/VeyTSJOfgxlWX2wqjz17" TargetMode="External"/><Relationship Id="rId350" Type="http://schemas.openxmlformats.org/officeDocument/2006/relationships/hyperlink" Target="https://talan.bank.gov.ua/get-user-certificate/VeyTSjwaXraBEdhLZUQr" TargetMode="External"/><Relationship Id="rId588" Type="http://schemas.openxmlformats.org/officeDocument/2006/relationships/hyperlink" Target="https://talan.bank.gov.ua/get-user-certificate/VeyTSDxCv-ERk07cCJ5E" TargetMode="External"/><Relationship Id="rId9" Type="http://schemas.openxmlformats.org/officeDocument/2006/relationships/hyperlink" Target="https://talan.bank.gov.ua/get-user-certificate/VeyTSsG2p4DX4b3hKSP7" TargetMode="External"/><Relationship Id="rId210" Type="http://schemas.openxmlformats.org/officeDocument/2006/relationships/hyperlink" Target="https://talan.bank.gov.ua/get-user-certificate/VeyTSRSGj4MiBLmsLc5P" TargetMode="External"/><Relationship Id="rId448" Type="http://schemas.openxmlformats.org/officeDocument/2006/relationships/hyperlink" Target="https://talan.bank.gov.ua/get-user-certificate/VeyTShZPXuLbN5o9XmFl" TargetMode="External"/><Relationship Id="rId655" Type="http://schemas.openxmlformats.org/officeDocument/2006/relationships/hyperlink" Target="https://talan.bank.gov.ua/get-user-certificate/VeyTSUNzL8AtB47hvwLY" TargetMode="External"/><Relationship Id="rId294" Type="http://schemas.openxmlformats.org/officeDocument/2006/relationships/hyperlink" Target="https://talan.bank.gov.ua/get-user-certificate/VeyTSBttMnSpLK8-PkXh" TargetMode="External"/><Relationship Id="rId308" Type="http://schemas.openxmlformats.org/officeDocument/2006/relationships/hyperlink" Target="https://talan.bank.gov.ua/get-user-certificate/VeyTSfvoIRBqpceGx8Wm" TargetMode="External"/><Relationship Id="rId515" Type="http://schemas.openxmlformats.org/officeDocument/2006/relationships/hyperlink" Target="https://talan.bank.gov.ua/get-user-certificate/VeyTS_-AdAyuze7Fjpeo" TargetMode="External"/><Relationship Id="rId89" Type="http://schemas.openxmlformats.org/officeDocument/2006/relationships/hyperlink" Target="https://talan.bank.gov.ua/get-user-certificate/VeyTScWSMhaH5rTexF8A" TargetMode="External"/><Relationship Id="rId154" Type="http://schemas.openxmlformats.org/officeDocument/2006/relationships/hyperlink" Target="https://talan.bank.gov.ua/get-user-certificate/VeyTSykmdbK0_767TMUI" TargetMode="External"/><Relationship Id="rId361" Type="http://schemas.openxmlformats.org/officeDocument/2006/relationships/hyperlink" Target="https://talan.bank.gov.ua/get-user-certificate/VeyTS8XwYnPr7FPC0nin" TargetMode="External"/><Relationship Id="rId599" Type="http://schemas.openxmlformats.org/officeDocument/2006/relationships/hyperlink" Target="https://talan.bank.gov.ua/get-user-certificate/VeyTSoV_3TqDAnPc-C7m" TargetMode="External"/><Relationship Id="rId459" Type="http://schemas.openxmlformats.org/officeDocument/2006/relationships/hyperlink" Target="https://talan.bank.gov.ua/get-user-certificate/VeyTSlnt_h6SXEEsRSWi" TargetMode="External"/><Relationship Id="rId666" Type="http://schemas.openxmlformats.org/officeDocument/2006/relationships/hyperlink" Target="https://talan.bank.gov.ua/get-user-certificate/VeyTSxPZmR0dBWjQq0A-" TargetMode="External"/><Relationship Id="rId16" Type="http://schemas.openxmlformats.org/officeDocument/2006/relationships/hyperlink" Target="https://talan.bank.gov.ua/get-user-certificate/VeyTSX7MIfNL-HawuuNo" TargetMode="External"/><Relationship Id="rId221" Type="http://schemas.openxmlformats.org/officeDocument/2006/relationships/hyperlink" Target="https://talan.bank.gov.ua/get-user-certificate/VeyTS3-kJOHSLcdJ00Jc" TargetMode="External"/><Relationship Id="rId319" Type="http://schemas.openxmlformats.org/officeDocument/2006/relationships/hyperlink" Target="https://talan.bank.gov.ua/get-user-certificate/VeyTSgxM5_q8bDnFldke" TargetMode="External"/><Relationship Id="rId526" Type="http://schemas.openxmlformats.org/officeDocument/2006/relationships/hyperlink" Target="https://talan.bank.gov.ua/get-user-certificate/VeyTS8l69Eqn8cnOTaEl" TargetMode="External"/><Relationship Id="rId165" Type="http://schemas.openxmlformats.org/officeDocument/2006/relationships/hyperlink" Target="https://talan.bank.gov.ua/get-user-certificate/VeyTSitGE4Y8mcFmIpzd" TargetMode="External"/><Relationship Id="rId372" Type="http://schemas.openxmlformats.org/officeDocument/2006/relationships/hyperlink" Target="https://talan.bank.gov.ua/get-user-certificate/VeyTSdt68eUHXjPY6-10" TargetMode="External"/><Relationship Id="rId677" Type="http://schemas.openxmlformats.org/officeDocument/2006/relationships/hyperlink" Target="https://talan.bank.gov.ua/get-user-certificate/VeyTSfAabchRTVteJZcI" TargetMode="External"/><Relationship Id="rId232" Type="http://schemas.openxmlformats.org/officeDocument/2006/relationships/hyperlink" Target="https://talan.bank.gov.ua/get-user-certificate/VeyTSZ2hTHY1CVW7Yvxz" TargetMode="External"/><Relationship Id="rId27" Type="http://schemas.openxmlformats.org/officeDocument/2006/relationships/hyperlink" Target="https://talan.bank.gov.ua/get-user-certificate/VeyTSe7TlwrjmMYndqMZ" TargetMode="External"/><Relationship Id="rId537" Type="http://schemas.openxmlformats.org/officeDocument/2006/relationships/hyperlink" Target="https://talan.bank.gov.ua/get-user-certificate/VeyTSfbh7RbW8e2vqSfR" TargetMode="External"/><Relationship Id="rId80" Type="http://schemas.openxmlformats.org/officeDocument/2006/relationships/hyperlink" Target="https://talan.bank.gov.ua/get-user-certificate/VeyTSR2JV7jsZ48pB93w" TargetMode="External"/><Relationship Id="rId176" Type="http://schemas.openxmlformats.org/officeDocument/2006/relationships/hyperlink" Target="https://talan.bank.gov.ua/get-user-certificate/VeyTSxYxiVVcSn2-PhwY" TargetMode="External"/><Relationship Id="rId383" Type="http://schemas.openxmlformats.org/officeDocument/2006/relationships/hyperlink" Target="https://talan.bank.gov.ua/get-user-certificate/VeyTSIwSQgZjLomdt8uT" TargetMode="External"/><Relationship Id="rId590" Type="http://schemas.openxmlformats.org/officeDocument/2006/relationships/hyperlink" Target="https://talan.bank.gov.ua/get-user-certificate/VeyTSUexDPtxw8ZJrHd7" TargetMode="External"/><Relationship Id="rId604" Type="http://schemas.openxmlformats.org/officeDocument/2006/relationships/hyperlink" Target="https://talan.bank.gov.ua/get-user-certificate/VeyTStpmANeq1ye_3p-x" TargetMode="External"/><Relationship Id="rId243" Type="http://schemas.openxmlformats.org/officeDocument/2006/relationships/hyperlink" Target="https://talan.bank.gov.ua/get-user-certificate/VeyTSX953g4VxUgpFmC-" TargetMode="External"/><Relationship Id="rId450" Type="http://schemas.openxmlformats.org/officeDocument/2006/relationships/hyperlink" Target="https://talan.bank.gov.ua/get-user-certificate/VeyTSqN5IeZOLm29dPyL" TargetMode="External"/><Relationship Id="rId688" Type="http://schemas.openxmlformats.org/officeDocument/2006/relationships/hyperlink" Target="https://talan.bank.gov.ua/get-user-certificate/VeyTS7g2pnOeu65RR7Kj" TargetMode="External"/><Relationship Id="rId38" Type="http://schemas.openxmlformats.org/officeDocument/2006/relationships/hyperlink" Target="https://talan.bank.gov.ua/get-user-certificate/VeyTSfEXVjSDut6bDdht" TargetMode="External"/><Relationship Id="rId103" Type="http://schemas.openxmlformats.org/officeDocument/2006/relationships/hyperlink" Target="https://talan.bank.gov.ua/get-user-certificate/VeyTSATcY1rfTD9likO2" TargetMode="External"/><Relationship Id="rId310" Type="http://schemas.openxmlformats.org/officeDocument/2006/relationships/hyperlink" Target="https://talan.bank.gov.ua/get-user-certificate/VeyTSU-BCEFUAaUWZhJv" TargetMode="External"/><Relationship Id="rId548" Type="http://schemas.openxmlformats.org/officeDocument/2006/relationships/hyperlink" Target="https://talan.bank.gov.ua/get-user-certificate/VeyTSHgLinvEAXRv6MSy" TargetMode="External"/><Relationship Id="rId91" Type="http://schemas.openxmlformats.org/officeDocument/2006/relationships/hyperlink" Target="https://talan.bank.gov.ua/get-user-certificate/VeyTS4pFOwKI3QTxsz54" TargetMode="External"/><Relationship Id="rId187" Type="http://schemas.openxmlformats.org/officeDocument/2006/relationships/hyperlink" Target="https://talan.bank.gov.ua/get-user-certificate/VeyTSQ8XrzFkp1zhqdwP" TargetMode="External"/><Relationship Id="rId394" Type="http://schemas.openxmlformats.org/officeDocument/2006/relationships/hyperlink" Target="https://talan.bank.gov.ua/get-user-certificate/VeyTSXHWXl55FYwbBDNq" TargetMode="External"/><Relationship Id="rId408" Type="http://schemas.openxmlformats.org/officeDocument/2006/relationships/hyperlink" Target="https://talan.bank.gov.ua/get-user-certificate/VeyTSXHCZbc_4vKHd6zU" TargetMode="External"/><Relationship Id="rId615" Type="http://schemas.openxmlformats.org/officeDocument/2006/relationships/hyperlink" Target="https://talan.bank.gov.ua/get-user-certificate/VeyTS4he5HCnURVuG3g1" TargetMode="External"/><Relationship Id="rId254" Type="http://schemas.openxmlformats.org/officeDocument/2006/relationships/hyperlink" Target="https://talan.bank.gov.ua/get-user-certificate/VeyTSM-L6U78hYoOJdow" TargetMode="External"/><Relationship Id="rId699" Type="http://schemas.openxmlformats.org/officeDocument/2006/relationships/hyperlink" Target="https://talan.bank.gov.ua/get-user-certificate/VeyTStUHjsGSxNMVYcUF" TargetMode="External"/><Relationship Id="rId49" Type="http://schemas.openxmlformats.org/officeDocument/2006/relationships/hyperlink" Target="https://talan.bank.gov.ua/get-user-certificate/VeyTS7CHykqgEe-WNlgi" TargetMode="External"/><Relationship Id="rId114" Type="http://schemas.openxmlformats.org/officeDocument/2006/relationships/hyperlink" Target="https://talan.bank.gov.ua/get-user-certificate/VeyTSjZy2m_ynX6KwxuB" TargetMode="External"/><Relationship Id="rId461" Type="http://schemas.openxmlformats.org/officeDocument/2006/relationships/hyperlink" Target="https://talan.bank.gov.ua/get-user-certificate/VeyTSryRl2b5hTWX0cYK" TargetMode="External"/><Relationship Id="rId559" Type="http://schemas.openxmlformats.org/officeDocument/2006/relationships/hyperlink" Target="https://talan.bank.gov.ua/get-user-certificate/VeyTSwB96isZE80v4e2R" TargetMode="External"/><Relationship Id="rId198" Type="http://schemas.openxmlformats.org/officeDocument/2006/relationships/hyperlink" Target="https://talan.bank.gov.ua/get-user-certificate/VeyTSgkYS8KoFoIRKP0V" TargetMode="External"/><Relationship Id="rId321" Type="http://schemas.openxmlformats.org/officeDocument/2006/relationships/hyperlink" Target="https://talan.bank.gov.ua/get-user-certificate/VeyTSESRUW4ycnrEzpC-" TargetMode="External"/><Relationship Id="rId419" Type="http://schemas.openxmlformats.org/officeDocument/2006/relationships/hyperlink" Target="https://talan.bank.gov.ua/get-user-certificate/VeyTSHmTb1_R-UGJgJlU" TargetMode="External"/><Relationship Id="rId626" Type="http://schemas.openxmlformats.org/officeDocument/2006/relationships/hyperlink" Target="https://talan.bank.gov.ua/get-user-certificate/VeyTSDBLorhQI2lrdWm7" TargetMode="External"/><Relationship Id="rId265" Type="http://schemas.openxmlformats.org/officeDocument/2006/relationships/hyperlink" Target="https://talan.bank.gov.ua/get-user-certificate/VeyTS8ZYAgeCvNTTpEaM" TargetMode="External"/><Relationship Id="rId472" Type="http://schemas.openxmlformats.org/officeDocument/2006/relationships/hyperlink" Target="https://talan.bank.gov.ua/get-user-certificate/VeyTSZzcceeneKjwJlB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5"/>
  <sheetViews>
    <sheetView tabSelected="1" topLeftCell="A10" workbookViewId="0">
      <selection activeCell="C27" sqref="C27"/>
    </sheetView>
  </sheetViews>
  <sheetFormatPr defaultRowHeight="14.4" x14ac:dyDescent="0.3"/>
  <cols>
    <col min="1" max="1" width="15.44140625" customWidth="1"/>
    <col min="2" max="2" width="19.5546875" customWidth="1"/>
    <col min="3" max="3" width="118.5546875" customWidth="1"/>
  </cols>
  <sheetData>
    <row r="1" spans="1:4" s="1" customFormat="1" x14ac:dyDescent="0.3">
      <c r="A1" s="1" t="s">
        <v>0</v>
      </c>
      <c r="B1" s="1" t="s">
        <v>1</v>
      </c>
      <c r="C1" s="1" t="s">
        <v>1408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HYPERLINK("https://talan.bank.gov.ua/get-user-certificate/VeyTSXJWbw-BB4ORckUe","Завантажити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HYPERLINK("https://talan.bank.gov.ua/get-user-certificate/VeyTSbM8rGiTzSc1b1G2","Завантажити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HYPERLINK("https://talan.bank.gov.ua/get-user-certificate/VeyTStHCQr8kljoCcNh9","Завантажити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HYPERLINK("https://talan.bank.gov.ua/get-user-certificate/VeyTSaGNS1hET4PFKWSa","Завантажити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HYPERLINK("https://talan.bank.gov.ua/get-user-certificate/VeyTSxPIlLmGvKVGR1ay","Завантажити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HYPERLINK("https://talan.bank.gov.ua/get-user-certificate/VeyTSZSnXzQCOnJifiNH","Завантажити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HYPERLINK("https://talan.bank.gov.ua/get-user-certificate/VeyTSJy9SzfBQrgNStBN","Завантажити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HYPERLINK("https://talan.bank.gov.ua/get-user-certificate/VeyTSKdT3DzwpBxesz98","Завантажити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HYPERLINK("https://talan.bank.gov.ua/get-user-certificate/VeyTSsG2p4DX4b3hKSP7","Завантажити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HYPERLINK("https://talan.bank.gov.ua/get-user-certificate/VeyTSBsCO-Jjz6P7xFAs","Завантажити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HYPERLINK("https://talan.bank.gov.ua/get-user-certificate/VeyTSe0NJRSvZ08Idl4w","Завантажити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HYPERLINK("https://talan.bank.gov.ua/get-user-certificate/VeyTS3dHQX-MNLy5G4--","Завантажити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HYPERLINK("https://talan.bank.gov.ua/get-user-certificate/VeyTSMNKns3lVeg-hAgN","Завантажити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HYPERLINK("https://talan.bank.gov.ua/get-user-certificate/VeyTSXmPIWlKCexl2OZW","Завантажити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HYPERLINK("https://talan.bank.gov.ua/get-user-certificate/VeyTS-M55DVgCUT6lfp_","Завантажити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HYPERLINK("https://talan.bank.gov.ua/get-user-certificate/VeyTSX7MIfNL-HawuuNo","Завантажити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HYPERLINK("https://talan.bank.gov.ua/get-user-certificate/VeyTSb9OrurqwXMn50ca","Завантажити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HYPERLINK("https://talan.bank.gov.ua/get-user-certificate/VeyTSfrVp5mGwwDRiQQl","Завантажити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HYPERLINK("https://talan.bank.gov.ua/get-user-certificate/VeyTSm_808EWF52b-504","Завантажити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HYPERLINK("https://talan.bank.gov.ua/get-user-certificate/VeyTSoZvmUhFiU2WNQQR","Завантажити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HYPERLINK("https://talan.bank.gov.ua/get-user-certificate/VeyTS1EHgdtsog0AXtUu","Завантажити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HYPERLINK("https://talan.bank.gov.ua/get-user-certificate/VeyTSEiLlmxAKprgHlJ9","Завантажити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1409</v>
      </c>
      <c r="D24" t="str">
        <f>HYPERLINK("https://talan.bank.gov.ua/get-user-certificate/SBgjyY3ORhXMc7zWQFhM","Завантажити сертифікат")</f>
        <v>Завантажити сертифікат</v>
      </c>
    </row>
    <row r="25" spans="1:4" x14ac:dyDescent="0.3">
      <c r="A25" t="s">
        <v>49</v>
      </c>
      <c r="B25" t="s">
        <v>4</v>
      </c>
      <c r="C25" t="s">
        <v>50</v>
      </c>
      <c r="D25" t="str">
        <f>HYPERLINK("https://talan.bank.gov.ua/get-user-certificate/VeyTSkIRbr4cU0A04kj0","Завантажити сертифікат")</f>
        <v>Завантажити сертифікат</v>
      </c>
    </row>
    <row r="26" spans="1:4" x14ac:dyDescent="0.3">
      <c r="A26" t="s">
        <v>51</v>
      </c>
      <c r="B26" t="s">
        <v>4</v>
      </c>
      <c r="C26" t="s">
        <v>52</v>
      </c>
      <c r="D26" t="str">
        <f>HYPERLINK("https://talan.bank.gov.ua/get-user-certificate/VeyTSBmpvfnCotiXJ14H","Завантажити сертифікат")</f>
        <v>Завантажити сертифікат</v>
      </c>
    </row>
    <row r="27" spans="1:4" x14ac:dyDescent="0.3">
      <c r="A27" t="s">
        <v>53</v>
      </c>
      <c r="B27" t="s">
        <v>4</v>
      </c>
      <c r="C27" t="s">
        <v>54</v>
      </c>
      <c r="D27" t="str">
        <f>HYPERLINK("https://talan.bank.gov.ua/get-user-certificate/VeyTSpaiGMoDOqFYCb-5","Завантажити сертифікат")</f>
        <v>Завантажити сертифікат</v>
      </c>
    </row>
    <row r="28" spans="1:4" x14ac:dyDescent="0.3">
      <c r="A28" t="s">
        <v>55</v>
      </c>
      <c r="B28" t="s">
        <v>4</v>
      </c>
      <c r="C28" t="s">
        <v>56</v>
      </c>
      <c r="D28" t="str">
        <f>HYPERLINK("https://talan.bank.gov.ua/get-user-certificate/VeyTSm7eFzLu8rdljtcL","Завантажити сертифікат")</f>
        <v>Завантажити сертифікат</v>
      </c>
    </row>
    <row r="29" spans="1:4" x14ac:dyDescent="0.3">
      <c r="A29" t="s">
        <v>57</v>
      </c>
      <c r="B29" t="s">
        <v>4</v>
      </c>
      <c r="C29" t="s">
        <v>58</v>
      </c>
      <c r="D29" t="str">
        <f>HYPERLINK("https://talan.bank.gov.ua/get-user-certificate/VeyTSe7TlwrjmMYndqMZ","Завантажити сертифікат")</f>
        <v>Завантажити сертифікат</v>
      </c>
    </row>
    <row r="30" spans="1:4" x14ac:dyDescent="0.3">
      <c r="A30" t="s">
        <v>59</v>
      </c>
      <c r="B30" t="s">
        <v>4</v>
      </c>
      <c r="C30" t="s">
        <v>60</v>
      </c>
      <c r="D30" t="str">
        <f>HYPERLINK("https://talan.bank.gov.ua/get-user-certificate/VeyTS-2ZspvI-U4tarls","Завантажити сертифікат")</f>
        <v>Завантажити сертифікат</v>
      </c>
    </row>
    <row r="31" spans="1:4" x14ac:dyDescent="0.3">
      <c r="A31" t="s">
        <v>61</v>
      </c>
      <c r="B31" t="s">
        <v>4</v>
      </c>
      <c r="C31" t="s">
        <v>62</v>
      </c>
      <c r="D31" t="str">
        <f>HYPERLINK("https://talan.bank.gov.ua/get-user-certificate/VeyTSduVHVfeuHADZyKQ","Завантажити сертифікат")</f>
        <v>Завантажити сертифікат</v>
      </c>
    </row>
    <row r="32" spans="1:4" x14ac:dyDescent="0.3">
      <c r="A32" t="s">
        <v>63</v>
      </c>
      <c r="B32" t="s">
        <v>4</v>
      </c>
      <c r="C32" t="s">
        <v>64</v>
      </c>
      <c r="D32" t="str">
        <f>HYPERLINK("https://talan.bank.gov.ua/get-user-certificate/VeyTSyjPUrKuAQIgyaMz","Завантажити сертифікат")</f>
        <v>Завантажити сертифікат</v>
      </c>
    </row>
    <row r="33" spans="1:4" x14ac:dyDescent="0.3">
      <c r="A33" t="s">
        <v>65</v>
      </c>
      <c r="B33" t="s">
        <v>4</v>
      </c>
      <c r="C33" t="s">
        <v>66</v>
      </c>
      <c r="D33" t="str">
        <f>HYPERLINK("https://talan.bank.gov.ua/get-user-certificate/VeyTS6TQNArH0NmK1YzV","Завантажити сертифікат")</f>
        <v>Завантажити сертифікат</v>
      </c>
    </row>
    <row r="34" spans="1:4" x14ac:dyDescent="0.3">
      <c r="A34" t="s">
        <v>67</v>
      </c>
      <c r="B34" t="s">
        <v>4</v>
      </c>
      <c r="C34" t="s">
        <v>68</v>
      </c>
      <c r="D34" t="str">
        <f>HYPERLINK("https://talan.bank.gov.ua/get-user-certificate/VeyTSFAMaHRkrSqxGhTR","Завантажити сертифікат")</f>
        <v>Завантажити сертифікат</v>
      </c>
    </row>
    <row r="35" spans="1:4" x14ac:dyDescent="0.3">
      <c r="A35" t="s">
        <v>69</v>
      </c>
      <c r="B35" t="s">
        <v>4</v>
      </c>
      <c r="C35" t="s">
        <v>70</v>
      </c>
      <c r="D35" t="str">
        <f>HYPERLINK("https://talan.bank.gov.ua/get-user-certificate/VeyTSdSOfqfqJyzS4Zm5","Завантажити сертифікат")</f>
        <v>Завантажити сертифікат</v>
      </c>
    </row>
    <row r="36" spans="1:4" x14ac:dyDescent="0.3">
      <c r="A36" t="s">
        <v>71</v>
      </c>
      <c r="B36" t="s">
        <v>4</v>
      </c>
      <c r="C36" t="s">
        <v>72</v>
      </c>
      <c r="D36" t="str">
        <f>HYPERLINK("https://talan.bank.gov.ua/get-user-certificate/VeyTSylicFG_0xMvw5Ge","Завантажити сертифікат")</f>
        <v>Завантажити сертифікат</v>
      </c>
    </row>
    <row r="37" spans="1:4" x14ac:dyDescent="0.3">
      <c r="A37" t="s">
        <v>73</v>
      </c>
      <c r="B37" t="s">
        <v>4</v>
      </c>
      <c r="C37" t="s">
        <v>74</v>
      </c>
      <c r="D37" t="str">
        <f>HYPERLINK("https://talan.bank.gov.ua/get-user-certificate/VeyTSJta7hf-7032UkTn","Завантажити сертифікат")</f>
        <v>Завантажити сертифікат</v>
      </c>
    </row>
    <row r="38" spans="1:4" x14ac:dyDescent="0.3">
      <c r="A38" t="s">
        <v>75</v>
      </c>
      <c r="B38" t="s">
        <v>4</v>
      </c>
      <c r="C38" t="s">
        <v>76</v>
      </c>
      <c r="D38" t="str">
        <f>HYPERLINK("https://talan.bank.gov.ua/get-user-certificate/VeyTSTBFQzd-lmmRDSuO","Завантажити сертифікат")</f>
        <v>Завантажити сертифікат</v>
      </c>
    </row>
    <row r="39" spans="1:4" x14ac:dyDescent="0.3">
      <c r="A39" t="s">
        <v>77</v>
      </c>
      <c r="B39" t="s">
        <v>4</v>
      </c>
      <c r="C39" t="s">
        <v>78</v>
      </c>
      <c r="D39" t="str">
        <f>HYPERLINK("https://talan.bank.gov.ua/get-user-certificate/VeyTSiaXxyizPxuaiS0o","Завантажити сертифікат")</f>
        <v>Завантажити сертифікат</v>
      </c>
    </row>
    <row r="40" spans="1:4" x14ac:dyDescent="0.3">
      <c r="A40" t="s">
        <v>79</v>
      </c>
      <c r="B40" t="s">
        <v>4</v>
      </c>
      <c r="C40" t="s">
        <v>80</v>
      </c>
      <c r="D40" t="str">
        <f>HYPERLINK("https://talan.bank.gov.ua/get-user-certificate/VeyTSfEXVjSDut6bDdht","Завантажити сертифікат")</f>
        <v>Завантажити сертифікат</v>
      </c>
    </row>
    <row r="41" spans="1:4" x14ac:dyDescent="0.3">
      <c r="A41" t="s">
        <v>81</v>
      </c>
      <c r="B41" t="s">
        <v>4</v>
      </c>
      <c r="C41" t="s">
        <v>82</v>
      </c>
      <c r="D41" t="str">
        <f>HYPERLINK("https://talan.bank.gov.ua/get-user-certificate/VeyTSEzZa3Pnv1tu8uB4","Завантажити сертифікат")</f>
        <v>Завантажити сертифікат</v>
      </c>
    </row>
    <row r="42" spans="1:4" x14ac:dyDescent="0.3">
      <c r="A42" t="s">
        <v>83</v>
      </c>
      <c r="B42" t="s">
        <v>4</v>
      </c>
      <c r="C42" t="s">
        <v>84</v>
      </c>
      <c r="D42" t="str">
        <f>HYPERLINK("https://talan.bank.gov.ua/get-user-certificate/VeyTSjC8HRlPYLzjnoaW","Завантажити сертифікат")</f>
        <v>Завантажити сертифікат</v>
      </c>
    </row>
    <row r="43" spans="1:4" x14ac:dyDescent="0.3">
      <c r="A43" t="s">
        <v>85</v>
      </c>
      <c r="B43" t="s">
        <v>4</v>
      </c>
      <c r="C43" t="s">
        <v>86</v>
      </c>
      <c r="D43" t="str">
        <f>HYPERLINK("https://talan.bank.gov.ua/get-user-certificate/VeyTSOYbNx6CXqw3SDW8","Завантажити сертифікат")</f>
        <v>Завантажити сертифікат</v>
      </c>
    </row>
    <row r="44" spans="1:4" x14ac:dyDescent="0.3">
      <c r="A44" t="s">
        <v>87</v>
      </c>
      <c r="B44" t="s">
        <v>4</v>
      </c>
      <c r="C44" t="s">
        <v>88</v>
      </c>
      <c r="D44" t="str">
        <f>HYPERLINK("https://talan.bank.gov.ua/get-user-certificate/VeyTStE4IWNKo8nOdavy","Завантажити сертифікат")</f>
        <v>Завантажити сертифікат</v>
      </c>
    </row>
    <row r="45" spans="1:4" x14ac:dyDescent="0.3">
      <c r="A45" t="s">
        <v>89</v>
      </c>
      <c r="B45" t="s">
        <v>4</v>
      </c>
      <c r="C45" t="s">
        <v>90</v>
      </c>
      <c r="D45" t="str">
        <f>HYPERLINK("https://talan.bank.gov.ua/get-user-certificate/VeyTSPzDIVaj5mytJTK4","Завантажити сертифікат")</f>
        <v>Завантажити сертифікат</v>
      </c>
    </row>
    <row r="46" spans="1:4" x14ac:dyDescent="0.3">
      <c r="A46" t="s">
        <v>91</v>
      </c>
      <c r="B46" t="s">
        <v>4</v>
      </c>
      <c r="C46" t="s">
        <v>92</v>
      </c>
      <c r="D46" t="str">
        <f>HYPERLINK("https://talan.bank.gov.ua/get-user-certificate/VeyTSQeGd6FQfGFScnmC","Завантажити сертифікат")</f>
        <v>Завантажити сертифікат</v>
      </c>
    </row>
    <row r="47" spans="1:4" x14ac:dyDescent="0.3">
      <c r="A47" t="s">
        <v>93</v>
      </c>
      <c r="B47" t="s">
        <v>4</v>
      </c>
      <c r="C47" t="s">
        <v>94</v>
      </c>
      <c r="D47" t="str">
        <f>HYPERLINK("https://talan.bank.gov.ua/get-user-certificate/VeyTSmlZvK32mTpplRu-","Завантажити сертифікат")</f>
        <v>Завантажити сертифікат</v>
      </c>
    </row>
    <row r="48" spans="1:4" x14ac:dyDescent="0.3">
      <c r="A48" t="s">
        <v>95</v>
      </c>
      <c r="B48" t="s">
        <v>4</v>
      </c>
      <c r="C48" t="s">
        <v>96</v>
      </c>
      <c r="D48" t="str">
        <f>HYPERLINK("https://talan.bank.gov.ua/get-user-certificate/VeyTSfQBvjqVnPR42PqW","Завантажити сертифікат")</f>
        <v>Завантажити сертифікат</v>
      </c>
    </row>
    <row r="49" spans="1:4" x14ac:dyDescent="0.3">
      <c r="A49" t="s">
        <v>97</v>
      </c>
      <c r="B49" t="s">
        <v>4</v>
      </c>
      <c r="C49" t="s">
        <v>98</v>
      </c>
      <c r="D49" t="str">
        <f>HYPERLINK("https://talan.bank.gov.ua/get-user-certificate/VeyTSfEteNtnSip7M0wq","Завантажити сертифікат")</f>
        <v>Завантажити сертифікат</v>
      </c>
    </row>
    <row r="50" spans="1:4" x14ac:dyDescent="0.3">
      <c r="A50" t="s">
        <v>99</v>
      </c>
      <c r="B50" t="s">
        <v>4</v>
      </c>
      <c r="C50" t="s">
        <v>100</v>
      </c>
      <c r="D50" t="str">
        <f>HYPERLINK("https://talan.bank.gov.ua/get-user-certificate/VeyTSlXbjH0Yn-Rj0lzu","Завантажити сертифікат")</f>
        <v>Завантажити сертифікат</v>
      </c>
    </row>
    <row r="51" spans="1:4" x14ac:dyDescent="0.3">
      <c r="A51" t="s">
        <v>101</v>
      </c>
      <c r="B51" t="s">
        <v>4</v>
      </c>
      <c r="C51" t="s">
        <v>102</v>
      </c>
      <c r="D51" t="str">
        <f>HYPERLINK("https://talan.bank.gov.ua/get-user-certificate/VeyTS7CHykqgEe-WNlgi","Завантажити сертифікат")</f>
        <v>Завантажити сертифікат</v>
      </c>
    </row>
    <row r="52" spans="1:4" x14ac:dyDescent="0.3">
      <c r="A52" t="s">
        <v>103</v>
      </c>
      <c r="B52" t="s">
        <v>4</v>
      </c>
      <c r="C52" t="s">
        <v>104</v>
      </c>
      <c r="D52" t="str">
        <f>HYPERLINK("https://talan.bank.gov.ua/get-user-certificate/VeyTS6h4m5rdh5xDeiIL","Завантажити сертифікат")</f>
        <v>Завантажити сертифікат</v>
      </c>
    </row>
    <row r="53" spans="1:4" x14ac:dyDescent="0.3">
      <c r="A53" t="s">
        <v>105</v>
      </c>
      <c r="B53" t="s">
        <v>4</v>
      </c>
      <c r="C53" t="s">
        <v>106</v>
      </c>
      <c r="D53" t="str">
        <f>HYPERLINK("https://talan.bank.gov.ua/get-user-certificate/VeyTS01YBT7jH5T2Qd95","Завантажити сертифікат")</f>
        <v>Завантажити сертифікат</v>
      </c>
    </row>
    <row r="54" spans="1:4" x14ac:dyDescent="0.3">
      <c r="A54" t="s">
        <v>107</v>
      </c>
      <c r="B54" t="s">
        <v>4</v>
      </c>
      <c r="C54" t="s">
        <v>108</v>
      </c>
      <c r="D54" t="str">
        <f>HYPERLINK("https://talan.bank.gov.ua/get-user-certificate/VeyTSzDmXLvT2h_eCRXE","Завантажити сертифікат")</f>
        <v>Завантажити сертифікат</v>
      </c>
    </row>
    <row r="55" spans="1:4" x14ac:dyDescent="0.3">
      <c r="A55" t="s">
        <v>109</v>
      </c>
      <c r="B55" t="s">
        <v>4</v>
      </c>
      <c r="C55" t="s">
        <v>110</v>
      </c>
      <c r="D55" t="str">
        <f>HYPERLINK("https://talan.bank.gov.ua/get-user-certificate/VeyTSsu3ZIaqNs9UVLug","Завантажити сертифікат")</f>
        <v>Завантажити сертифікат</v>
      </c>
    </row>
    <row r="56" spans="1:4" x14ac:dyDescent="0.3">
      <c r="A56" t="s">
        <v>111</v>
      </c>
      <c r="B56" t="s">
        <v>4</v>
      </c>
      <c r="C56" t="s">
        <v>112</v>
      </c>
      <c r="D56" t="str">
        <f>HYPERLINK("https://talan.bank.gov.ua/get-user-certificate/VeyTSPEnb5XqgQyvu-jG","Завантажити сертифікат")</f>
        <v>Завантажити сертифікат</v>
      </c>
    </row>
    <row r="57" spans="1:4" x14ac:dyDescent="0.3">
      <c r="A57" t="s">
        <v>113</v>
      </c>
      <c r="B57" t="s">
        <v>4</v>
      </c>
      <c r="C57" t="s">
        <v>114</v>
      </c>
      <c r="D57" t="str">
        <f>HYPERLINK("https://talan.bank.gov.ua/get-user-certificate/VeyTSL1E-deDzdQyC5Vk","Завантажити сертифікат")</f>
        <v>Завантажити сертифікат</v>
      </c>
    </row>
    <row r="58" spans="1:4" x14ac:dyDescent="0.3">
      <c r="A58" t="s">
        <v>115</v>
      </c>
      <c r="B58" t="s">
        <v>4</v>
      </c>
      <c r="C58" t="s">
        <v>116</v>
      </c>
      <c r="D58" t="str">
        <f>HYPERLINK("https://talan.bank.gov.ua/get-user-certificate/VeyTS2-dHPupLVkEUsDg","Завантажити сертифікат")</f>
        <v>Завантажити сертифікат</v>
      </c>
    </row>
    <row r="59" spans="1:4" x14ac:dyDescent="0.3">
      <c r="A59" t="s">
        <v>117</v>
      </c>
      <c r="B59" t="s">
        <v>4</v>
      </c>
      <c r="C59" t="s">
        <v>118</v>
      </c>
      <c r="D59" t="str">
        <f>HYPERLINK("https://talan.bank.gov.ua/get-user-certificate/VeyTSio-aZK_WiVe6yYk","Завантажити сертифікат")</f>
        <v>Завантажити сертифікат</v>
      </c>
    </row>
    <row r="60" spans="1:4" x14ac:dyDescent="0.3">
      <c r="A60" t="s">
        <v>119</v>
      </c>
      <c r="B60" t="s">
        <v>4</v>
      </c>
      <c r="C60" t="s">
        <v>120</v>
      </c>
      <c r="D60" t="str">
        <f>HYPERLINK("https://talan.bank.gov.ua/get-user-certificate/VeyTSYf8dXVLH_R_1tfZ","Завантажити сертифікат")</f>
        <v>Завантажити сертифікат</v>
      </c>
    </row>
    <row r="61" spans="1:4" x14ac:dyDescent="0.3">
      <c r="A61" t="s">
        <v>121</v>
      </c>
      <c r="B61" t="s">
        <v>4</v>
      </c>
      <c r="C61" t="s">
        <v>122</v>
      </c>
      <c r="D61" t="str">
        <f>HYPERLINK("https://talan.bank.gov.ua/get-user-certificate/VeyTSITDkXNJDzTnHizK","Завантажити сертифікат")</f>
        <v>Завантажити сертифікат</v>
      </c>
    </row>
    <row r="62" spans="1:4" x14ac:dyDescent="0.3">
      <c r="A62" t="s">
        <v>123</v>
      </c>
      <c r="B62" t="s">
        <v>4</v>
      </c>
      <c r="C62" t="s">
        <v>124</v>
      </c>
      <c r="D62" t="str">
        <f>HYPERLINK("https://talan.bank.gov.ua/get-user-certificate/VeyTSruDxhXkynBZvdj1","Завантажити сертифікат")</f>
        <v>Завантажити сертифікат</v>
      </c>
    </row>
    <row r="63" spans="1:4" x14ac:dyDescent="0.3">
      <c r="A63" t="s">
        <v>125</v>
      </c>
      <c r="B63" t="s">
        <v>4</v>
      </c>
      <c r="C63" t="s">
        <v>126</v>
      </c>
      <c r="D63" t="str">
        <f>HYPERLINK("https://talan.bank.gov.ua/get-user-certificate/VeyTSETljTph5Ys9EMxg","Завантажити сертифікат")</f>
        <v>Завантажити сертифікат</v>
      </c>
    </row>
    <row r="64" spans="1:4" x14ac:dyDescent="0.3">
      <c r="A64" t="s">
        <v>127</v>
      </c>
      <c r="B64" t="s">
        <v>4</v>
      </c>
      <c r="C64" t="s">
        <v>128</v>
      </c>
      <c r="D64" t="str">
        <f>HYPERLINK("https://talan.bank.gov.ua/get-user-certificate/VeyTSNnJsCyPvaGOgdkS","Завантажити сертифікат")</f>
        <v>Завантажити сертифікат</v>
      </c>
    </row>
    <row r="65" spans="1:4" x14ac:dyDescent="0.3">
      <c r="A65" t="s">
        <v>129</v>
      </c>
      <c r="B65" t="s">
        <v>4</v>
      </c>
      <c r="C65" t="s">
        <v>130</v>
      </c>
      <c r="D65" t="str">
        <f>HYPERLINK("https://talan.bank.gov.ua/get-user-certificate/VeyTS_jTIYUj-utBe-77","Завантажити сертифікат")</f>
        <v>Завантажити сертифікат</v>
      </c>
    </row>
    <row r="66" spans="1:4" x14ac:dyDescent="0.3">
      <c r="A66" t="s">
        <v>131</v>
      </c>
      <c r="B66" t="s">
        <v>4</v>
      </c>
      <c r="C66" t="s">
        <v>132</v>
      </c>
      <c r="D66" t="str">
        <f>HYPERLINK("https://talan.bank.gov.ua/get-user-certificate/VeyTSwBG1nTE8MoVEyTV","Завантажити сертифікат")</f>
        <v>Завантажити сертифікат</v>
      </c>
    </row>
    <row r="67" spans="1:4" x14ac:dyDescent="0.3">
      <c r="A67" t="s">
        <v>133</v>
      </c>
      <c r="B67" t="s">
        <v>4</v>
      </c>
      <c r="C67" t="s">
        <v>134</v>
      </c>
      <c r="D67" t="str">
        <f>HYPERLINK("https://talan.bank.gov.ua/get-user-certificate/VeyTSRi6k7YDGpy3_-tv","Завантажити сертифікат")</f>
        <v>Завантажити сертифікат</v>
      </c>
    </row>
    <row r="68" spans="1:4" x14ac:dyDescent="0.3">
      <c r="A68" t="s">
        <v>135</v>
      </c>
      <c r="B68" t="s">
        <v>4</v>
      </c>
      <c r="C68" t="s">
        <v>136</v>
      </c>
      <c r="D68" t="str">
        <f>HYPERLINK("https://talan.bank.gov.ua/get-user-certificate/VeyTSK-b7ZlmqJHALM07","Завантажити сертифікат")</f>
        <v>Завантажити сертифікат</v>
      </c>
    </row>
    <row r="69" spans="1:4" x14ac:dyDescent="0.3">
      <c r="A69" t="s">
        <v>137</v>
      </c>
      <c r="B69" t="s">
        <v>4</v>
      </c>
      <c r="C69" t="s">
        <v>138</v>
      </c>
      <c r="D69" t="str">
        <f>HYPERLINK("https://talan.bank.gov.ua/get-user-certificate/VeyTSboJ7zxip0_cmnp4","Завантажити сертифікат")</f>
        <v>Завантажити сертифікат</v>
      </c>
    </row>
    <row r="70" spans="1:4" x14ac:dyDescent="0.3">
      <c r="A70" t="s">
        <v>139</v>
      </c>
      <c r="B70" t="s">
        <v>4</v>
      </c>
      <c r="C70" t="s">
        <v>140</v>
      </c>
      <c r="D70" t="str">
        <f>HYPERLINK("https://talan.bank.gov.ua/get-user-certificate/VeyTSH6K_d35puDJQw3b","Завантажити сертифікат")</f>
        <v>Завантажити сертифікат</v>
      </c>
    </row>
    <row r="71" spans="1:4" x14ac:dyDescent="0.3">
      <c r="A71" t="s">
        <v>141</v>
      </c>
      <c r="B71" t="s">
        <v>4</v>
      </c>
      <c r="C71" t="s">
        <v>142</v>
      </c>
      <c r="D71" t="str">
        <f>HYPERLINK("https://talan.bank.gov.ua/get-user-certificate/VeyTSoDyCgqmhEE0jyYy","Завантажити сертифікат")</f>
        <v>Завантажити сертифікат</v>
      </c>
    </row>
    <row r="72" spans="1:4" x14ac:dyDescent="0.3">
      <c r="A72" t="s">
        <v>143</v>
      </c>
      <c r="B72" t="s">
        <v>4</v>
      </c>
      <c r="C72" t="s">
        <v>144</v>
      </c>
      <c r="D72" t="str">
        <f>HYPERLINK("https://talan.bank.gov.ua/get-user-certificate/VeyTSSxTneWATvjrfPOA","Завантажити сертифікат")</f>
        <v>Завантажити сертифікат</v>
      </c>
    </row>
    <row r="73" spans="1:4" x14ac:dyDescent="0.3">
      <c r="A73" t="s">
        <v>145</v>
      </c>
      <c r="B73" t="s">
        <v>4</v>
      </c>
      <c r="C73" t="s">
        <v>146</v>
      </c>
      <c r="D73" t="str">
        <f>HYPERLINK("https://talan.bank.gov.ua/get-user-certificate/VeyTS4aJJeUmK85j3Bas","Завантажити сертифікат")</f>
        <v>Завантажити сертифікат</v>
      </c>
    </row>
    <row r="74" spans="1:4" x14ac:dyDescent="0.3">
      <c r="A74" t="s">
        <v>147</v>
      </c>
      <c r="B74" t="s">
        <v>4</v>
      </c>
      <c r="C74" t="s">
        <v>148</v>
      </c>
      <c r="D74" t="str">
        <f>HYPERLINK("https://talan.bank.gov.ua/get-user-certificate/VeyTS6E-nGD9e9XYqYXS","Завантажити сертифікат")</f>
        <v>Завантажити сертифікат</v>
      </c>
    </row>
    <row r="75" spans="1:4" x14ac:dyDescent="0.3">
      <c r="A75" t="s">
        <v>149</v>
      </c>
      <c r="B75" t="s">
        <v>4</v>
      </c>
      <c r="C75" t="s">
        <v>150</v>
      </c>
      <c r="D75" t="str">
        <f>HYPERLINK("https://talan.bank.gov.ua/get-user-certificate/VeyTS4049N5tXtYOQqbk","Завантажити сертифікат")</f>
        <v>Завантажити сертифікат</v>
      </c>
    </row>
    <row r="76" spans="1:4" x14ac:dyDescent="0.3">
      <c r="A76" t="s">
        <v>151</v>
      </c>
      <c r="B76" t="s">
        <v>4</v>
      </c>
      <c r="C76" t="s">
        <v>152</v>
      </c>
      <c r="D76" t="str">
        <f>HYPERLINK("https://talan.bank.gov.ua/get-user-certificate/VeyTSXnLqCEtw9vAJOts","Завантажити сертифікат")</f>
        <v>Завантажити сертифікат</v>
      </c>
    </row>
    <row r="77" spans="1:4" x14ac:dyDescent="0.3">
      <c r="A77" t="s">
        <v>153</v>
      </c>
      <c r="B77" t="s">
        <v>4</v>
      </c>
      <c r="C77" t="s">
        <v>154</v>
      </c>
      <c r="D77" t="str">
        <f>HYPERLINK("https://talan.bank.gov.ua/get-user-certificate/VeyTSabcHSSX1dFJIZCx","Завантажити сертифікат")</f>
        <v>Завантажити сертифікат</v>
      </c>
    </row>
    <row r="78" spans="1:4" x14ac:dyDescent="0.3">
      <c r="A78" t="s">
        <v>155</v>
      </c>
      <c r="B78" t="s">
        <v>4</v>
      </c>
      <c r="C78" t="s">
        <v>156</v>
      </c>
      <c r="D78" t="str">
        <f>HYPERLINK("https://talan.bank.gov.ua/get-user-certificate/VeyTS70IvXGNNktBAzjF","Завантажити сертифікат")</f>
        <v>Завантажити сертифікат</v>
      </c>
    </row>
    <row r="79" spans="1:4" x14ac:dyDescent="0.3">
      <c r="A79" t="s">
        <v>157</v>
      </c>
      <c r="B79" t="s">
        <v>4</v>
      </c>
      <c r="C79" t="s">
        <v>158</v>
      </c>
      <c r="D79" t="str">
        <f>HYPERLINK("https://talan.bank.gov.ua/get-user-certificate/VeyTSZCsIbZEKMWPjClB","Завантажити сертифікат")</f>
        <v>Завантажити сертифікат</v>
      </c>
    </row>
    <row r="80" spans="1:4" x14ac:dyDescent="0.3">
      <c r="A80" t="s">
        <v>159</v>
      </c>
      <c r="B80" t="s">
        <v>4</v>
      </c>
      <c r="C80" t="s">
        <v>160</v>
      </c>
      <c r="D80" t="str">
        <f>HYPERLINK("https://talan.bank.gov.ua/get-user-certificate/VeyTSqFPp2CdnEUGVU_O","Завантажити сертифікат")</f>
        <v>Завантажити сертифікат</v>
      </c>
    </row>
    <row r="81" spans="1:4" x14ac:dyDescent="0.3">
      <c r="A81" t="s">
        <v>161</v>
      </c>
      <c r="B81" t="s">
        <v>4</v>
      </c>
      <c r="C81" t="s">
        <v>162</v>
      </c>
      <c r="D81" t="str">
        <f>HYPERLINK("https://talan.bank.gov.ua/get-user-certificate/VeyTS9R8CTHNLwrI3fuO","Завантажити сертифікат")</f>
        <v>Завантажити сертифікат</v>
      </c>
    </row>
    <row r="82" spans="1:4" x14ac:dyDescent="0.3">
      <c r="A82" t="s">
        <v>163</v>
      </c>
      <c r="B82" t="s">
        <v>4</v>
      </c>
      <c r="C82" t="s">
        <v>164</v>
      </c>
      <c r="D82" t="str">
        <f>HYPERLINK("https://talan.bank.gov.ua/get-user-certificate/VeyTSR2JV7jsZ48pB93w","Завантажити сертифікат")</f>
        <v>Завантажити сертифікат</v>
      </c>
    </row>
    <row r="83" spans="1:4" x14ac:dyDescent="0.3">
      <c r="A83" t="s">
        <v>165</v>
      </c>
      <c r="B83" t="s">
        <v>4</v>
      </c>
      <c r="C83" t="s">
        <v>164</v>
      </c>
      <c r="D83" t="str">
        <f>HYPERLINK("https://talan.bank.gov.ua/get-user-certificate/VeyTSwylCgFI8_-9QgUq","Завантажити сертифікат")</f>
        <v>Завантажити сертифікат</v>
      </c>
    </row>
    <row r="84" spans="1:4" x14ac:dyDescent="0.3">
      <c r="A84" t="s">
        <v>166</v>
      </c>
      <c r="B84" t="s">
        <v>4</v>
      </c>
      <c r="C84" t="s">
        <v>167</v>
      </c>
      <c r="D84" t="str">
        <f>HYPERLINK("https://talan.bank.gov.ua/get-user-certificate/VeyTSVejyzrU8MrOvZg7","Завантажити сертифікат")</f>
        <v>Завантажити сертифікат</v>
      </c>
    </row>
    <row r="85" spans="1:4" x14ac:dyDescent="0.3">
      <c r="A85" t="s">
        <v>168</v>
      </c>
      <c r="B85" t="s">
        <v>4</v>
      </c>
      <c r="C85" t="s">
        <v>169</v>
      </c>
      <c r="D85" t="str">
        <f>HYPERLINK("https://talan.bank.gov.ua/get-user-certificate/VeyTSqPHyyUH7oDUSiIG","Завантажити сертифікат")</f>
        <v>Завантажити сертифікат</v>
      </c>
    </row>
    <row r="86" spans="1:4" x14ac:dyDescent="0.3">
      <c r="A86" t="s">
        <v>170</v>
      </c>
      <c r="B86" t="s">
        <v>4</v>
      </c>
      <c r="C86" t="s">
        <v>171</v>
      </c>
      <c r="D86" t="str">
        <f>HYPERLINK("https://talan.bank.gov.ua/get-user-certificate/VeyTSkXqIrNmNzdtqQUA","Завантажити сертифікат")</f>
        <v>Завантажити сертифікат</v>
      </c>
    </row>
    <row r="87" spans="1:4" x14ac:dyDescent="0.3">
      <c r="A87" t="s">
        <v>172</v>
      </c>
      <c r="B87" t="s">
        <v>4</v>
      </c>
      <c r="C87" t="s">
        <v>173</v>
      </c>
      <c r="D87" t="str">
        <f>HYPERLINK("https://talan.bank.gov.ua/get-user-certificate/VeyTSoWlB5ClJL9t5CaQ","Завантажити сертифікат")</f>
        <v>Завантажити сертифікат</v>
      </c>
    </row>
    <row r="88" spans="1:4" x14ac:dyDescent="0.3">
      <c r="A88" t="s">
        <v>174</v>
      </c>
      <c r="B88" t="s">
        <v>4</v>
      </c>
      <c r="C88" t="s">
        <v>173</v>
      </c>
      <c r="D88" t="str">
        <f>HYPERLINK("https://talan.bank.gov.ua/get-user-certificate/VeyTSvytRpuDkJfptFYo","Завантажити сертифікат")</f>
        <v>Завантажити сертифікат</v>
      </c>
    </row>
    <row r="89" spans="1:4" x14ac:dyDescent="0.3">
      <c r="A89" t="s">
        <v>175</v>
      </c>
      <c r="B89" t="s">
        <v>4</v>
      </c>
      <c r="C89" t="s">
        <v>176</v>
      </c>
      <c r="D89" t="str">
        <f>HYPERLINK("https://talan.bank.gov.ua/get-user-certificate/VeyTSesSG1AqArmmtZHw","Завантажити сертифікат")</f>
        <v>Завантажити сертифікат</v>
      </c>
    </row>
    <row r="90" spans="1:4" x14ac:dyDescent="0.3">
      <c r="A90" t="s">
        <v>177</v>
      </c>
      <c r="B90" t="s">
        <v>4</v>
      </c>
      <c r="C90" t="s">
        <v>178</v>
      </c>
      <c r="D90" t="str">
        <f>HYPERLINK("https://talan.bank.gov.ua/get-user-certificate/VeyTSdyDv_6XNugYIwUG","Завантажити сертифікат")</f>
        <v>Завантажити сертифікат</v>
      </c>
    </row>
    <row r="91" spans="1:4" x14ac:dyDescent="0.3">
      <c r="A91" t="s">
        <v>179</v>
      </c>
      <c r="B91" t="s">
        <v>4</v>
      </c>
      <c r="C91" t="s">
        <v>180</v>
      </c>
      <c r="D91" t="str">
        <f>HYPERLINK("https://talan.bank.gov.ua/get-user-certificate/VeyTScWSMhaH5rTexF8A","Завантажити сертифікат")</f>
        <v>Завантажити сертифікат</v>
      </c>
    </row>
    <row r="92" spans="1:4" x14ac:dyDescent="0.3">
      <c r="A92" t="s">
        <v>181</v>
      </c>
      <c r="B92" t="s">
        <v>4</v>
      </c>
      <c r="C92" t="s">
        <v>182</v>
      </c>
      <c r="D92" t="str">
        <f>HYPERLINK("https://talan.bank.gov.ua/get-user-certificate/VeyTSgPTafaPmNLHNGKG","Завантажити сертифікат")</f>
        <v>Завантажити сертифікат</v>
      </c>
    </row>
    <row r="93" spans="1:4" x14ac:dyDescent="0.3">
      <c r="A93" t="s">
        <v>183</v>
      </c>
      <c r="B93" t="s">
        <v>4</v>
      </c>
      <c r="C93" t="s">
        <v>184</v>
      </c>
      <c r="D93" t="str">
        <f>HYPERLINK("https://talan.bank.gov.ua/get-user-certificate/VeyTS4pFOwKI3QTxsz54","Завантажити сертифікат")</f>
        <v>Завантажити сертифікат</v>
      </c>
    </row>
    <row r="94" spans="1:4" x14ac:dyDescent="0.3">
      <c r="A94" t="s">
        <v>185</v>
      </c>
      <c r="B94" t="s">
        <v>4</v>
      </c>
      <c r="C94" t="s">
        <v>186</v>
      </c>
      <c r="D94" t="str">
        <f>HYPERLINK("https://talan.bank.gov.ua/get-user-certificate/VeyTSBmHCOl_sRqexRjF","Завантажити сертифікат")</f>
        <v>Завантажити сертифікат</v>
      </c>
    </row>
    <row r="95" spans="1:4" x14ac:dyDescent="0.3">
      <c r="A95" t="s">
        <v>187</v>
      </c>
      <c r="B95" t="s">
        <v>4</v>
      </c>
      <c r="C95" t="s">
        <v>188</v>
      </c>
      <c r="D95" t="str">
        <f>HYPERLINK("https://talan.bank.gov.ua/get-user-certificate/VeyTSe2MmYXnat4bxR7V","Завантажити сертифікат")</f>
        <v>Завантажити сертифікат</v>
      </c>
    </row>
    <row r="96" spans="1:4" x14ac:dyDescent="0.3">
      <c r="A96" t="s">
        <v>189</v>
      </c>
      <c r="B96" t="s">
        <v>4</v>
      </c>
      <c r="C96" t="s">
        <v>190</v>
      </c>
      <c r="D96" t="str">
        <f>HYPERLINK("https://talan.bank.gov.ua/get-user-certificate/VeyTSk_mXzBFPlfYfZtK","Завантажити сертифікат")</f>
        <v>Завантажити сертифікат</v>
      </c>
    </row>
    <row r="97" spans="1:4" x14ac:dyDescent="0.3">
      <c r="A97" t="s">
        <v>191</v>
      </c>
      <c r="B97" t="s">
        <v>4</v>
      </c>
      <c r="C97" t="s">
        <v>192</v>
      </c>
      <c r="D97" t="str">
        <f>HYPERLINK("https://talan.bank.gov.ua/get-user-certificate/VeyTSQpYJ9ugVjVg_6ej","Завантажити сертифікат")</f>
        <v>Завантажити сертифікат</v>
      </c>
    </row>
    <row r="98" spans="1:4" x14ac:dyDescent="0.3">
      <c r="A98" t="s">
        <v>193</v>
      </c>
      <c r="B98" t="s">
        <v>4</v>
      </c>
      <c r="C98" t="s">
        <v>194</v>
      </c>
      <c r="D98" t="str">
        <f>HYPERLINK("https://talan.bank.gov.ua/get-user-certificate/VeyTSHKuNPYZ3NjHTA2I","Завантажити сертифікат")</f>
        <v>Завантажити сертифікат</v>
      </c>
    </row>
    <row r="99" spans="1:4" x14ac:dyDescent="0.3">
      <c r="A99" t="s">
        <v>195</v>
      </c>
      <c r="B99" t="s">
        <v>4</v>
      </c>
      <c r="C99" t="s">
        <v>196</v>
      </c>
      <c r="D99" t="str">
        <f>HYPERLINK("https://talan.bank.gov.ua/get-user-certificate/VeyTSCMnL5Fivx_bucg0","Завантажити сертифікат")</f>
        <v>Завантажити сертифікат</v>
      </c>
    </row>
    <row r="100" spans="1:4" x14ac:dyDescent="0.3">
      <c r="A100" t="s">
        <v>197</v>
      </c>
      <c r="B100" t="s">
        <v>4</v>
      </c>
      <c r="C100" t="s">
        <v>198</v>
      </c>
      <c r="D100" t="str">
        <f>HYPERLINK("https://talan.bank.gov.ua/get-user-certificate/VeyTSUFA6KcRhVZfToLV","Завантажити сертифікат")</f>
        <v>Завантажити сертифікат</v>
      </c>
    </row>
    <row r="101" spans="1:4" x14ac:dyDescent="0.3">
      <c r="A101" t="s">
        <v>199</v>
      </c>
      <c r="B101" t="s">
        <v>4</v>
      </c>
      <c r="C101" t="s">
        <v>200</v>
      </c>
      <c r="D101" t="str">
        <f>HYPERLINK("https://talan.bank.gov.ua/get-user-certificate/VeyTSSGWKav2zxPwe0Rv","Завантажити сертифікат")</f>
        <v>Завантажити сертифікат</v>
      </c>
    </row>
    <row r="102" spans="1:4" x14ac:dyDescent="0.3">
      <c r="A102" t="s">
        <v>201</v>
      </c>
      <c r="B102" t="s">
        <v>4</v>
      </c>
      <c r="C102" t="s">
        <v>202</v>
      </c>
      <c r="D102" t="str">
        <f>HYPERLINK("https://talan.bank.gov.ua/get-user-certificate/VeyTSd-M4w6_UhB1tDWW","Завантажити сертифікат")</f>
        <v>Завантажити сертифікат</v>
      </c>
    </row>
    <row r="103" spans="1:4" x14ac:dyDescent="0.3">
      <c r="A103" t="s">
        <v>203</v>
      </c>
      <c r="B103" t="s">
        <v>4</v>
      </c>
      <c r="C103" t="s">
        <v>204</v>
      </c>
      <c r="D103" t="str">
        <f>HYPERLINK("https://talan.bank.gov.ua/get-user-certificate/VeyTSxCc-YcPFgQvaBzh","Завантажити сертифікат")</f>
        <v>Завантажити сертифікат</v>
      </c>
    </row>
    <row r="104" spans="1:4" x14ac:dyDescent="0.3">
      <c r="A104" t="s">
        <v>205</v>
      </c>
      <c r="B104" t="s">
        <v>4</v>
      </c>
      <c r="C104" t="s">
        <v>206</v>
      </c>
      <c r="D104" t="str">
        <f>HYPERLINK("https://talan.bank.gov.ua/get-user-certificate/VeyTS-scUNfjVV70DdO2","Завантажити сертифікат")</f>
        <v>Завантажити сертифікат</v>
      </c>
    </row>
    <row r="105" spans="1:4" x14ac:dyDescent="0.3">
      <c r="A105" t="s">
        <v>207</v>
      </c>
      <c r="B105" t="s">
        <v>4</v>
      </c>
      <c r="C105" t="s">
        <v>208</v>
      </c>
      <c r="D105" t="str">
        <f>HYPERLINK("https://talan.bank.gov.ua/get-user-certificate/VeyTSATcY1rfTD9likO2","Завантажити сертифікат")</f>
        <v>Завантажити сертифікат</v>
      </c>
    </row>
    <row r="106" spans="1:4" x14ac:dyDescent="0.3">
      <c r="A106" t="s">
        <v>209</v>
      </c>
      <c r="B106" t="s">
        <v>4</v>
      </c>
      <c r="C106" t="s">
        <v>210</v>
      </c>
      <c r="D106" t="str">
        <f>HYPERLINK("https://talan.bank.gov.ua/get-user-certificate/VeyTSWFGFGFR7ky0JvWj","Завантажити сертифікат")</f>
        <v>Завантажити сертифікат</v>
      </c>
    </row>
    <row r="107" spans="1:4" x14ac:dyDescent="0.3">
      <c r="A107" t="s">
        <v>211</v>
      </c>
      <c r="B107" t="s">
        <v>4</v>
      </c>
      <c r="C107" t="s">
        <v>212</v>
      </c>
      <c r="D107" t="str">
        <f>HYPERLINK("https://talan.bank.gov.ua/get-user-certificate/VeyTSrNfGeu4vW0YoQ13","Завантажити сертифікат")</f>
        <v>Завантажити сертифікат</v>
      </c>
    </row>
    <row r="108" spans="1:4" x14ac:dyDescent="0.3">
      <c r="A108" t="s">
        <v>213</v>
      </c>
      <c r="B108" t="s">
        <v>4</v>
      </c>
      <c r="C108" t="s">
        <v>214</v>
      </c>
      <c r="D108" t="str">
        <f>HYPERLINK("https://talan.bank.gov.ua/get-user-certificate/VeyTSZGJh2X-3ZRi8DVp","Завантажити сертифікат")</f>
        <v>Завантажити сертифікат</v>
      </c>
    </row>
    <row r="109" spans="1:4" x14ac:dyDescent="0.3">
      <c r="A109" t="s">
        <v>215</v>
      </c>
      <c r="B109" t="s">
        <v>4</v>
      </c>
      <c r="C109" t="s">
        <v>216</v>
      </c>
      <c r="D109" t="str">
        <f>HYPERLINK("https://talan.bank.gov.ua/get-user-certificate/VeyTSIXmS82GmGyZM0Qe","Завантажити сертифікат")</f>
        <v>Завантажити сертифікат</v>
      </c>
    </row>
    <row r="110" spans="1:4" x14ac:dyDescent="0.3">
      <c r="A110" t="s">
        <v>217</v>
      </c>
      <c r="B110" t="s">
        <v>4</v>
      </c>
      <c r="C110" t="s">
        <v>218</v>
      </c>
      <c r="D110" t="str">
        <f>HYPERLINK("https://talan.bank.gov.ua/get-user-certificate/VeyTS6uN3IU5XfdhsyHh","Завантажити сертифікат")</f>
        <v>Завантажити сертифікат</v>
      </c>
    </row>
    <row r="111" spans="1:4" x14ac:dyDescent="0.3">
      <c r="A111" t="s">
        <v>219</v>
      </c>
      <c r="B111" t="s">
        <v>4</v>
      </c>
      <c r="C111" t="s">
        <v>220</v>
      </c>
      <c r="D111" t="str">
        <f>HYPERLINK("https://talan.bank.gov.ua/get-user-certificate/VeyTSJSUQTL-UubQEwpi","Завантажити сертифікат")</f>
        <v>Завантажити сертифікат</v>
      </c>
    </row>
    <row r="112" spans="1:4" x14ac:dyDescent="0.3">
      <c r="A112" t="s">
        <v>221</v>
      </c>
      <c r="B112" t="s">
        <v>4</v>
      </c>
      <c r="C112" t="s">
        <v>222</v>
      </c>
      <c r="D112" t="str">
        <f>HYPERLINK("https://talan.bank.gov.ua/get-user-certificate/VeyTSPUi9YebLxkcfCIB","Завантажити сертифікат")</f>
        <v>Завантажити сертифікат</v>
      </c>
    </row>
    <row r="113" spans="1:4" x14ac:dyDescent="0.3">
      <c r="A113" t="s">
        <v>223</v>
      </c>
      <c r="B113" t="s">
        <v>4</v>
      </c>
      <c r="C113" t="s">
        <v>224</v>
      </c>
      <c r="D113" t="str">
        <f>HYPERLINK("https://talan.bank.gov.ua/get-user-certificate/VeyTSLfXxUqALMauM5cS","Завантажити сертифікат")</f>
        <v>Завантажити сертифікат</v>
      </c>
    </row>
    <row r="114" spans="1:4" x14ac:dyDescent="0.3">
      <c r="A114" t="s">
        <v>225</v>
      </c>
      <c r="B114" t="s">
        <v>4</v>
      </c>
      <c r="C114" t="s">
        <v>226</v>
      </c>
      <c r="D114" t="str">
        <f>HYPERLINK("https://talan.bank.gov.ua/get-user-certificate/VeyTSaSomQ1l40askEiV","Завантажити сертифікат")</f>
        <v>Завантажити сертифікат</v>
      </c>
    </row>
    <row r="115" spans="1:4" x14ac:dyDescent="0.3">
      <c r="A115" t="s">
        <v>227</v>
      </c>
      <c r="B115" t="s">
        <v>4</v>
      </c>
      <c r="C115" t="s">
        <v>228</v>
      </c>
      <c r="D115" t="str">
        <f>HYPERLINK("https://talan.bank.gov.ua/get-user-certificate/VeyTSYg97LcRbK1u6Nn-","Завантажити сертифікат")</f>
        <v>Завантажити сертифікат</v>
      </c>
    </row>
    <row r="116" spans="1:4" x14ac:dyDescent="0.3">
      <c r="A116" t="s">
        <v>229</v>
      </c>
      <c r="B116" t="s">
        <v>4</v>
      </c>
      <c r="C116" t="s">
        <v>230</v>
      </c>
      <c r="D116" t="str">
        <f>HYPERLINK("https://talan.bank.gov.ua/get-user-certificate/VeyTSjZy2m_ynX6KwxuB","Завантажити сертифікат")</f>
        <v>Завантажити сертифікат</v>
      </c>
    </row>
    <row r="117" spans="1:4" x14ac:dyDescent="0.3">
      <c r="A117" t="s">
        <v>231</v>
      </c>
      <c r="B117" t="s">
        <v>4</v>
      </c>
      <c r="C117" t="s">
        <v>232</v>
      </c>
      <c r="D117" t="str">
        <f>HYPERLINK("https://talan.bank.gov.ua/get-user-certificate/VeyTSVSMm4rHU6Ksk-2q","Завантажити сертифікат")</f>
        <v>Завантажити сертифікат</v>
      </c>
    </row>
    <row r="118" spans="1:4" x14ac:dyDescent="0.3">
      <c r="A118" t="s">
        <v>233</v>
      </c>
      <c r="B118" t="s">
        <v>4</v>
      </c>
      <c r="C118" t="s">
        <v>234</v>
      </c>
      <c r="D118" t="str">
        <f>HYPERLINK("https://talan.bank.gov.ua/get-user-certificate/VeyTSvxCaeAGcjzb1ss2","Завантажити сертифікат")</f>
        <v>Завантажити сертифікат</v>
      </c>
    </row>
    <row r="119" spans="1:4" x14ac:dyDescent="0.3">
      <c r="A119" t="s">
        <v>235</v>
      </c>
      <c r="B119" t="s">
        <v>4</v>
      </c>
      <c r="C119" t="s">
        <v>236</v>
      </c>
      <c r="D119" t="str">
        <f>HYPERLINK("https://talan.bank.gov.ua/get-user-certificate/VeyTS-ok9TxOsrGgGv4i","Завантажити сертифікат")</f>
        <v>Завантажити сертифікат</v>
      </c>
    </row>
    <row r="120" spans="1:4" x14ac:dyDescent="0.3">
      <c r="A120" t="s">
        <v>237</v>
      </c>
      <c r="B120" t="s">
        <v>4</v>
      </c>
      <c r="C120" t="s">
        <v>238</v>
      </c>
      <c r="D120" t="str">
        <f>HYPERLINK("https://talan.bank.gov.ua/get-user-certificate/VeyTSrale8FN1kryWpME","Завантажити сертифікат")</f>
        <v>Завантажити сертифікат</v>
      </c>
    </row>
    <row r="121" spans="1:4" x14ac:dyDescent="0.3">
      <c r="A121" t="s">
        <v>239</v>
      </c>
      <c r="B121" t="s">
        <v>4</v>
      </c>
      <c r="C121" t="s">
        <v>240</v>
      </c>
      <c r="D121" t="str">
        <f>HYPERLINK("https://talan.bank.gov.ua/get-user-certificate/VeyTSpOucHOEkob5f7QQ","Завантажити сертифікат")</f>
        <v>Завантажити сертифікат</v>
      </c>
    </row>
    <row r="122" spans="1:4" x14ac:dyDescent="0.3">
      <c r="A122" t="s">
        <v>241</v>
      </c>
      <c r="B122" t="s">
        <v>4</v>
      </c>
      <c r="C122" t="s">
        <v>242</v>
      </c>
      <c r="D122" t="str">
        <f>HYPERLINK("https://talan.bank.gov.ua/get-user-certificate/VeyTSOwWw2Vj15m5J_js","Завантажити сертифікат")</f>
        <v>Завантажити сертифікат</v>
      </c>
    </row>
    <row r="123" spans="1:4" x14ac:dyDescent="0.3">
      <c r="A123" t="s">
        <v>243</v>
      </c>
      <c r="B123" t="s">
        <v>4</v>
      </c>
      <c r="C123" t="s">
        <v>244</v>
      </c>
      <c r="D123" t="str">
        <f>HYPERLINK("https://talan.bank.gov.ua/get-user-certificate/VeyTSKivlkW5aMGhY6u4","Завантажити сертифікат")</f>
        <v>Завантажити сертифікат</v>
      </c>
    </row>
    <row r="124" spans="1:4" x14ac:dyDescent="0.3">
      <c r="A124" t="s">
        <v>245</v>
      </c>
      <c r="B124" t="s">
        <v>4</v>
      </c>
      <c r="C124" t="s">
        <v>246</v>
      </c>
      <c r="D124" t="str">
        <f>HYPERLINK("https://talan.bank.gov.ua/get-user-certificate/VeyTSrLPhWZMCXEjKQqP","Завантажити сертифікат")</f>
        <v>Завантажити сертифікат</v>
      </c>
    </row>
    <row r="125" spans="1:4" x14ac:dyDescent="0.3">
      <c r="A125" t="s">
        <v>247</v>
      </c>
      <c r="B125" t="s">
        <v>4</v>
      </c>
      <c r="C125" t="s">
        <v>248</v>
      </c>
      <c r="D125" t="str">
        <f>HYPERLINK("https://talan.bank.gov.ua/get-user-certificate/VeyTSsPn3u_4mIbib_nE","Завантажити сертифікат")</f>
        <v>Завантажити сертифікат</v>
      </c>
    </row>
    <row r="126" spans="1:4" x14ac:dyDescent="0.3">
      <c r="A126" t="s">
        <v>249</v>
      </c>
      <c r="B126" t="s">
        <v>4</v>
      </c>
      <c r="C126" t="s">
        <v>250</v>
      </c>
      <c r="D126" t="str">
        <f>HYPERLINK("https://talan.bank.gov.ua/get-user-certificate/VeyTSVA9oZ9v-Ug9jdnh","Завантажити сертифікат")</f>
        <v>Завантажити сертифікат</v>
      </c>
    </row>
    <row r="127" spans="1:4" x14ac:dyDescent="0.3">
      <c r="A127" t="s">
        <v>251</v>
      </c>
      <c r="B127" t="s">
        <v>4</v>
      </c>
      <c r="C127" t="s">
        <v>252</v>
      </c>
      <c r="D127" t="str">
        <f>HYPERLINK("https://talan.bank.gov.ua/get-user-certificate/VeyTSvySsZBHeCk1d52h","Завантажити сертифікат")</f>
        <v>Завантажити сертифікат</v>
      </c>
    </row>
    <row r="128" spans="1:4" x14ac:dyDescent="0.3">
      <c r="A128" t="s">
        <v>253</v>
      </c>
      <c r="B128" t="s">
        <v>4</v>
      </c>
      <c r="C128" t="s">
        <v>254</v>
      </c>
      <c r="D128" t="str">
        <f>HYPERLINK("https://talan.bank.gov.ua/get-user-certificate/VeyTShifC42Z_PGHfAf3","Завантажити сертифікат")</f>
        <v>Завантажити сертифікат</v>
      </c>
    </row>
    <row r="129" spans="1:4" x14ac:dyDescent="0.3">
      <c r="A129" t="s">
        <v>255</v>
      </c>
      <c r="B129" t="s">
        <v>4</v>
      </c>
      <c r="C129" t="s">
        <v>256</v>
      </c>
      <c r="D129" t="str">
        <f>HYPERLINK("https://talan.bank.gov.ua/get-user-certificate/VeyTSMEgxBmU-DYcNakV","Завантажити сертифікат")</f>
        <v>Завантажити сертифікат</v>
      </c>
    </row>
    <row r="130" spans="1:4" x14ac:dyDescent="0.3">
      <c r="A130" t="s">
        <v>257</v>
      </c>
      <c r="B130" t="s">
        <v>4</v>
      </c>
      <c r="C130" t="s">
        <v>258</v>
      </c>
      <c r="D130" t="str">
        <f>HYPERLINK("https://talan.bank.gov.ua/get-user-certificate/VeyTSPvnoNcPwP7rwgZH","Завантажити сертифікат")</f>
        <v>Завантажити сертифікат</v>
      </c>
    </row>
    <row r="131" spans="1:4" x14ac:dyDescent="0.3">
      <c r="A131" t="s">
        <v>259</v>
      </c>
      <c r="B131" t="s">
        <v>4</v>
      </c>
      <c r="C131" t="s">
        <v>260</v>
      </c>
      <c r="D131" t="str">
        <f>HYPERLINK("https://talan.bank.gov.ua/get-user-certificate/VeyTSHejDIXs3zBKvcsi","Завантажити сертифікат")</f>
        <v>Завантажити сертифікат</v>
      </c>
    </row>
    <row r="132" spans="1:4" x14ac:dyDescent="0.3">
      <c r="A132" t="s">
        <v>261</v>
      </c>
      <c r="B132" t="s">
        <v>4</v>
      </c>
      <c r="C132" t="s">
        <v>262</v>
      </c>
      <c r="D132" t="str">
        <f>HYPERLINK("https://talan.bank.gov.ua/get-user-certificate/VeyTSwzvm6Wz7PQFu2Un","Завантажити сертифікат")</f>
        <v>Завантажити сертифікат</v>
      </c>
    </row>
    <row r="133" spans="1:4" x14ac:dyDescent="0.3">
      <c r="A133" t="s">
        <v>263</v>
      </c>
      <c r="B133" t="s">
        <v>4</v>
      </c>
      <c r="C133" t="s">
        <v>264</v>
      </c>
      <c r="D133" t="str">
        <f>HYPERLINK("https://talan.bank.gov.ua/get-user-certificate/VeyTSvo3z1TMgsfRYqx9","Завантажити сертифікат")</f>
        <v>Завантажити сертифікат</v>
      </c>
    </row>
    <row r="134" spans="1:4" x14ac:dyDescent="0.3">
      <c r="A134" t="s">
        <v>265</v>
      </c>
      <c r="B134" t="s">
        <v>4</v>
      </c>
      <c r="C134" t="s">
        <v>266</v>
      </c>
      <c r="D134" t="str">
        <f>HYPERLINK("https://talan.bank.gov.ua/get-user-certificate/VeyTSlNQ3-XmQULU2GtW","Завантажити сертифікат")</f>
        <v>Завантажити сертифікат</v>
      </c>
    </row>
    <row r="135" spans="1:4" x14ac:dyDescent="0.3">
      <c r="A135" t="s">
        <v>267</v>
      </c>
      <c r="B135" t="s">
        <v>4</v>
      </c>
      <c r="C135" t="s">
        <v>268</v>
      </c>
      <c r="D135" t="str">
        <f>HYPERLINK("https://talan.bank.gov.ua/get-user-certificate/VeyTSGIeyXs02y-nFn59","Завантажити сертифікат")</f>
        <v>Завантажити сертифікат</v>
      </c>
    </row>
    <row r="136" spans="1:4" x14ac:dyDescent="0.3">
      <c r="A136" t="s">
        <v>269</v>
      </c>
      <c r="B136" t="s">
        <v>4</v>
      </c>
      <c r="C136" t="s">
        <v>270</v>
      </c>
      <c r="D136" t="str">
        <f>HYPERLINK("https://talan.bank.gov.ua/get-user-certificate/VeyTStA9XXCsvEvD5_uR","Завантажити сертифікат")</f>
        <v>Завантажити сертифікат</v>
      </c>
    </row>
    <row r="137" spans="1:4" x14ac:dyDescent="0.3">
      <c r="A137" t="s">
        <v>271</v>
      </c>
      <c r="B137" t="s">
        <v>4</v>
      </c>
      <c r="C137" t="s">
        <v>272</v>
      </c>
      <c r="D137" t="str">
        <f>HYPERLINK("https://talan.bank.gov.ua/get-user-certificate/VeyTSWCmalhlL0rTP52e","Завантажити сертифікат")</f>
        <v>Завантажити сертифікат</v>
      </c>
    </row>
    <row r="138" spans="1:4" x14ac:dyDescent="0.3">
      <c r="A138" t="s">
        <v>273</v>
      </c>
      <c r="B138" t="s">
        <v>4</v>
      </c>
      <c r="C138" t="s">
        <v>274</v>
      </c>
      <c r="D138" t="str">
        <f>HYPERLINK("https://talan.bank.gov.ua/get-user-certificate/VeyTS0ygvFjvjCgeWhKR","Завантажити сертифікат")</f>
        <v>Завантажити сертифікат</v>
      </c>
    </row>
    <row r="139" spans="1:4" x14ac:dyDescent="0.3">
      <c r="A139" t="s">
        <v>275</v>
      </c>
      <c r="B139" t="s">
        <v>4</v>
      </c>
      <c r="C139" t="s">
        <v>276</v>
      </c>
      <c r="D139" t="str">
        <f>HYPERLINK("https://talan.bank.gov.ua/get-user-certificate/VeyTS0NM0h3uQ1k8XKfy","Завантажити сертифікат")</f>
        <v>Завантажити сертифікат</v>
      </c>
    </row>
    <row r="140" spans="1:4" x14ac:dyDescent="0.3">
      <c r="A140" t="s">
        <v>277</v>
      </c>
      <c r="B140" t="s">
        <v>4</v>
      </c>
      <c r="C140" t="s">
        <v>278</v>
      </c>
      <c r="D140" t="str">
        <f>HYPERLINK("https://talan.bank.gov.ua/get-user-certificate/VeyTSMd918W_efHo_JrN","Завантажити сертифікат")</f>
        <v>Завантажити сертифікат</v>
      </c>
    </row>
    <row r="141" spans="1:4" x14ac:dyDescent="0.3">
      <c r="A141" t="s">
        <v>279</v>
      </c>
      <c r="B141" t="s">
        <v>4</v>
      </c>
      <c r="C141" t="s">
        <v>280</v>
      </c>
      <c r="D141" t="str">
        <f>HYPERLINK("https://talan.bank.gov.ua/get-user-certificate/VeyTSu41Gnu3O59Bjrgf","Завантажити сертифікат")</f>
        <v>Завантажити сертифікат</v>
      </c>
    </row>
    <row r="142" spans="1:4" x14ac:dyDescent="0.3">
      <c r="A142" t="s">
        <v>281</v>
      </c>
      <c r="B142" t="s">
        <v>4</v>
      </c>
      <c r="C142" t="s">
        <v>282</v>
      </c>
      <c r="D142" t="str">
        <f>HYPERLINK("https://talan.bank.gov.ua/get-user-certificate/VeyTS5L3IPELd9zRhj7M","Завантажити сертифікат")</f>
        <v>Завантажити сертифікат</v>
      </c>
    </row>
    <row r="143" spans="1:4" x14ac:dyDescent="0.3">
      <c r="A143" t="s">
        <v>283</v>
      </c>
      <c r="B143" t="s">
        <v>4</v>
      </c>
      <c r="C143" t="s">
        <v>284</v>
      </c>
      <c r="D143" t="str">
        <f>HYPERLINK("https://talan.bank.gov.ua/get-user-certificate/VeyTS0_WDQWVQSk6SI-_","Завантажити сертифікат")</f>
        <v>Завантажити сертифікат</v>
      </c>
    </row>
    <row r="144" spans="1:4" x14ac:dyDescent="0.3">
      <c r="A144" t="s">
        <v>285</v>
      </c>
      <c r="B144" t="s">
        <v>4</v>
      </c>
      <c r="C144" t="s">
        <v>286</v>
      </c>
      <c r="D144" t="str">
        <f>HYPERLINK("https://talan.bank.gov.ua/get-user-certificate/VeyTSdmgvk0drnTcN0TN","Завантажити сертифікат")</f>
        <v>Завантажити сертифікат</v>
      </c>
    </row>
    <row r="145" spans="1:4" x14ac:dyDescent="0.3">
      <c r="A145" t="s">
        <v>287</v>
      </c>
      <c r="B145" t="s">
        <v>4</v>
      </c>
      <c r="C145" t="s">
        <v>288</v>
      </c>
      <c r="D145" t="str">
        <f>HYPERLINK("https://talan.bank.gov.ua/get-user-certificate/VeyTSJOfgxlWX2wqjz17","Завантажити сертифікат")</f>
        <v>Завантажити сертифікат</v>
      </c>
    </row>
    <row r="146" spans="1:4" x14ac:dyDescent="0.3">
      <c r="A146" t="s">
        <v>289</v>
      </c>
      <c r="B146" t="s">
        <v>4</v>
      </c>
      <c r="C146" t="s">
        <v>290</v>
      </c>
      <c r="D146" t="str">
        <f>HYPERLINK("https://talan.bank.gov.ua/get-user-certificate/VeyTSgcgj7gjmcUDzWVG","Завантажити сертифікат")</f>
        <v>Завантажити сертифікат</v>
      </c>
    </row>
    <row r="147" spans="1:4" x14ac:dyDescent="0.3">
      <c r="A147" t="s">
        <v>291</v>
      </c>
      <c r="B147" t="s">
        <v>4</v>
      </c>
      <c r="C147" t="s">
        <v>292</v>
      </c>
      <c r="D147" t="str">
        <f>HYPERLINK("https://talan.bank.gov.ua/get-user-certificate/VeyTSUcDQPN-eKDg1l5X","Завантажити сертифікат")</f>
        <v>Завантажити сертифікат</v>
      </c>
    </row>
    <row r="148" spans="1:4" x14ac:dyDescent="0.3">
      <c r="A148" t="s">
        <v>293</v>
      </c>
      <c r="B148" t="s">
        <v>4</v>
      </c>
      <c r="C148" t="s">
        <v>294</v>
      </c>
      <c r="D148" t="str">
        <f>HYPERLINK("https://talan.bank.gov.ua/get-user-certificate/VeyTSzTya4oNNxuGOl8F","Завантажити сертифікат")</f>
        <v>Завантажити сертифікат</v>
      </c>
    </row>
    <row r="149" spans="1:4" x14ac:dyDescent="0.3">
      <c r="A149" t="s">
        <v>295</v>
      </c>
      <c r="B149" t="s">
        <v>4</v>
      </c>
      <c r="C149" t="s">
        <v>296</v>
      </c>
      <c r="D149" t="str">
        <f>HYPERLINK("https://talan.bank.gov.ua/get-user-certificate/VeyTSvIxuLeI2XZp-FOR","Завантажити сертифікат")</f>
        <v>Завантажити сертифікат</v>
      </c>
    </row>
    <row r="150" spans="1:4" x14ac:dyDescent="0.3">
      <c r="A150" t="s">
        <v>297</v>
      </c>
      <c r="B150" t="s">
        <v>4</v>
      </c>
      <c r="C150" t="s">
        <v>298</v>
      </c>
      <c r="D150" t="str">
        <f>HYPERLINK("https://talan.bank.gov.ua/get-user-certificate/VeyTSQ3ZCxY-ZaiiG2qj","Завантажити сертифікат")</f>
        <v>Завантажити сертифікат</v>
      </c>
    </row>
    <row r="151" spans="1:4" x14ac:dyDescent="0.3">
      <c r="A151" t="s">
        <v>299</v>
      </c>
      <c r="B151" t="s">
        <v>4</v>
      </c>
      <c r="C151" t="s">
        <v>300</v>
      </c>
      <c r="D151" t="str">
        <f>HYPERLINK("https://talan.bank.gov.ua/get-user-certificate/VeyTSzKCnexdXyir2jKZ","Завантажити сертифікат")</f>
        <v>Завантажити сертифікат</v>
      </c>
    </row>
    <row r="152" spans="1:4" x14ac:dyDescent="0.3">
      <c r="A152" t="s">
        <v>301</v>
      </c>
      <c r="B152" t="s">
        <v>4</v>
      </c>
      <c r="C152" t="s">
        <v>302</v>
      </c>
      <c r="D152" t="str">
        <f>HYPERLINK("https://talan.bank.gov.ua/get-user-certificate/VeyTSAr8yK6ltxXSTO5N","Завантажити сертифікат")</f>
        <v>Завантажити сертифікат</v>
      </c>
    </row>
    <row r="153" spans="1:4" x14ac:dyDescent="0.3">
      <c r="A153" t="s">
        <v>303</v>
      </c>
      <c r="B153" t="s">
        <v>4</v>
      </c>
      <c r="C153" t="s">
        <v>304</v>
      </c>
      <c r="D153" t="str">
        <f>HYPERLINK("https://talan.bank.gov.ua/get-user-certificate/VeyTSkYTJPr57xf4l4WT","Завантажити сертифікат")</f>
        <v>Завантажити сертифікат</v>
      </c>
    </row>
    <row r="154" spans="1:4" x14ac:dyDescent="0.3">
      <c r="A154" t="s">
        <v>305</v>
      </c>
      <c r="B154" t="s">
        <v>4</v>
      </c>
      <c r="C154" t="s">
        <v>306</v>
      </c>
      <c r="D154" t="str">
        <f>HYPERLINK("https://talan.bank.gov.ua/get-user-certificate/VeyTS4YSgkcylP97Vz0B","Завантажити сертифікат")</f>
        <v>Завантажити сертифікат</v>
      </c>
    </row>
    <row r="155" spans="1:4" x14ac:dyDescent="0.3">
      <c r="A155" t="s">
        <v>307</v>
      </c>
      <c r="B155" t="s">
        <v>4</v>
      </c>
      <c r="C155" t="s">
        <v>308</v>
      </c>
      <c r="D155" t="str">
        <f>HYPERLINK("https://talan.bank.gov.ua/get-user-certificate/VeyTSlcNSKQ3cIaqHlgH","Завантажити сертифікат")</f>
        <v>Завантажити сертифікат</v>
      </c>
    </row>
    <row r="156" spans="1:4" x14ac:dyDescent="0.3">
      <c r="A156" t="s">
        <v>309</v>
      </c>
      <c r="B156" t="s">
        <v>4</v>
      </c>
      <c r="C156" t="s">
        <v>310</v>
      </c>
      <c r="D156" t="str">
        <f>HYPERLINK("https://talan.bank.gov.ua/get-user-certificate/VeyTSykmdbK0_767TMUI","Завантажити сертифікат")</f>
        <v>Завантажити сертифікат</v>
      </c>
    </row>
    <row r="157" spans="1:4" x14ac:dyDescent="0.3">
      <c r="A157" t="s">
        <v>311</v>
      </c>
      <c r="B157" t="s">
        <v>4</v>
      </c>
      <c r="C157" t="s">
        <v>312</v>
      </c>
      <c r="D157" t="str">
        <f>HYPERLINK("https://talan.bank.gov.ua/get-user-certificate/VeyTSjucvcy4v3aUNgUs","Завантажити сертифікат")</f>
        <v>Завантажити сертифікат</v>
      </c>
    </row>
    <row r="158" spans="1:4" x14ac:dyDescent="0.3">
      <c r="A158" t="s">
        <v>313</v>
      </c>
      <c r="B158" t="s">
        <v>4</v>
      </c>
      <c r="C158" t="s">
        <v>314</v>
      </c>
      <c r="D158" t="str">
        <f>HYPERLINK("https://talan.bank.gov.ua/get-user-certificate/VeyTSg6ZWdh33upu2LYu","Завантажити сертифікат")</f>
        <v>Завантажити сертифікат</v>
      </c>
    </row>
    <row r="159" spans="1:4" x14ac:dyDescent="0.3">
      <c r="A159" t="s">
        <v>315</v>
      </c>
      <c r="B159" t="s">
        <v>4</v>
      </c>
      <c r="C159" t="s">
        <v>316</v>
      </c>
      <c r="D159" t="str">
        <f>HYPERLINK("https://talan.bank.gov.ua/get-user-certificate/VeyTSIVx7dXtEsJ76CUI","Завантажити сертифікат")</f>
        <v>Завантажити сертифікат</v>
      </c>
    </row>
    <row r="160" spans="1:4" x14ac:dyDescent="0.3">
      <c r="A160" t="s">
        <v>317</v>
      </c>
      <c r="B160" t="s">
        <v>4</v>
      </c>
      <c r="C160" t="s">
        <v>318</v>
      </c>
      <c r="D160" t="str">
        <f>HYPERLINK("https://talan.bank.gov.ua/get-user-certificate/VeyTSpBiW_QZxeD3nlsL","Завантажити сертифікат")</f>
        <v>Завантажити сертифікат</v>
      </c>
    </row>
    <row r="161" spans="1:4" x14ac:dyDescent="0.3">
      <c r="A161" t="s">
        <v>319</v>
      </c>
      <c r="B161" t="s">
        <v>4</v>
      </c>
      <c r="C161" t="s">
        <v>320</v>
      </c>
      <c r="D161" t="str">
        <f>HYPERLINK("https://talan.bank.gov.ua/get-user-certificate/VeyTSXzG7roptuYwsWpd","Завантажити сертифікат")</f>
        <v>Завантажити сертифікат</v>
      </c>
    </row>
    <row r="162" spans="1:4" x14ac:dyDescent="0.3">
      <c r="A162" t="s">
        <v>321</v>
      </c>
      <c r="B162" t="s">
        <v>4</v>
      </c>
      <c r="C162" t="s">
        <v>322</v>
      </c>
      <c r="D162" t="str">
        <f>HYPERLINK("https://talan.bank.gov.ua/get-user-certificate/VeyTSiusWALjMNNfLN4b","Завантажити сертифікат")</f>
        <v>Завантажити сертифікат</v>
      </c>
    </row>
    <row r="163" spans="1:4" x14ac:dyDescent="0.3">
      <c r="A163" t="s">
        <v>323</v>
      </c>
      <c r="B163" t="s">
        <v>4</v>
      </c>
      <c r="C163" t="s">
        <v>324</v>
      </c>
      <c r="D163" t="str">
        <f>HYPERLINK("https://talan.bank.gov.ua/get-user-certificate/VeyTScnu2QQ9wwQv5Ora","Завантажити сертифікат")</f>
        <v>Завантажити сертифікат</v>
      </c>
    </row>
    <row r="164" spans="1:4" x14ac:dyDescent="0.3">
      <c r="A164" t="s">
        <v>325</v>
      </c>
      <c r="B164" t="s">
        <v>4</v>
      </c>
      <c r="C164" t="s">
        <v>326</v>
      </c>
      <c r="D164" t="str">
        <f>HYPERLINK("https://talan.bank.gov.ua/get-user-certificate/VeyTScCgU-tmPLGOFj7-","Завантажити сертифікат")</f>
        <v>Завантажити сертифікат</v>
      </c>
    </row>
    <row r="165" spans="1:4" x14ac:dyDescent="0.3">
      <c r="A165" t="s">
        <v>327</v>
      </c>
      <c r="B165" t="s">
        <v>4</v>
      </c>
      <c r="C165" t="s">
        <v>328</v>
      </c>
      <c r="D165" t="str">
        <f>HYPERLINK("https://talan.bank.gov.ua/get-user-certificate/VeyTS6bUxMdkuxri69G6","Завантажити сертифікат")</f>
        <v>Завантажити сертифікат</v>
      </c>
    </row>
    <row r="166" spans="1:4" x14ac:dyDescent="0.3">
      <c r="A166" t="s">
        <v>329</v>
      </c>
      <c r="B166" t="s">
        <v>4</v>
      </c>
      <c r="C166" t="s">
        <v>330</v>
      </c>
      <c r="D166" t="str">
        <f>HYPERLINK("https://talan.bank.gov.ua/get-user-certificate/VeyTS4GFmBaFJY3tLJ9n","Завантажити сертифікат")</f>
        <v>Завантажити сертифікат</v>
      </c>
    </row>
    <row r="167" spans="1:4" x14ac:dyDescent="0.3">
      <c r="A167" t="s">
        <v>331</v>
      </c>
      <c r="B167" t="s">
        <v>4</v>
      </c>
      <c r="C167" t="s">
        <v>332</v>
      </c>
      <c r="D167" t="str">
        <f>HYPERLINK("https://talan.bank.gov.ua/get-user-certificate/VeyTSitGE4Y8mcFmIpzd","Завантажити сертифікат")</f>
        <v>Завантажити сертифікат</v>
      </c>
    </row>
    <row r="168" spans="1:4" x14ac:dyDescent="0.3">
      <c r="A168" t="s">
        <v>333</v>
      </c>
      <c r="B168" t="s">
        <v>4</v>
      </c>
      <c r="C168" t="s">
        <v>334</v>
      </c>
      <c r="D168" t="str">
        <f>HYPERLINK("https://talan.bank.gov.ua/get-user-certificate/VeyTSdw_Xug5XKadwWqk","Завантажити сертифікат")</f>
        <v>Завантажити сертифікат</v>
      </c>
    </row>
    <row r="169" spans="1:4" x14ac:dyDescent="0.3">
      <c r="A169" t="s">
        <v>335</v>
      </c>
      <c r="B169" t="s">
        <v>4</v>
      </c>
      <c r="C169" t="s">
        <v>336</v>
      </c>
      <c r="D169" t="str">
        <f>HYPERLINK("https://talan.bank.gov.ua/get-user-certificate/VeyTSVI9YiPmOUlKfxUu","Завантажити сертифікат")</f>
        <v>Завантажити сертифікат</v>
      </c>
    </row>
    <row r="170" spans="1:4" x14ac:dyDescent="0.3">
      <c r="A170" t="s">
        <v>337</v>
      </c>
      <c r="B170" t="s">
        <v>4</v>
      </c>
      <c r="C170" t="s">
        <v>338</v>
      </c>
      <c r="D170" t="str">
        <f>HYPERLINK("https://talan.bank.gov.ua/get-user-certificate/VeyTSH0_AHnq1PD59z52","Завантажити сертифікат")</f>
        <v>Завантажити сертифікат</v>
      </c>
    </row>
    <row r="171" spans="1:4" x14ac:dyDescent="0.3">
      <c r="A171" t="s">
        <v>339</v>
      </c>
      <c r="B171" t="s">
        <v>4</v>
      </c>
      <c r="C171" t="s">
        <v>340</v>
      </c>
      <c r="D171" t="str">
        <f>HYPERLINK("https://talan.bank.gov.ua/get-user-certificate/VeyTSvFCqf76Fuy-w5tS","Завантажити сертифікат")</f>
        <v>Завантажити сертифікат</v>
      </c>
    </row>
    <row r="172" spans="1:4" x14ac:dyDescent="0.3">
      <c r="A172" t="s">
        <v>341</v>
      </c>
      <c r="B172" t="s">
        <v>4</v>
      </c>
      <c r="C172" t="s">
        <v>342</v>
      </c>
      <c r="D172" t="str">
        <f>HYPERLINK("https://talan.bank.gov.ua/get-user-certificate/VeyTSNpvnH9BUs--avth","Завантажити сертифікат")</f>
        <v>Завантажити сертифікат</v>
      </c>
    </row>
    <row r="173" spans="1:4" x14ac:dyDescent="0.3">
      <c r="A173" t="s">
        <v>343</v>
      </c>
      <c r="B173" t="s">
        <v>4</v>
      </c>
      <c r="C173" t="s">
        <v>344</v>
      </c>
      <c r="D173" t="str">
        <f>HYPERLINK("https://talan.bank.gov.ua/get-user-certificate/VeyTS78YqmAT3MQR5dpW","Завантажити сертифікат")</f>
        <v>Завантажити сертифікат</v>
      </c>
    </row>
    <row r="174" spans="1:4" x14ac:dyDescent="0.3">
      <c r="A174" t="s">
        <v>345</v>
      </c>
      <c r="B174" t="s">
        <v>4</v>
      </c>
      <c r="C174" t="s">
        <v>346</v>
      </c>
      <c r="D174" t="str">
        <f>HYPERLINK("https://talan.bank.gov.ua/get-user-certificate/VeyTSMR-1j9-at1Y0v11","Завантажити сертифікат")</f>
        <v>Завантажити сертифікат</v>
      </c>
    </row>
    <row r="175" spans="1:4" x14ac:dyDescent="0.3">
      <c r="A175" t="s">
        <v>347</v>
      </c>
      <c r="B175" t="s">
        <v>4</v>
      </c>
      <c r="C175" t="s">
        <v>348</v>
      </c>
      <c r="D175" t="str">
        <f>HYPERLINK("https://talan.bank.gov.ua/get-user-certificate/VeyTSWBDFV_lJDfyjWDC","Завантажити сертифікат")</f>
        <v>Завантажити сертифікат</v>
      </c>
    </row>
    <row r="176" spans="1:4" x14ac:dyDescent="0.3">
      <c r="A176" t="s">
        <v>349</v>
      </c>
      <c r="B176" t="s">
        <v>4</v>
      </c>
      <c r="C176" t="s">
        <v>350</v>
      </c>
      <c r="D176" t="str">
        <f>HYPERLINK("https://talan.bank.gov.ua/get-user-certificate/VeyTS4rnbMLYCT_3Pg9j","Завантажити сертифікат")</f>
        <v>Завантажити сертифікат</v>
      </c>
    </row>
    <row r="177" spans="1:4" x14ac:dyDescent="0.3">
      <c r="A177" t="s">
        <v>351</v>
      </c>
      <c r="B177" t="s">
        <v>4</v>
      </c>
      <c r="C177" t="s">
        <v>352</v>
      </c>
      <c r="D177" t="str">
        <f>HYPERLINK("https://talan.bank.gov.ua/get-user-certificate/VeyTSJT0zmP5sp767-cJ","Завантажити сертифікат")</f>
        <v>Завантажити сертифікат</v>
      </c>
    </row>
    <row r="178" spans="1:4" x14ac:dyDescent="0.3">
      <c r="A178" t="s">
        <v>353</v>
      </c>
      <c r="B178" t="s">
        <v>4</v>
      </c>
      <c r="C178" t="s">
        <v>354</v>
      </c>
      <c r="D178" t="str">
        <f>HYPERLINK("https://talan.bank.gov.ua/get-user-certificate/VeyTSxYxiVVcSn2-PhwY","Завантажити сертифікат")</f>
        <v>Завантажити сертифікат</v>
      </c>
    </row>
    <row r="179" spans="1:4" x14ac:dyDescent="0.3">
      <c r="A179" t="s">
        <v>355</v>
      </c>
      <c r="B179" t="s">
        <v>4</v>
      </c>
      <c r="C179" t="s">
        <v>356</v>
      </c>
      <c r="D179" t="str">
        <f>HYPERLINK("https://talan.bank.gov.ua/get-user-certificate/VeyTSGOyiobQ1gnj1qJQ","Завантажити сертифікат")</f>
        <v>Завантажити сертифікат</v>
      </c>
    </row>
    <row r="180" spans="1:4" x14ac:dyDescent="0.3">
      <c r="A180" t="s">
        <v>357</v>
      </c>
      <c r="B180" t="s">
        <v>4</v>
      </c>
      <c r="C180" t="s">
        <v>358</v>
      </c>
      <c r="D180" t="str">
        <f>HYPERLINK("https://talan.bank.gov.ua/get-user-certificate/VeyTSWHv6PYaqa70gtPn","Завантажити сертифікат")</f>
        <v>Завантажити сертифікат</v>
      </c>
    </row>
    <row r="181" spans="1:4" x14ac:dyDescent="0.3">
      <c r="A181" t="s">
        <v>359</v>
      </c>
      <c r="B181" t="s">
        <v>4</v>
      </c>
      <c r="C181" t="s">
        <v>360</v>
      </c>
      <c r="D181" t="str">
        <f>HYPERLINK("https://talan.bank.gov.ua/get-user-certificate/VeyTSMuOJ7uF-tw9Aa-0","Завантажити сертифікат")</f>
        <v>Завантажити сертифікат</v>
      </c>
    </row>
    <row r="182" spans="1:4" x14ac:dyDescent="0.3">
      <c r="A182" t="s">
        <v>361</v>
      </c>
      <c r="B182" t="s">
        <v>4</v>
      </c>
      <c r="C182" t="s">
        <v>362</v>
      </c>
      <c r="D182" t="str">
        <f>HYPERLINK("https://talan.bank.gov.ua/get-user-certificate/VeyTSSukckr3XitcNw86","Завантажити сертифікат")</f>
        <v>Завантажити сертифікат</v>
      </c>
    </row>
    <row r="183" spans="1:4" x14ac:dyDescent="0.3">
      <c r="A183" t="s">
        <v>363</v>
      </c>
      <c r="B183" t="s">
        <v>4</v>
      </c>
      <c r="C183" t="s">
        <v>364</v>
      </c>
      <c r="D183" t="str">
        <f>HYPERLINK("https://talan.bank.gov.ua/get-user-certificate/VeyTSxtU1fTwEd0IOt5e","Завантажити сертифікат")</f>
        <v>Завантажити сертифікат</v>
      </c>
    </row>
    <row r="184" spans="1:4" x14ac:dyDescent="0.3">
      <c r="A184" t="s">
        <v>365</v>
      </c>
      <c r="B184" t="s">
        <v>4</v>
      </c>
      <c r="C184" t="s">
        <v>366</v>
      </c>
      <c r="D184" t="str">
        <f>HYPERLINK("https://talan.bank.gov.ua/get-user-certificate/VeyTSxHlozQCyHzsp42x","Завантажити сертифікат")</f>
        <v>Завантажити сертифікат</v>
      </c>
    </row>
    <row r="185" spans="1:4" x14ac:dyDescent="0.3">
      <c r="A185" t="s">
        <v>367</v>
      </c>
      <c r="B185" t="s">
        <v>4</v>
      </c>
      <c r="C185" t="s">
        <v>368</v>
      </c>
      <c r="D185" t="str">
        <f>HYPERLINK("https://talan.bank.gov.ua/get-user-certificate/VeyTSKd_cBJZLEKq_cPD","Завантажити сертифікат")</f>
        <v>Завантажити сертифікат</v>
      </c>
    </row>
    <row r="186" spans="1:4" x14ac:dyDescent="0.3">
      <c r="A186" t="s">
        <v>369</v>
      </c>
      <c r="B186" t="s">
        <v>4</v>
      </c>
      <c r="C186" t="s">
        <v>370</v>
      </c>
      <c r="D186" t="str">
        <f>HYPERLINK("https://talan.bank.gov.ua/get-user-certificate/VeyTSbVskUpIfyRQQOuz","Завантажити сертифікат")</f>
        <v>Завантажити сертифікат</v>
      </c>
    </row>
    <row r="187" spans="1:4" x14ac:dyDescent="0.3">
      <c r="A187" t="s">
        <v>371</v>
      </c>
      <c r="B187" t="s">
        <v>4</v>
      </c>
      <c r="C187" t="s">
        <v>372</v>
      </c>
      <c r="D187" t="str">
        <f>HYPERLINK("https://talan.bank.gov.ua/get-user-certificate/VeyTS-_DO_elKMaxcfAs","Завантажити сертифікат")</f>
        <v>Завантажити сертифікат</v>
      </c>
    </row>
    <row r="188" spans="1:4" x14ac:dyDescent="0.3">
      <c r="A188" t="s">
        <v>373</v>
      </c>
      <c r="B188" t="s">
        <v>4</v>
      </c>
      <c r="C188" t="s">
        <v>374</v>
      </c>
      <c r="D188" t="str">
        <f>HYPERLINK("https://talan.bank.gov.ua/get-user-certificate/VeyTSVHNXfTYrdUDgCtm","Завантажити сертифікат")</f>
        <v>Завантажити сертифікат</v>
      </c>
    </row>
    <row r="189" spans="1:4" x14ac:dyDescent="0.3">
      <c r="A189" t="s">
        <v>375</v>
      </c>
      <c r="B189" t="s">
        <v>4</v>
      </c>
      <c r="C189" t="s">
        <v>376</v>
      </c>
      <c r="D189" t="str">
        <f>HYPERLINK("https://talan.bank.gov.ua/get-user-certificate/VeyTSQ8XrzFkp1zhqdwP","Завантажити сертифікат")</f>
        <v>Завантажити сертифікат</v>
      </c>
    </row>
    <row r="190" spans="1:4" x14ac:dyDescent="0.3">
      <c r="A190" t="s">
        <v>377</v>
      </c>
      <c r="B190" t="s">
        <v>4</v>
      </c>
      <c r="C190" t="s">
        <v>378</v>
      </c>
      <c r="D190" t="str">
        <f>HYPERLINK("https://talan.bank.gov.ua/get-user-certificate/VeyTStYkAqXBJBHmQTP0","Завантажити сертифікат")</f>
        <v>Завантажити сертифікат</v>
      </c>
    </row>
    <row r="191" spans="1:4" x14ac:dyDescent="0.3">
      <c r="A191" t="s">
        <v>379</v>
      </c>
      <c r="B191" t="s">
        <v>4</v>
      </c>
      <c r="C191" t="s">
        <v>380</v>
      </c>
      <c r="D191" t="str">
        <f>HYPERLINK("https://talan.bank.gov.ua/get-user-certificate/VeyTSa_mJmLaFjT21mpM","Завантажити сертифікат")</f>
        <v>Завантажити сертифікат</v>
      </c>
    </row>
    <row r="192" spans="1:4" x14ac:dyDescent="0.3">
      <c r="A192" t="s">
        <v>381</v>
      </c>
      <c r="B192" t="s">
        <v>4</v>
      </c>
      <c r="C192" t="s">
        <v>382</v>
      </c>
      <c r="D192" t="str">
        <f>HYPERLINK("https://talan.bank.gov.ua/get-user-certificate/VeyTSdEJQOyahAANuYO8","Завантажити сертифікат")</f>
        <v>Завантажити сертифікат</v>
      </c>
    </row>
    <row r="193" spans="1:4" x14ac:dyDescent="0.3">
      <c r="A193" t="s">
        <v>383</v>
      </c>
      <c r="B193" t="s">
        <v>4</v>
      </c>
      <c r="C193" t="s">
        <v>384</v>
      </c>
      <c r="D193" t="str">
        <f>HYPERLINK("https://talan.bank.gov.ua/get-user-certificate/VeyTSOghbf-gmcGJmyTI","Завантажити сертифікат")</f>
        <v>Завантажити сертифікат</v>
      </c>
    </row>
    <row r="194" spans="1:4" x14ac:dyDescent="0.3">
      <c r="A194" t="s">
        <v>385</v>
      </c>
      <c r="B194" t="s">
        <v>4</v>
      </c>
      <c r="C194" t="s">
        <v>386</v>
      </c>
      <c r="D194" t="str">
        <f>HYPERLINK("https://talan.bank.gov.ua/get-user-certificate/VeyTSmV20LIw5ESEJEDY","Завантажити сертифікат")</f>
        <v>Завантажити сертифікат</v>
      </c>
    </row>
    <row r="195" spans="1:4" x14ac:dyDescent="0.3">
      <c r="A195" t="s">
        <v>387</v>
      </c>
      <c r="B195" t="s">
        <v>4</v>
      </c>
      <c r="C195" t="s">
        <v>388</v>
      </c>
      <c r="D195" t="str">
        <f>HYPERLINK("https://talan.bank.gov.ua/get-user-certificate/VeyTSPUqaMJmM9PiTXNL","Завантажити сертифікат")</f>
        <v>Завантажити сертифікат</v>
      </c>
    </row>
    <row r="196" spans="1:4" x14ac:dyDescent="0.3">
      <c r="A196" t="s">
        <v>389</v>
      </c>
      <c r="B196" t="s">
        <v>4</v>
      </c>
      <c r="C196" t="s">
        <v>390</v>
      </c>
      <c r="D196" t="str">
        <f>HYPERLINK("https://talan.bank.gov.ua/get-user-certificate/VeyTSM8pWd05kjv0tzX4","Завантажити сертифікат")</f>
        <v>Завантажити сертифікат</v>
      </c>
    </row>
    <row r="197" spans="1:4" x14ac:dyDescent="0.3">
      <c r="A197" t="s">
        <v>391</v>
      </c>
      <c r="B197" t="s">
        <v>4</v>
      </c>
      <c r="C197" t="s">
        <v>392</v>
      </c>
      <c r="D197" t="str">
        <f>HYPERLINK("https://talan.bank.gov.ua/get-user-certificate/VeyTSgTxqohweDdcnytT","Завантажити сертифікат")</f>
        <v>Завантажити сертифікат</v>
      </c>
    </row>
    <row r="198" spans="1:4" x14ac:dyDescent="0.3">
      <c r="A198" t="s">
        <v>393</v>
      </c>
      <c r="B198" t="s">
        <v>4</v>
      </c>
      <c r="C198" t="s">
        <v>394</v>
      </c>
      <c r="D198" t="str">
        <f>HYPERLINK("https://talan.bank.gov.ua/get-user-certificate/VeyTSUqTHif09xfyjiTQ","Завантажити сертифікат")</f>
        <v>Завантажити сертифікат</v>
      </c>
    </row>
    <row r="199" spans="1:4" x14ac:dyDescent="0.3">
      <c r="A199" t="s">
        <v>395</v>
      </c>
      <c r="B199" t="s">
        <v>4</v>
      </c>
      <c r="C199" t="s">
        <v>396</v>
      </c>
      <c r="D199" t="str">
        <f>HYPERLINK("https://talan.bank.gov.ua/get-user-certificate/VeyTSFMjD2Y913a1teZy","Завантажити сертифікат")</f>
        <v>Завантажити сертифікат</v>
      </c>
    </row>
    <row r="200" spans="1:4" x14ac:dyDescent="0.3">
      <c r="A200" t="s">
        <v>397</v>
      </c>
      <c r="B200" t="s">
        <v>4</v>
      </c>
      <c r="C200" t="s">
        <v>398</v>
      </c>
      <c r="D200" t="str">
        <f>HYPERLINK("https://talan.bank.gov.ua/get-user-certificate/VeyTSgkYS8KoFoIRKP0V","Завантажити сертифікат")</f>
        <v>Завантажити сертифікат</v>
      </c>
    </row>
    <row r="201" spans="1:4" x14ac:dyDescent="0.3">
      <c r="A201" t="s">
        <v>399</v>
      </c>
      <c r="B201" t="s">
        <v>4</v>
      </c>
      <c r="C201" t="s">
        <v>400</v>
      </c>
      <c r="D201" t="str">
        <f>HYPERLINK("https://talan.bank.gov.ua/get-user-certificate/VeyTSaQP2kZIR2PCILrf","Завантажити сертифікат")</f>
        <v>Завантажити сертифікат</v>
      </c>
    </row>
    <row r="202" spans="1:4" x14ac:dyDescent="0.3">
      <c r="A202" t="s">
        <v>401</v>
      </c>
      <c r="B202" t="s">
        <v>4</v>
      </c>
      <c r="C202" t="s">
        <v>402</v>
      </c>
      <c r="D202" t="str">
        <f>HYPERLINK("https://talan.bank.gov.ua/get-user-certificate/VeyTSPaRiswppIlpHZc6","Завантажити сертифікат")</f>
        <v>Завантажити сертифікат</v>
      </c>
    </row>
    <row r="203" spans="1:4" x14ac:dyDescent="0.3">
      <c r="A203" t="s">
        <v>403</v>
      </c>
      <c r="B203" t="s">
        <v>4</v>
      </c>
      <c r="C203" t="s">
        <v>404</v>
      </c>
      <c r="D203" t="str">
        <f>HYPERLINK("https://talan.bank.gov.ua/get-user-certificate/VeyTS_VAlAszyFXOItDP","Завантажити сертифікат")</f>
        <v>Завантажити сертифікат</v>
      </c>
    </row>
    <row r="204" spans="1:4" x14ac:dyDescent="0.3">
      <c r="A204" t="s">
        <v>405</v>
      </c>
      <c r="B204" t="s">
        <v>4</v>
      </c>
      <c r="C204" t="s">
        <v>406</v>
      </c>
      <c r="D204" t="str">
        <f>HYPERLINK("https://talan.bank.gov.ua/get-user-certificate/VeyTST9E1HBbCjEfwSUG","Завантажити сертифікат")</f>
        <v>Завантажити сертифікат</v>
      </c>
    </row>
    <row r="205" spans="1:4" x14ac:dyDescent="0.3">
      <c r="A205" t="s">
        <v>407</v>
      </c>
      <c r="B205" t="s">
        <v>4</v>
      </c>
      <c r="C205" t="s">
        <v>408</v>
      </c>
      <c r="D205" t="str">
        <f>HYPERLINK("https://talan.bank.gov.ua/get-user-certificate/VeyTSctuoSAJWXs3Q1Xe","Завантажити сертифікат")</f>
        <v>Завантажити сертифікат</v>
      </c>
    </row>
    <row r="206" spans="1:4" x14ac:dyDescent="0.3">
      <c r="A206" t="s">
        <v>409</v>
      </c>
      <c r="B206" t="s">
        <v>4</v>
      </c>
      <c r="C206" t="s">
        <v>410</v>
      </c>
      <c r="D206" t="str">
        <f>HYPERLINK("https://talan.bank.gov.ua/get-user-certificate/VeyTSgGdEXWSDJbXuhIE","Завантажити сертифікат")</f>
        <v>Завантажити сертифікат</v>
      </c>
    </row>
    <row r="207" spans="1:4" x14ac:dyDescent="0.3">
      <c r="A207" t="s">
        <v>411</v>
      </c>
      <c r="B207" t="s">
        <v>4</v>
      </c>
      <c r="C207" t="s">
        <v>412</v>
      </c>
      <c r="D207" t="str">
        <f>HYPERLINK("https://talan.bank.gov.ua/get-user-certificate/VeyTS2FOJv-FfxQ_57F_","Завантажити сертифікат")</f>
        <v>Завантажити сертифікат</v>
      </c>
    </row>
    <row r="208" spans="1:4" x14ac:dyDescent="0.3">
      <c r="A208" t="s">
        <v>413</v>
      </c>
      <c r="B208" t="s">
        <v>4</v>
      </c>
      <c r="C208" t="s">
        <v>414</v>
      </c>
      <c r="D208" t="str">
        <f>HYPERLINK("https://talan.bank.gov.ua/get-user-certificate/VeyTSQy0p-DPAQhyUg6f","Завантажити сертифікат")</f>
        <v>Завантажити сертифікат</v>
      </c>
    </row>
    <row r="209" spans="1:4" x14ac:dyDescent="0.3">
      <c r="A209" t="s">
        <v>415</v>
      </c>
      <c r="B209" t="s">
        <v>4</v>
      </c>
      <c r="C209" t="s">
        <v>416</v>
      </c>
      <c r="D209" t="str">
        <f>HYPERLINK("https://talan.bank.gov.ua/get-user-certificate/VeyTSFx86kEympqsUD5V","Завантажити сертифікат")</f>
        <v>Завантажити сертифікат</v>
      </c>
    </row>
    <row r="210" spans="1:4" x14ac:dyDescent="0.3">
      <c r="A210" t="s">
        <v>417</v>
      </c>
      <c r="B210" t="s">
        <v>4</v>
      </c>
      <c r="C210" t="s">
        <v>418</v>
      </c>
      <c r="D210" t="str">
        <f>HYPERLINK("https://talan.bank.gov.ua/get-user-certificate/VeyTSKJqNrjDfj2APVjb","Завантажити сертифікат")</f>
        <v>Завантажити сертифікат</v>
      </c>
    </row>
    <row r="211" spans="1:4" x14ac:dyDescent="0.3">
      <c r="A211" t="s">
        <v>419</v>
      </c>
      <c r="B211" t="s">
        <v>4</v>
      </c>
      <c r="C211" t="s">
        <v>420</v>
      </c>
      <c r="D211" t="str">
        <f>HYPERLINK("https://talan.bank.gov.ua/get-user-certificate/VeyTSkmTKvNowDV9XCow","Завантажити сертифікат")</f>
        <v>Завантажити сертифікат</v>
      </c>
    </row>
    <row r="212" spans="1:4" x14ac:dyDescent="0.3">
      <c r="A212" t="s">
        <v>421</v>
      </c>
      <c r="B212" t="s">
        <v>4</v>
      </c>
      <c r="C212" t="s">
        <v>422</v>
      </c>
      <c r="D212" t="str">
        <f>HYPERLINK("https://talan.bank.gov.ua/get-user-certificate/VeyTSRSGj4MiBLmsLc5P","Завантажити сертифікат")</f>
        <v>Завантажити сертифікат</v>
      </c>
    </row>
    <row r="213" spans="1:4" x14ac:dyDescent="0.3">
      <c r="A213" t="s">
        <v>423</v>
      </c>
      <c r="B213" t="s">
        <v>4</v>
      </c>
      <c r="C213" t="s">
        <v>424</v>
      </c>
      <c r="D213" t="str">
        <f>HYPERLINK("https://talan.bank.gov.ua/get-user-certificate/VeyTSwZNsUW59hU8DbK-","Завантажити сертифікат")</f>
        <v>Завантажити сертифікат</v>
      </c>
    </row>
    <row r="214" spans="1:4" x14ac:dyDescent="0.3">
      <c r="A214" t="s">
        <v>425</v>
      </c>
      <c r="B214" t="s">
        <v>4</v>
      </c>
      <c r="C214" t="s">
        <v>426</v>
      </c>
      <c r="D214" t="str">
        <f>HYPERLINK("https://talan.bank.gov.ua/get-user-certificate/VeyTSA7FlkdL5XkMsnPM","Завантажити сертифікат")</f>
        <v>Завантажити сертифікат</v>
      </c>
    </row>
    <row r="215" spans="1:4" x14ac:dyDescent="0.3">
      <c r="A215" t="s">
        <v>427</v>
      </c>
      <c r="B215" t="s">
        <v>4</v>
      </c>
      <c r="C215" t="s">
        <v>428</v>
      </c>
      <c r="D215" t="str">
        <f>HYPERLINK("https://talan.bank.gov.ua/get-user-certificate/VeyTSj17uTX-LpOok2d6","Завантажити сертифікат")</f>
        <v>Завантажити сертифікат</v>
      </c>
    </row>
    <row r="216" spans="1:4" x14ac:dyDescent="0.3">
      <c r="A216" t="s">
        <v>429</v>
      </c>
      <c r="B216" t="s">
        <v>4</v>
      </c>
      <c r="C216" t="s">
        <v>430</v>
      </c>
      <c r="D216" t="str">
        <f>HYPERLINK("https://talan.bank.gov.ua/get-user-certificate/VeyTSAqRamyxXuymAff5","Завантажити сертифікат")</f>
        <v>Завантажити сертифікат</v>
      </c>
    </row>
    <row r="217" spans="1:4" x14ac:dyDescent="0.3">
      <c r="A217" t="s">
        <v>431</v>
      </c>
      <c r="B217" t="s">
        <v>4</v>
      </c>
      <c r="C217" t="s">
        <v>432</v>
      </c>
      <c r="D217" t="str">
        <f>HYPERLINK("https://talan.bank.gov.ua/get-user-certificate/VeyTSuR-Nw4TLXJ85S5Q","Завантажити сертифікат")</f>
        <v>Завантажити сертифікат</v>
      </c>
    </row>
    <row r="218" spans="1:4" x14ac:dyDescent="0.3">
      <c r="A218" t="s">
        <v>433</v>
      </c>
      <c r="B218" t="s">
        <v>4</v>
      </c>
      <c r="C218" t="s">
        <v>434</v>
      </c>
      <c r="D218" t="str">
        <f>HYPERLINK("https://talan.bank.gov.ua/get-user-certificate/VeyTSCFt4rvwdZtsy_gG","Завантажити сертифікат")</f>
        <v>Завантажити сертифікат</v>
      </c>
    </row>
    <row r="219" spans="1:4" x14ac:dyDescent="0.3">
      <c r="A219" t="s">
        <v>435</v>
      </c>
      <c r="B219" t="s">
        <v>4</v>
      </c>
      <c r="C219" t="s">
        <v>436</v>
      </c>
      <c r="D219" t="str">
        <f>HYPERLINK("https://talan.bank.gov.ua/get-user-certificate/VeyTSDXbramVzrLPnAx9","Завантажити сертифікат")</f>
        <v>Завантажити сертифікат</v>
      </c>
    </row>
    <row r="220" spans="1:4" x14ac:dyDescent="0.3">
      <c r="A220" t="s">
        <v>437</v>
      </c>
      <c r="B220" t="s">
        <v>4</v>
      </c>
      <c r="C220" t="s">
        <v>438</v>
      </c>
      <c r="D220" t="str">
        <f>HYPERLINK("https://talan.bank.gov.ua/get-user-certificate/VeyTS5yvoPOFSpzxAH3h","Завантажити сертифікат")</f>
        <v>Завантажити сертифікат</v>
      </c>
    </row>
    <row r="221" spans="1:4" x14ac:dyDescent="0.3">
      <c r="A221" t="s">
        <v>439</v>
      </c>
      <c r="B221" t="s">
        <v>4</v>
      </c>
      <c r="C221" t="s">
        <v>440</v>
      </c>
      <c r="D221" t="str">
        <f>HYPERLINK("https://talan.bank.gov.ua/get-user-certificate/VeyTS53lxwNizXl9r2oO","Завантажити сертифікат")</f>
        <v>Завантажити сертифікат</v>
      </c>
    </row>
    <row r="222" spans="1:4" x14ac:dyDescent="0.3">
      <c r="A222" t="s">
        <v>441</v>
      </c>
      <c r="B222" t="s">
        <v>4</v>
      </c>
      <c r="C222" t="s">
        <v>442</v>
      </c>
      <c r="D222" t="str">
        <f>HYPERLINK("https://talan.bank.gov.ua/get-user-certificate/VeyTSF5s5jVvNk7DkuLJ","Завантажити сертифікат")</f>
        <v>Завантажити сертифікат</v>
      </c>
    </row>
    <row r="223" spans="1:4" x14ac:dyDescent="0.3">
      <c r="A223" t="s">
        <v>443</v>
      </c>
      <c r="B223" t="s">
        <v>4</v>
      </c>
      <c r="C223" t="s">
        <v>444</v>
      </c>
      <c r="D223" t="str">
        <f>HYPERLINK("https://talan.bank.gov.ua/get-user-certificate/VeyTS3-kJOHSLcdJ00Jc","Завантажити сертифікат")</f>
        <v>Завантажити сертифікат</v>
      </c>
    </row>
    <row r="224" spans="1:4" x14ac:dyDescent="0.3">
      <c r="A224" t="s">
        <v>445</v>
      </c>
      <c r="B224" t="s">
        <v>4</v>
      </c>
      <c r="C224" t="s">
        <v>446</v>
      </c>
      <c r="D224" t="str">
        <f>HYPERLINK("https://talan.bank.gov.ua/get-user-certificate/VeyTSMKmWPsds8yDATSU","Завантажити сертифікат")</f>
        <v>Завантажити сертифікат</v>
      </c>
    </row>
    <row r="225" spans="1:4" x14ac:dyDescent="0.3">
      <c r="A225" t="s">
        <v>447</v>
      </c>
      <c r="B225" t="s">
        <v>4</v>
      </c>
      <c r="C225" t="s">
        <v>448</v>
      </c>
      <c r="D225" t="str">
        <f>HYPERLINK("https://talan.bank.gov.ua/get-user-certificate/VeyTSXvBlMOws8vq73Y1","Завантажити сертифікат")</f>
        <v>Завантажити сертифікат</v>
      </c>
    </row>
    <row r="226" spans="1:4" x14ac:dyDescent="0.3">
      <c r="A226" t="s">
        <v>449</v>
      </c>
      <c r="B226" t="s">
        <v>4</v>
      </c>
      <c r="C226" t="s">
        <v>450</v>
      </c>
      <c r="D226" t="str">
        <f>HYPERLINK("https://talan.bank.gov.ua/get-user-certificate/VeyTSdtx6DMwLWTNdiIh","Завантажити сертифікат")</f>
        <v>Завантажити сертифікат</v>
      </c>
    </row>
    <row r="227" spans="1:4" x14ac:dyDescent="0.3">
      <c r="A227" t="s">
        <v>451</v>
      </c>
      <c r="B227" t="s">
        <v>4</v>
      </c>
      <c r="C227" t="s">
        <v>452</v>
      </c>
      <c r="D227" t="str">
        <f>HYPERLINK("https://talan.bank.gov.ua/get-user-certificate/VeyTSi1eQpGS6xtVRcou","Завантажити сертифікат")</f>
        <v>Завантажити сертифікат</v>
      </c>
    </row>
    <row r="228" spans="1:4" x14ac:dyDescent="0.3">
      <c r="A228" t="s">
        <v>453</v>
      </c>
      <c r="B228" t="s">
        <v>4</v>
      </c>
      <c r="C228" t="s">
        <v>454</v>
      </c>
      <c r="D228" t="str">
        <f>HYPERLINK("https://talan.bank.gov.ua/get-user-certificate/VeyTSQP0clAW2l8ul_r7","Завантажити сертифікат")</f>
        <v>Завантажити сертифікат</v>
      </c>
    </row>
    <row r="229" spans="1:4" x14ac:dyDescent="0.3">
      <c r="A229" t="s">
        <v>455</v>
      </c>
      <c r="B229" t="s">
        <v>4</v>
      </c>
      <c r="C229" t="s">
        <v>456</v>
      </c>
      <c r="D229" t="str">
        <f>HYPERLINK("https://talan.bank.gov.ua/get-user-certificate/VeyTSy0gFbTXmy_f110z","Завантажити сертифікат")</f>
        <v>Завантажити сертифікат</v>
      </c>
    </row>
    <row r="230" spans="1:4" x14ac:dyDescent="0.3">
      <c r="A230" t="s">
        <v>457</v>
      </c>
      <c r="B230" t="s">
        <v>4</v>
      </c>
      <c r="C230" t="s">
        <v>458</v>
      </c>
      <c r="D230" t="str">
        <f>HYPERLINK("https://talan.bank.gov.ua/get-user-certificate/VeyTSU3d2ns7jAjTwzE4","Завантажити сертифікат")</f>
        <v>Завантажити сертифікат</v>
      </c>
    </row>
    <row r="231" spans="1:4" x14ac:dyDescent="0.3">
      <c r="A231" t="s">
        <v>459</v>
      </c>
      <c r="B231" t="s">
        <v>4</v>
      </c>
      <c r="C231" t="s">
        <v>460</v>
      </c>
      <c r="D231" t="str">
        <f>HYPERLINK("https://talan.bank.gov.ua/get-user-certificate/VeyTSJwt8x7CnE1EEKyB","Завантажити сертифікат")</f>
        <v>Завантажити сертифікат</v>
      </c>
    </row>
    <row r="232" spans="1:4" x14ac:dyDescent="0.3">
      <c r="A232" t="s">
        <v>461</v>
      </c>
      <c r="B232" t="s">
        <v>4</v>
      </c>
      <c r="C232" t="s">
        <v>462</v>
      </c>
      <c r="D232" t="str">
        <f>HYPERLINK("https://talan.bank.gov.ua/get-user-certificate/VeyTSSTSDpun2E-hjcXJ","Завантажити сертифікат")</f>
        <v>Завантажити сертифікат</v>
      </c>
    </row>
    <row r="233" spans="1:4" x14ac:dyDescent="0.3">
      <c r="A233" t="s">
        <v>463</v>
      </c>
      <c r="B233" t="s">
        <v>4</v>
      </c>
      <c r="C233" t="s">
        <v>464</v>
      </c>
      <c r="D233" t="str">
        <f>HYPERLINK("https://talan.bank.gov.ua/get-user-certificate/VeyTSlaDzI5Okw1Wm1YO","Завантажити сертифікат")</f>
        <v>Завантажити сертифікат</v>
      </c>
    </row>
    <row r="234" spans="1:4" x14ac:dyDescent="0.3">
      <c r="A234" t="s">
        <v>465</v>
      </c>
      <c r="B234" t="s">
        <v>4</v>
      </c>
      <c r="C234" t="s">
        <v>466</v>
      </c>
      <c r="D234" t="str">
        <f>HYPERLINK("https://talan.bank.gov.ua/get-user-certificate/VeyTSZ2hTHY1CVW7Yvxz","Завантажити сертифікат")</f>
        <v>Завантажити сертифікат</v>
      </c>
    </row>
    <row r="235" spans="1:4" x14ac:dyDescent="0.3">
      <c r="A235" t="s">
        <v>467</v>
      </c>
      <c r="B235" t="s">
        <v>4</v>
      </c>
      <c r="C235" t="s">
        <v>468</v>
      </c>
      <c r="D235" t="str">
        <f>HYPERLINK("https://talan.bank.gov.ua/get-user-certificate/VeyTSj09w2Ky0wvb5rcV","Завантажити сертифікат")</f>
        <v>Завантажити сертифікат</v>
      </c>
    </row>
    <row r="236" spans="1:4" x14ac:dyDescent="0.3">
      <c r="A236" t="s">
        <v>469</v>
      </c>
      <c r="B236" t="s">
        <v>4</v>
      </c>
      <c r="C236" t="s">
        <v>470</v>
      </c>
      <c r="D236" t="str">
        <f>HYPERLINK("https://talan.bank.gov.ua/get-user-certificate/VeyTSuU6vBS0d8dbYSbS","Завантажити сертифікат")</f>
        <v>Завантажити сертифікат</v>
      </c>
    </row>
    <row r="237" spans="1:4" x14ac:dyDescent="0.3">
      <c r="A237" t="s">
        <v>471</v>
      </c>
      <c r="B237" t="s">
        <v>4</v>
      </c>
      <c r="C237" t="s">
        <v>472</v>
      </c>
      <c r="D237" t="str">
        <f>HYPERLINK("https://talan.bank.gov.ua/get-user-certificate/VeyTSpKs_8rRZVek2dYq","Завантажити сертифікат")</f>
        <v>Завантажити сертифікат</v>
      </c>
    </row>
    <row r="238" spans="1:4" x14ac:dyDescent="0.3">
      <c r="A238" t="s">
        <v>473</v>
      </c>
      <c r="B238" t="s">
        <v>4</v>
      </c>
      <c r="C238" t="s">
        <v>474</v>
      </c>
      <c r="D238" t="str">
        <f>HYPERLINK("https://talan.bank.gov.ua/get-user-certificate/VeyTSQxQa96Ox0gH4Vws","Завантажити сертифікат")</f>
        <v>Завантажити сертифікат</v>
      </c>
    </row>
    <row r="239" spans="1:4" x14ac:dyDescent="0.3">
      <c r="A239" t="s">
        <v>475</v>
      </c>
      <c r="B239" t="s">
        <v>4</v>
      </c>
      <c r="C239" t="s">
        <v>476</v>
      </c>
      <c r="D239" t="str">
        <f>HYPERLINK("https://talan.bank.gov.ua/get-user-certificate/VeyTSKaewoaE-vQbsPg7","Завантажити сертифікат")</f>
        <v>Завантажити сертифікат</v>
      </c>
    </row>
    <row r="240" spans="1:4" x14ac:dyDescent="0.3">
      <c r="A240" t="s">
        <v>477</v>
      </c>
      <c r="B240" t="s">
        <v>4</v>
      </c>
      <c r="C240" t="s">
        <v>478</v>
      </c>
      <c r="D240" t="str">
        <f>HYPERLINK("https://talan.bank.gov.ua/get-user-certificate/VeyTS4Oli67KnvqoGwdO","Завантажити сертифікат")</f>
        <v>Завантажити сертифікат</v>
      </c>
    </row>
    <row r="241" spans="1:4" x14ac:dyDescent="0.3">
      <c r="A241" t="s">
        <v>479</v>
      </c>
      <c r="B241" t="s">
        <v>4</v>
      </c>
      <c r="C241" t="s">
        <v>480</v>
      </c>
      <c r="D241" t="str">
        <f>HYPERLINK("https://talan.bank.gov.ua/get-user-certificate/VeyTS2dQjQgXvRWMyYhM","Завантажити сертифікат")</f>
        <v>Завантажити сертифікат</v>
      </c>
    </row>
    <row r="242" spans="1:4" x14ac:dyDescent="0.3">
      <c r="A242" t="s">
        <v>481</v>
      </c>
      <c r="B242" t="s">
        <v>4</v>
      </c>
      <c r="C242" t="s">
        <v>482</v>
      </c>
      <c r="D242" t="str">
        <f>HYPERLINK("https://talan.bank.gov.ua/get-user-certificate/VeyTSdBbYPt4g1rQWnmV","Завантажити сертифікат")</f>
        <v>Завантажити сертифікат</v>
      </c>
    </row>
    <row r="243" spans="1:4" x14ac:dyDescent="0.3">
      <c r="A243" t="s">
        <v>483</v>
      </c>
      <c r="B243" t="s">
        <v>4</v>
      </c>
      <c r="C243" t="s">
        <v>484</v>
      </c>
      <c r="D243" t="str">
        <f>HYPERLINK("https://talan.bank.gov.ua/get-user-certificate/VeyTSdnJUd2nFzxcwEVR","Завантажити сертифікат")</f>
        <v>Завантажити сертифікат</v>
      </c>
    </row>
    <row r="244" spans="1:4" x14ac:dyDescent="0.3">
      <c r="A244" t="s">
        <v>485</v>
      </c>
      <c r="B244" t="s">
        <v>4</v>
      </c>
      <c r="C244" t="s">
        <v>486</v>
      </c>
      <c r="D244" t="str">
        <f>HYPERLINK("https://talan.bank.gov.ua/get-user-certificate/VeyTSN4XKSRMzQPty5W9","Завантажити сертифікат")</f>
        <v>Завантажити сертифікат</v>
      </c>
    </row>
    <row r="245" spans="1:4" x14ac:dyDescent="0.3">
      <c r="A245" t="s">
        <v>487</v>
      </c>
      <c r="B245" t="s">
        <v>4</v>
      </c>
      <c r="C245" t="s">
        <v>488</v>
      </c>
      <c r="D245" t="str">
        <f>HYPERLINK("https://talan.bank.gov.ua/get-user-certificate/VeyTSX953g4VxUgpFmC-","Завантажити сертифікат")</f>
        <v>Завантажити сертифікат</v>
      </c>
    </row>
    <row r="246" spans="1:4" x14ac:dyDescent="0.3">
      <c r="A246" t="s">
        <v>489</v>
      </c>
      <c r="B246" t="s">
        <v>4</v>
      </c>
      <c r="C246" t="s">
        <v>490</v>
      </c>
      <c r="D246" t="str">
        <f>HYPERLINK("https://talan.bank.gov.ua/get-user-certificate/VeyTSFi_Td9d6yNMpM5o","Завантажити сертифікат")</f>
        <v>Завантажити сертифікат</v>
      </c>
    </row>
    <row r="247" spans="1:4" x14ac:dyDescent="0.3">
      <c r="A247" t="s">
        <v>491</v>
      </c>
      <c r="B247" t="s">
        <v>4</v>
      </c>
      <c r="C247" t="s">
        <v>492</v>
      </c>
      <c r="D247" t="str">
        <f>HYPERLINK("https://talan.bank.gov.ua/get-user-certificate/VeyTS3JQM-1ZaaHvtXPN","Завантажити сертифікат")</f>
        <v>Завантажити сертифікат</v>
      </c>
    </row>
    <row r="248" spans="1:4" x14ac:dyDescent="0.3">
      <c r="A248" t="s">
        <v>493</v>
      </c>
      <c r="B248" t="s">
        <v>4</v>
      </c>
      <c r="C248" t="s">
        <v>494</v>
      </c>
      <c r="D248" t="str">
        <f>HYPERLINK("https://talan.bank.gov.ua/get-user-certificate/VeyTSy6x0J5OpSOspLY1","Завантажити сертифікат")</f>
        <v>Завантажити сертифікат</v>
      </c>
    </row>
    <row r="249" spans="1:4" x14ac:dyDescent="0.3">
      <c r="A249" t="s">
        <v>495</v>
      </c>
      <c r="B249" t="s">
        <v>4</v>
      </c>
      <c r="C249" t="s">
        <v>496</v>
      </c>
      <c r="D249" t="str">
        <f>HYPERLINK("https://talan.bank.gov.ua/get-user-certificate/VeyTSnzeOr83V4wqLjov","Завантажити сертифікат")</f>
        <v>Завантажити сертифікат</v>
      </c>
    </row>
    <row r="250" spans="1:4" x14ac:dyDescent="0.3">
      <c r="A250" t="s">
        <v>497</v>
      </c>
      <c r="B250" t="s">
        <v>4</v>
      </c>
      <c r="C250" t="s">
        <v>498</v>
      </c>
      <c r="D250" t="str">
        <f>HYPERLINK("https://talan.bank.gov.ua/get-user-certificate/VeyTSmL_qLY0c0S4UviW","Завантажити сертифікат")</f>
        <v>Завантажити сертифікат</v>
      </c>
    </row>
    <row r="251" spans="1:4" x14ac:dyDescent="0.3">
      <c r="A251" t="s">
        <v>499</v>
      </c>
      <c r="B251" t="s">
        <v>4</v>
      </c>
      <c r="C251" t="s">
        <v>500</v>
      </c>
      <c r="D251" t="str">
        <f>HYPERLINK("https://talan.bank.gov.ua/get-user-certificate/VeyTSER6YmLOnT7GslBZ","Завантажити сертифікат")</f>
        <v>Завантажити сертифікат</v>
      </c>
    </row>
    <row r="252" spans="1:4" x14ac:dyDescent="0.3">
      <c r="A252" t="s">
        <v>501</v>
      </c>
      <c r="B252" t="s">
        <v>4</v>
      </c>
      <c r="C252" t="s">
        <v>502</v>
      </c>
      <c r="D252" t="str">
        <f>HYPERLINK("https://talan.bank.gov.ua/get-user-certificate/VeyTSuiNURHmWGDMeX-x","Завантажити сертифікат")</f>
        <v>Завантажити сертифікат</v>
      </c>
    </row>
    <row r="253" spans="1:4" x14ac:dyDescent="0.3">
      <c r="A253" t="s">
        <v>503</v>
      </c>
      <c r="B253" t="s">
        <v>4</v>
      </c>
      <c r="C253" t="s">
        <v>504</v>
      </c>
      <c r="D253" t="str">
        <f>HYPERLINK("https://talan.bank.gov.ua/get-user-certificate/VeyTSGt4alzbXn6z8Ezz","Завантажити сертифікат")</f>
        <v>Завантажити сертифікат</v>
      </c>
    </row>
    <row r="254" spans="1:4" x14ac:dyDescent="0.3">
      <c r="A254" t="s">
        <v>505</v>
      </c>
      <c r="B254" t="s">
        <v>4</v>
      </c>
      <c r="C254" t="s">
        <v>506</v>
      </c>
      <c r="D254" t="str">
        <f>HYPERLINK("https://talan.bank.gov.ua/get-user-certificate/VeyTSFradIvRU7h3UgJY","Завантажити сертифікат")</f>
        <v>Завантажити сертифікат</v>
      </c>
    </row>
    <row r="255" spans="1:4" x14ac:dyDescent="0.3">
      <c r="A255" t="s">
        <v>507</v>
      </c>
      <c r="B255" t="s">
        <v>4</v>
      </c>
      <c r="C255" t="s">
        <v>508</v>
      </c>
      <c r="D255" t="str">
        <f>HYPERLINK("https://talan.bank.gov.ua/get-user-certificate/VeyTS_5JXr1v5V4bfzzT","Завантажити сертифікат")</f>
        <v>Завантажити сертифікат</v>
      </c>
    </row>
    <row r="256" spans="1:4" x14ac:dyDescent="0.3">
      <c r="A256" t="s">
        <v>509</v>
      </c>
      <c r="B256" t="s">
        <v>4</v>
      </c>
      <c r="C256" t="s">
        <v>510</v>
      </c>
      <c r="D256" t="str">
        <f>HYPERLINK("https://talan.bank.gov.ua/get-user-certificate/VeyTSM-L6U78hYoOJdow","Завантажити сертифікат")</f>
        <v>Завантажити сертифікат</v>
      </c>
    </row>
    <row r="257" spans="1:4" x14ac:dyDescent="0.3">
      <c r="A257" t="s">
        <v>511</v>
      </c>
      <c r="B257" t="s">
        <v>4</v>
      </c>
      <c r="C257" t="s">
        <v>512</v>
      </c>
      <c r="D257" t="str">
        <f>HYPERLINK("https://talan.bank.gov.ua/get-user-certificate/VeyTSLOn4zuj-LGmWgfZ","Завантажити сертифікат")</f>
        <v>Завантажити сертифікат</v>
      </c>
    </row>
    <row r="258" spans="1:4" x14ac:dyDescent="0.3">
      <c r="A258" t="s">
        <v>513</v>
      </c>
      <c r="B258" t="s">
        <v>4</v>
      </c>
      <c r="C258" t="s">
        <v>514</v>
      </c>
      <c r="D258" t="str">
        <f>HYPERLINK("https://talan.bank.gov.ua/get-user-certificate/VeyTSvGYWTBPYhr3FY-O","Завантажити сертифікат")</f>
        <v>Завантажити сертифікат</v>
      </c>
    </row>
    <row r="259" spans="1:4" x14ac:dyDescent="0.3">
      <c r="A259" t="s">
        <v>515</v>
      </c>
      <c r="B259" t="s">
        <v>4</v>
      </c>
      <c r="C259" t="s">
        <v>516</v>
      </c>
      <c r="D259" t="str">
        <f>HYPERLINK("https://talan.bank.gov.ua/get-user-certificate/VeyTSW8Hj-pPtcDyA7Zp","Завантажити сертифікат")</f>
        <v>Завантажити сертифікат</v>
      </c>
    </row>
    <row r="260" spans="1:4" x14ac:dyDescent="0.3">
      <c r="A260" t="s">
        <v>517</v>
      </c>
      <c r="B260" t="s">
        <v>4</v>
      </c>
      <c r="C260" t="s">
        <v>518</v>
      </c>
      <c r="D260" t="str">
        <f>HYPERLINK("https://talan.bank.gov.ua/get-user-certificate/VeyTSG_EMGh_zMjDpwfB","Завантажити сертифікат")</f>
        <v>Завантажити сертифікат</v>
      </c>
    </row>
    <row r="261" spans="1:4" x14ac:dyDescent="0.3">
      <c r="A261" t="s">
        <v>519</v>
      </c>
      <c r="B261" t="s">
        <v>4</v>
      </c>
      <c r="C261" t="s">
        <v>520</v>
      </c>
      <c r="D261" t="str">
        <f>HYPERLINK("https://talan.bank.gov.ua/get-user-certificate/VeyTSrUS951AP3wNdBg8","Завантажити сертифікат")</f>
        <v>Завантажити сертифікат</v>
      </c>
    </row>
    <row r="262" spans="1:4" x14ac:dyDescent="0.3">
      <c r="A262" t="s">
        <v>521</v>
      </c>
      <c r="B262" t="s">
        <v>4</v>
      </c>
      <c r="C262" t="s">
        <v>522</v>
      </c>
      <c r="D262" t="str">
        <f>HYPERLINK("https://talan.bank.gov.ua/get-user-certificate/VeyTS8IYTrC-njaaI4t0","Завантажити сертифікат")</f>
        <v>Завантажити сертифікат</v>
      </c>
    </row>
    <row r="263" spans="1:4" x14ac:dyDescent="0.3">
      <c r="A263" t="s">
        <v>523</v>
      </c>
      <c r="B263" t="s">
        <v>4</v>
      </c>
      <c r="C263" t="s">
        <v>524</v>
      </c>
      <c r="D263" t="str">
        <f>HYPERLINK("https://talan.bank.gov.ua/get-user-certificate/VeyTSEfoBArYAZKvp3Vx","Завантажити сертифікат")</f>
        <v>Завантажити сертифікат</v>
      </c>
    </row>
    <row r="264" spans="1:4" x14ac:dyDescent="0.3">
      <c r="A264" t="s">
        <v>525</v>
      </c>
      <c r="B264" t="s">
        <v>4</v>
      </c>
      <c r="C264" t="s">
        <v>526</v>
      </c>
      <c r="D264" t="str">
        <f>HYPERLINK("https://talan.bank.gov.ua/get-user-certificate/VeyTSNn4I8N5g4hrcbDG","Завантажити сертифікат")</f>
        <v>Завантажити сертифікат</v>
      </c>
    </row>
    <row r="265" spans="1:4" x14ac:dyDescent="0.3">
      <c r="A265" t="s">
        <v>527</v>
      </c>
      <c r="B265" t="s">
        <v>4</v>
      </c>
      <c r="C265" t="s">
        <v>528</v>
      </c>
      <c r="D265" t="str">
        <f>HYPERLINK("https://talan.bank.gov.ua/get-user-certificate/VeyTSnZofsbBpbEvgmXf","Завантажити сертифікат")</f>
        <v>Завантажити сертифікат</v>
      </c>
    </row>
    <row r="266" spans="1:4" x14ac:dyDescent="0.3">
      <c r="A266" t="s">
        <v>529</v>
      </c>
      <c r="B266" t="s">
        <v>4</v>
      </c>
      <c r="C266" t="s">
        <v>530</v>
      </c>
      <c r="D266" t="str">
        <f>HYPERLINK("https://talan.bank.gov.ua/get-user-certificate/VeyTSFDwubrLznTrv2QE","Завантажити сертифікат")</f>
        <v>Завантажити сертифікат</v>
      </c>
    </row>
    <row r="267" spans="1:4" x14ac:dyDescent="0.3">
      <c r="A267" t="s">
        <v>531</v>
      </c>
      <c r="B267" t="s">
        <v>4</v>
      </c>
      <c r="C267" t="s">
        <v>532</v>
      </c>
      <c r="D267" t="str">
        <f>HYPERLINK("https://talan.bank.gov.ua/get-user-certificate/VeyTS8ZYAgeCvNTTpEaM","Завантажити сертифікат")</f>
        <v>Завантажити сертифікат</v>
      </c>
    </row>
    <row r="268" spans="1:4" x14ac:dyDescent="0.3">
      <c r="A268" t="s">
        <v>533</v>
      </c>
      <c r="B268" t="s">
        <v>4</v>
      </c>
      <c r="C268" t="s">
        <v>534</v>
      </c>
      <c r="D268" t="str">
        <f>HYPERLINK("https://talan.bank.gov.ua/get-user-certificate/VeyTSefjBxonKM4qG9ok","Завантажити сертифікат")</f>
        <v>Завантажити сертифікат</v>
      </c>
    </row>
    <row r="269" spans="1:4" x14ac:dyDescent="0.3">
      <c r="A269" t="s">
        <v>535</v>
      </c>
      <c r="B269" t="s">
        <v>4</v>
      </c>
      <c r="C269" t="s">
        <v>536</v>
      </c>
      <c r="D269" t="str">
        <f>HYPERLINK("https://talan.bank.gov.ua/get-user-certificate/VeyTShL9vBO9dMTAlxSW","Завантажити сертифікат")</f>
        <v>Завантажити сертифікат</v>
      </c>
    </row>
    <row r="270" spans="1:4" x14ac:dyDescent="0.3">
      <c r="A270" t="s">
        <v>537</v>
      </c>
      <c r="B270" t="s">
        <v>4</v>
      </c>
      <c r="C270" t="s">
        <v>538</v>
      </c>
      <c r="D270" t="str">
        <f>HYPERLINK("https://talan.bank.gov.ua/get-user-certificate/VeyTSbUnStj1WAets7E_","Завантажити сертифікат")</f>
        <v>Завантажити сертифікат</v>
      </c>
    </row>
    <row r="271" spans="1:4" x14ac:dyDescent="0.3">
      <c r="A271" t="s">
        <v>539</v>
      </c>
      <c r="B271" t="s">
        <v>4</v>
      </c>
      <c r="C271" t="s">
        <v>540</v>
      </c>
      <c r="D271" t="str">
        <f>HYPERLINK("https://talan.bank.gov.ua/get-user-certificate/VeyTSfWQXDspt_FbQc3F","Завантажити сертифікат")</f>
        <v>Завантажити сертифікат</v>
      </c>
    </row>
    <row r="272" spans="1:4" x14ac:dyDescent="0.3">
      <c r="A272" t="s">
        <v>541</v>
      </c>
      <c r="B272" t="s">
        <v>4</v>
      </c>
      <c r="C272" t="s">
        <v>542</v>
      </c>
      <c r="D272" t="str">
        <f>HYPERLINK("https://talan.bank.gov.ua/get-user-certificate/VeyTSnqo3P2R7b58sLE-","Завантажити сертифікат")</f>
        <v>Завантажити сертифікат</v>
      </c>
    </row>
    <row r="273" spans="1:4" x14ac:dyDescent="0.3">
      <c r="A273" t="s">
        <v>543</v>
      </c>
      <c r="B273" t="s">
        <v>4</v>
      </c>
      <c r="C273" t="s">
        <v>544</v>
      </c>
      <c r="D273" t="str">
        <f>HYPERLINK("https://talan.bank.gov.ua/get-user-certificate/VeyTS3Q6QeF4TeczkA__","Завантажити сертифікат")</f>
        <v>Завантажити сертифікат</v>
      </c>
    </row>
    <row r="274" spans="1:4" x14ac:dyDescent="0.3">
      <c r="A274" t="s">
        <v>545</v>
      </c>
      <c r="B274" t="s">
        <v>4</v>
      </c>
      <c r="C274" t="s">
        <v>546</v>
      </c>
      <c r="D274" t="str">
        <f>HYPERLINK("https://talan.bank.gov.ua/get-user-certificate/VeyTS4eEGo_9AHl_vaao","Завантажити сертифікат")</f>
        <v>Завантажити сертифікат</v>
      </c>
    </row>
    <row r="275" spans="1:4" x14ac:dyDescent="0.3">
      <c r="A275" t="s">
        <v>547</v>
      </c>
      <c r="B275" t="s">
        <v>4</v>
      </c>
      <c r="C275" t="s">
        <v>548</v>
      </c>
      <c r="D275" t="str">
        <f>HYPERLINK("https://talan.bank.gov.ua/get-user-certificate/VeyTSjC3C72LKGnrf1eb","Завантажити сертифікат")</f>
        <v>Завантажити сертифікат</v>
      </c>
    </row>
    <row r="276" spans="1:4" x14ac:dyDescent="0.3">
      <c r="A276" t="s">
        <v>549</v>
      </c>
      <c r="B276" t="s">
        <v>4</v>
      </c>
      <c r="C276" t="s">
        <v>550</v>
      </c>
      <c r="D276" t="str">
        <f>HYPERLINK("https://talan.bank.gov.ua/get-user-certificate/VeyTSVCM2Jse80GWBNAK","Завантажити сертифікат")</f>
        <v>Завантажити сертифікат</v>
      </c>
    </row>
    <row r="277" spans="1:4" x14ac:dyDescent="0.3">
      <c r="A277" t="s">
        <v>551</v>
      </c>
      <c r="B277" t="s">
        <v>4</v>
      </c>
      <c r="C277" t="s">
        <v>552</v>
      </c>
      <c r="D277" t="str">
        <f>HYPERLINK("https://talan.bank.gov.ua/get-user-certificate/VeyTS0rD9g4Au1PPJoea","Завантажити сертифікат")</f>
        <v>Завантажити сертифікат</v>
      </c>
    </row>
    <row r="278" spans="1:4" x14ac:dyDescent="0.3">
      <c r="A278" t="s">
        <v>553</v>
      </c>
      <c r="B278" t="s">
        <v>4</v>
      </c>
      <c r="C278" t="s">
        <v>554</v>
      </c>
      <c r="D278" t="str">
        <f>HYPERLINK("https://talan.bank.gov.ua/get-user-certificate/VeyTS5Ab-M-VLVc7dDNc","Завантажити сертифікат")</f>
        <v>Завантажити сертифікат</v>
      </c>
    </row>
    <row r="279" spans="1:4" x14ac:dyDescent="0.3">
      <c r="A279" t="s">
        <v>555</v>
      </c>
      <c r="B279" t="s">
        <v>4</v>
      </c>
      <c r="C279" t="s">
        <v>556</v>
      </c>
      <c r="D279" t="str">
        <f>HYPERLINK("https://talan.bank.gov.ua/get-user-certificate/VeyTSKqjbZvQq_klB-RM","Завантажити сертифікат")</f>
        <v>Завантажити сертифікат</v>
      </c>
    </row>
    <row r="280" spans="1:4" x14ac:dyDescent="0.3">
      <c r="A280" t="s">
        <v>557</v>
      </c>
      <c r="B280" t="s">
        <v>4</v>
      </c>
      <c r="C280" t="s">
        <v>558</v>
      </c>
      <c r="D280" t="str">
        <f>HYPERLINK("https://talan.bank.gov.ua/get-user-certificate/VeyTSa01kQ0Z1bJjSQuD","Завантажити сертифікат")</f>
        <v>Завантажити сертифікат</v>
      </c>
    </row>
    <row r="281" spans="1:4" x14ac:dyDescent="0.3">
      <c r="A281" t="s">
        <v>559</v>
      </c>
      <c r="B281" t="s">
        <v>4</v>
      </c>
      <c r="C281" t="s">
        <v>560</v>
      </c>
      <c r="D281" t="str">
        <f>HYPERLINK("https://talan.bank.gov.ua/get-user-certificate/VeyTS-jWj9T3iYLZuwkg","Завантажити сертифікат")</f>
        <v>Завантажити сертифікат</v>
      </c>
    </row>
    <row r="282" spans="1:4" x14ac:dyDescent="0.3">
      <c r="A282" t="s">
        <v>561</v>
      </c>
      <c r="B282" t="s">
        <v>4</v>
      </c>
      <c r="C282" t="s">
        <v>562</v>
      </c>
      <c r="D282" t="str">
        <f>HYPERLINK("https://talan.bank.gov.ua/get-user-certificate/VeyTSHFeAw4wVFHq9y48","Завантажити сертифікат")</f>
        <v>Завантажити сертифікат</v>
      </c>
    </row>
    <row r="283" spans="1:4" x14ac:dyDescent="0.3">
      <c r="A283" t="s">
        <v>563</v>
      </c>
      <c r="B283" t="s">
        <v>4</v>
      </c>
      <c r="C283" t="s">
        <v>564</v>
      </c>
      <c r="D283" t="str">
        <f>HYPERLINK("https://talan.bank.gov.ua/get-user-certificate/VeyTSsi8fZTnagN5Ein8","Завантажити сертифікат")</f>
        <v>Завантажити сертифікат</v>
      </c>
    </row>
    <row r="284" spans="1:4" x14ac:dyDescent="0.3">
      <c r="A284" t="s">
        <v>565</v>
      </c>
      <c r="B284" t="s">
        <v>4</v>
      </c>
      <c r="C284" t="s">
        <v>566</v>
      </c>
      <c r="D284" t="str">
        <f>HYPERLINK("https://talan.bank.gov.ua/get-user-certificate/VeyTSaVwSmuHs8ZUxRUI","Завантажити сертифікат")</f>
        <v>Завантажити сертифікат</v>
      </c>
    </row>
    <row r="285" spans="1:4" x14ac:dyDescent="0.3">
      <c r="A285" t="s">
        <v>567</v>
      </c>
      <c r="B285" t="s">
        <v>4</v>
      </c>
      <c r="C285" t="s">
        <v>568</v>
      </c>
      <c r="D285" t="str">
        <f>HYPERLINK("https://talan.bank.gov.ua/get-user-certificate/VeyTSClLq8MWvw1aUNt_","Завантажити сертифікат")</f>
        <v>Завантажити сертифікат</v>
      </c>
    </row>
    <row r="286" spans="1:4" x14ac:dyDescent="0.3">
      <c r="A286" t="s">
        <v>569</v>
      </c>
      <c r="B286" t="s">
        <v>4</v>
      </c>
      <c r="C286" t="s">
        <v>570</v>
      </c>
      <c r="D286" t="str">
        <f>HYPERLINK("https://talan.bank.gov.ua/get-user-certificate/VeyTSU92h5_DCdfz9Ch0","Завантажити сертифікат")</f>
        <v>Завантажити сертифікат</v>
      </c>
    </row>
    <row r="287" spans="1:4" x14ac:dyDescent="0.3">
      <c r="A287" t="s">
        <v>571</v>
      </c>
      <c r="B287" t="s">
        <v>4</v>
      </c>
      <c r="C287" t="s">
        <v>572</v>
      </c>
      <c r="D287" t="str">
        <f>HYPERLINK("https://talan.bank.gov.ua/get-user-certificate/VeyTSlvaHwgFko33Bnh5","Завантажити сертифікат")</f>
        <v>Завантажити сертифікат</v>
      </c>
    </row>
    <row r="288" spans="1:4" x14ac:dyDescent="0.3">
      <c r="A288" t="s">
        <v>573</v>
      </c>
      <c r="B288" t="s">
        <v>4</v>
      </c>
      <c r="C288" t="s">
        <v>574</v>
      </c>
      <c r="D288" t="str">
        <f>HYPERLINK("https://talan.bank.gov.ua/get-user-certificate/VeyTStQ9EiC12GQBldXw","Завантажити сертифікат")</f>
        <v>Завантажити сертифікат</v>
      </c>
    </row>
    <row r="289" spans="1:4" x14ac:dyDescent="0.3">
      <c r="A289" t="s">
        <v>575</v>
      </c>
      <c r="B289" t="s">
        <v>4</v>
      </c>
      <c r="C289" t="s">
        <v>576</v>
      </c>
      <c r="D289" t="str">
        <f>HYPERLINK("https://talan.bank.gov.ua/get-user-certificate/VeyTSJXnXJgJjivMlFVw","Завантажити сертифікат")</f>
        <v>Завантажити сертифікат</v>
      </c>
    </row>
    <row r="290" spans="1:4" x14ac:dyDescent="0.3">
      <c r="A290" t="s">
        <v>577</v>
      </c>
      <c r="B290" t="s">
        <v>4</v>
      </c>
      <c r="C290" t="s">
        <v>578</v>
      </c>
      <c r="D290" t="str">
        <f>HYPERLINK("https://talan.bank.gov.ua/get-user-certificate/VeyTS5LfEl2Q73Uze5L0","Завантажити сертифікат")</f>
        <v>Завантажити сертифікат</v>
      </c>
    </row>
    <row r="291" spans="1:4" x14ac:dyDescent="0.3">
      <c r="A291" t="s">
        <v>579</v>
      </c>
      <c r="B291" t="s">
        <v>4</v>
      </c>
      <c r="C291" t="s">
        <v>580</v>
      </c>
      <c r="D291" t="str">
        <f>HYPERLINK("https://talan.bank.gov.ua/get-user-certificate/VeyTS-8V69hfUZah23kI","Завантажити сертифікат")</f>
        <v>Завантажити сертифікат</v>
      </c>
    </row>
    <row r="292" spans="1:4" x14ac:dyDescent="0.3">
      <c r="A292" t="s">
        <v>581</v>
      </c>
      <c r="B292" t="s">
        <v>4</v>
      </c>
      <c r="C292" t="s">
        <v>582</v>
      </c>
      <c r="D292" t="str">
        <f>HYPERLINK("https://talan.bank.gov.ua/get-user-certificate/VeyTSXyfRxz37AwyPX7c","Завантажити сертифікат")</f>
        <v>Завантажити сертифікат</v>
      </c>
    </row>
    <row r="293" spans="1:4" x14ac:dyDescent="0.3">
      <c r="A293" t="s">
        <v>583</v>
      </c>
      <c r="B293" t="s">
        <v>4</v>
      </c>
      <c r="C293" t="s">
        <v>584</v>
      </c>
      <c r="D293" t="str">
        <f>HYPERLINK("https://talan.bank.gov.ua/get-user-certificate/VeyTS1aHGEJEdA80f7rV","Завантажити сертифікат")</f>
        <v>Завантажити сертифікат</v>
      </c>
    </row>
    <row r="294" spans="1:4" x14ac:dyDescent="0.3">
      <c r="A294" t="s">
        <v>585</v>
      </c>
      <c r="B294" t="s">
        <v>4</v>
      </c>
      <c r="C294" t="s">
        <v>586</v>
      </c>
      <c r="D294" t="str">
        <f>HYPERLINK("https://talan.bank.gov.ua/get-user-certificate/VeyTSQrE93wrrEXsGvs6","Завантажити сертифікат")</f>
        <v>Завантажити сертифікат</v>
      </c>
    </row>
    <row r="295" spans="1:4" x14ac:dyDescent="0.3">
      <c r="A295" t="s">
        <v>587</v>
      </c>
      <c r="B295" t="s">
        <v>4</v>
      </c>
      <c r="C295" t="s">
        <v>588</v>
      </c>
      <c r="D295" t="str">
        <f>HYPERLINK("https://talan.bank.gov.ua/get-user-certificate/VeyTS5qz-4LX8SBZmTdP","Завантажити сертифікат")</f>
        <v>Завантажити сертифікат</v>
      </c>
    </row>
    <row r="296" spans="1:4" x14ac:dyDescent="0.3">
      <c r="A296" t="s">
        <v>589</v>
      </c>
      <c r="B296" t="s">
        <v>4</v>
      </c>
      <c r="C296" t="s">
        <v>590</v>
      </c>
      <c r="D296" t="str">
        <f>HYPERLINK("https://talan.bank.gov.ua/get-user-certificate/VeyTSBttMnSpLK8-PkXh","Завантажити сертифікат")</f>
        <v>Завантажити сертифікат</v>
      </c>
    </row>
    <row r="297" spans="1:4" x14ac:dyDescent="0.3">
      <c r="A297" t="s">
        <v>591</v>
      </c>
      <c r="B297" t="s">
        <v>4</v>
      </c>
      <c r="C297" t="s">
        <v>592</v>
      </c>
      <c r="D297" t="str">
        <f>HYPERLINK("https://talan.bank.gov.ua/get-user-certificate/VeyTS_TzFdO8jW3O9EvT","Завантажити сертифікат")</f>
        <v>Завантажити сертифікат</v>
      </c>
    </row>
    <row r="298" spans="1:4" x14ac:dyDescent="0.3">
      <c r="A298" t="s">
        <v>593</v>
      </c>
      <c r="B298" t="s">
        <v>4</v>
      </c>
      <c r="C298" t="s">
        <v>594</v>
      </c>
      <c r="D298" t="str">
        <f>HYPERLINK("https://talan.bank.gov.ua/get-user-certificate/VeyTSZL8L24r6CACXWHQ","Завантажити сертифікат")</f>
        <v>Завантажити сертифікат</v>
      </c>
    </row>
    <row r="299" spans="1:4" x14ac:dyDescent="0.3">
      <c r="A299" t="s">
        <v>595</v>
      </c>
      <c r="B299" t="s">
        <v>4</v>
      </c>
      <c r="C299" t="s">
        <v>596</v>
      </c>
      <c r="D299" t="str">
        <f>HYPERLINK("https://talan.bank.gov.ua/get-user-certificate/VeyTS7UP6kjvkGtZTiRz","Завантажити сертифікат")</f>
        <v>Завантажити сертифікат</v>
      </c>
    </row>
    <row r="300" spans="1:4" x14ac:dyDescent="0.3">
      <c r="A300" t="s">
        <v>597</v>
      </c>
      <c r="B300" t="s">
        <v>4</v>
      </c>
      <c r="C300" t="s">
        <v>598</v>
      </c>
      <c r="D300" t="str">
        <f>HYPERLINK("https://talan.bank.gov.ua/get-user-certificate/VeyTS9iVVZdwQiy8Z4cb","Завантажити сертифікат")</f>
        <v>Завантажити сертифікат</v>
      </c>
    </row>
    <row r="301" spans="1:4" x14ac:dyDescent="0.3">
      <c r="A301" t="s">
        <v>599</v>
      </c>
      <c r="B301" t="s">
        <v>4</v>
      </c>
      <c r="C301" t="s">
        <v>600</v>
      </c>
      <c r="D301" t="str">
        <f>HYPERLINK("https://talan.bank.gov.ua/get-user-certificate/VeyTSqXGkjmvXWVAu8lI","Завантажити сертифікат")</f>
        <v>Завантажити сертифікат</v>
      </c>
    </row>
    <row r="302" spans="1:4" x14ac:dyDescent="0.3">
      <c r="A302" t="s">
        <v>601</v>
      </c>
      <c r="B302" t="s">
        <v>4</v>
      </c>
      <c r="C302" t="s">
        <v>602</v>
      </c>
      <c r="D302" t="str">
        <f>HYPERLINK("https://talan.bank.gov.ua/get-user-certificate/VeyTSHEwPzdIBLwF22hr","Завантажити сертифікат")</f>
        <v>Завантажити сертифікат</v>
      </c>
    </row>
    <row r="303" spans="1:4" x14ac:dyDescent="0.3">
      <c r="A303" t="s">
        <v>603</v>
      </c>
      <c r="B303" t="s">
        <v>4</v>
      </c>
      <c r="C303" t="s">
        <v>604</v>
      </c>
      <c r="D303" t="str">
        <f>HYPERLINK("https://talan.bank.gov.ua/get-user-certificate/VeyTSKFf97A-zu4WT9FE","Завантажити сертифікат")</f>
        <v>Завантажити сертифікат</v>
      </c>
    </row>
    <row r="304" spans="1:4" x14ac:dyDescent="0.3">
      <c r="A304" t="s">
        <v>605</v>
      </c>
      <c r="B304" t="s">
        <v>4</v>
      </c>
      <c r="C304" t="s">
        <v>606</v>
      </c>
      <c r="D304" t="str">
        <f>HYPERLINK("https://talan.bank.gov.ua/get-user-certificate/VeyTSgZJFG-TzMRdNvhy","Завантажити сертифікат")</f>
        <v>Завантажити сертифікат</v>
      </c>
    </row>
    <row r="305" spans="1:4" x14ac:dyDescent="0.3">
      <c r="A305" t="s">
        <v>607</v>
      </c>
      <c r="B305" t="s">
        <v>4</v>
      </c>
      <c r="C305" t="s">
        <v>608</v>
      </c>
      <c r="D305" t="str">
        <f>HYPERLINK("https://talan.bank.gov.ua/get-user-certificate/VeyTSR7UP2kR6BiujsuD","Завантажити сертифікат")</f>
        <v>Завантажити сертифікат</v>
      </c>
    </row>
    <row r="306" spans="1:4" x14ac:dyDescent="0.3">
      <c r="A306" t="s">
        <v>609</v>
      </c>
      <c r="B306" t="s">
        <v>4</v>
      </c>
      <c r="C306" t="s">
        <v>610</v>
      </c>
      <c r="D306" t="str">
        <f>HYPERLINK("https://talan.bank.gov.ua/get-user-certificate/VeyTS5zzn1td2zlF_S6n","Завантажити сертифікат")</f>
        <v>Завантажити сертифікат</v>
      </c>
    </row>
    <row r="307" spans="1:4" x14ac:dyDescent="0.3">
      <c r="A307" t="s">
        <v>611</v>
      </c>
      <c r="B307" t="s">
        <v>4</v>
      </c>
      <c r="C307" t="s">
        <v>612</v>
      </c>
      <c r="D307" t="str">
        <f>HYPERLINK("https://talan.bank.gov.ua/get-user-certificate/VeyTS5QspitvBLSfRVqd","Завантажити сертифікат")</f>
        <v>Завантажити сертифікат</v>
      </c>
    </row>
    <row r="308" spans="1:4" x14ac:dyDescent="0.3">
      <c r="A308" t="s">
        <v>613</v>
      </c>
      <c r="B308" t="s">
        <v>4</v>
      </c>
      <c r="C308" t="s">
        <v>614</v>
      </c>
      <c r="D308" t="str">
        <f>HYPERLINK("https://talan.bank.gov.ua/get-user-certificate/VeyTS0Iy_EtgIIQpW7mZ","Завантажити сертифікат")</f>
        <v>Завантажити сертифікат</v>
      </c>
    </row>
    <row r="309" spans="1:4" x14ac:dyDescent="0.3">
      <c r="A309" t="s">
        <v>615</v>
      </c>
      <c r="B309" t="s">
        <v>4</v>
      </c>
      <c r="C309" t="s">
        <v>616</v>
      </c>
      <c r="D309" t="str">
        <f>HYPERLINK("https://talan.bank.gov.ua/get-user-certificate/VeyTSEuB7KRBda0yCaMv","Завантажити сертифікат")</f>
        <v>Завантажити сертифікат</v>
      </c>
    </row>
    <row r="310" spans="1:4" x14ac:dyDescent="0.3">
      <c r="A310" t="s">
        <v>617</v>
      </c>
      <c r="B310" t="s">
        <v>4</v>
      </c>
      <c r="C310" t="s">
        <v>618</v>
      </c>
      <c r="D310" t="str">
        <f>HYPERLINK("https://talan.bank.gov.ua/get-user-certificate/VeyTSfvoIRBqpceGx8Wm","Завантажити сертифікат")</f>
        <v>Завантажити сертифікат</v>
      </c>
    </row>
    <row r="311" spans="1:4" x14ac:dyDescent="0.3">
      <c r="A311" t="s">
        <v>619</v>
      </c>
      <c r="B311" t="s">
        <v>4</v>
      </c>
      <c r="C311" t="s">
        <v>620</v>
      </c>
      <c r="D311" t="str">
        <f>HYPERLINK("https://talan.bank.gov.ua/get-user-certificate/VeyTS-R3UOLv6sPwo2_s","Завантажити сертифікат")</f>
        <v>Завантажити сертифікат</v>
      </c>
    </row>
    <row r="312" spans="1:4" x14ac:dyDescent="0.3">
      <c r="A312" t="s">
        <v>621</v>
      </c>
      <c r="B312" t="s">
        <v>4</v>
      </c>
      <c r="C312" t="s">
        <v>622</v>
      </c>
      <c r="D312" t="str">
        <f>HYPERLINK("https://talan.bank.gov.ua/get-user-certificate/VeyTSU-BCEFUAaUWZhJv","Завантажити сертифікат")</f>
        <v>Завантажити сертифікат</v>
      </c>
    </row>
    <row r="313" spans="1:4" x14ac:dyDescent="0.3">
      <c r="A313" t="s">
        <v>623</v>
      </c>
      <c r="B313" t="s">
        <v>4</v>
      </c>
      <c r="C313" t="s">
        <v>624</v>
      </c>
      <c r="D313" t="str">
        <f>HYPERLINK("https://talan.bank.gov.ua/get-user-certificate/VeyTSzgb1J-D8IPU59DB","Завантажити сертифікат")</f>
        <v>Завантажити сертифікат</v>
      </c>
    </row>
    <row r="314" spans="1:4" x14ac:dyDescent="0.3">
      <c r="A314" t="s">
        <v>625</v>
      </c>
      <c r="B314" t="s">
        <v>4</v>
      </c>
      <c r="C314" t="s">
        <v>626</v>
      </c>
      <c r="D314" t="str">
        <f>HYPERLINK("https://talan.bank.gov.ua/get-user-certificate/VeyTSMdV8_-AnvE58IpJ","Завантажити сертифікат")</f>
        <v>Завантажити сертифікат</v>
      </c>
    </row>
    <row r="315" spans="1:4" x14ac:dyDescent="0.3">
      <c r="A315" t="s">
        <v>627</v>
      </c>
      <c r="B315" t="s">
        <v>4</v>
      </c>
      <c r="C315" t="s">
        <v>628</v>
      </c>
      <c r="D315" t="str">
        <f>HYPERLINK("https://talan.bank.gov.ua/get-user-certificate/VeyTSygH5dqx_OsG71Vn","Завантажити сертифікат")</f>
        <v>Завантажити сертифікат</v>
      </c>
    </row>
    <row r="316" spans="1:4" x14ac:dyDescent="0.3">
      <c r="A316" t="s">
        <v>629</v>
      </c>
      <c r="B316" t="s">
        <v>4</v>
      </c>
      <c r="C316" t="s">
        <v>630</v>
      </c>
      <c r="D316" t="str">
        <f>HYPERLINK("https://talan.bank.gov.ua/get-user-certificate/VeyTSGLL4YayTxWe2Zyi","Завантажити сертифікат")</f>
        <v>Завантажити сертифікат</v>
      </c>
    </row>
    <row r="317" spans="1:4" x14ac:dyDescent="0.3">
      <c r="A317" t="s">
        <v>631</v>
      </c>
      <c r="B317" t="s">
        <v>4</v>
      </c>
      <c r="C317" t="s">
        <v>632</v>
      </c>
      <c r="D317" t="str">
        <f>HYPERLINK("https://talan.bank.gov.ua/get-user-certificate/VeyTSn1kPWmyv03HI-iF","Завантажити сертифікат")</f>
        <v>Завантажити сертифікат</v>
      </c>
    </row>
    <row r="318" spans="1:4" x14ac:dyDescent="0.3">
      <c r="A318" t="s">
        <v>633</v>
      </c>
      <c r="B318" t="s">
        <v>4</v>
      </c>
      <c r="C318" t="s">
        <v>634</v>
      </c>
      <c r="D318" t="str">
        <f>HYPERLINK("https://talan.bank.gov.ua/get-user-certificate/VeyTSgsMhmpRV06WQWYQ","Завантажити сертифікат")</f>
        <v>Завантажити сертифікат</v>
      </c>
    </row>
    <row r="319" spans="1:4" x14ac:dyDescent="0.3">
      <c r="A319" t="s">
        <v>635</v>
      </c>
      <c r="B319" t="s">
        <v>4</v>
      </c>
      <c r="C319" t="s">
        <v>636</v>
      </c>
      <c r="D319" t="str">
        <f>HYPERLINK("https://talan.bank.gov.ua/get-user-certificate/VeyTSH6HiHs0c_FolkTH","Завантажити сертифікат")</f>
        <v>Завантажити сертифікат</v>
      </c>
    </row>
    <row r="320" spans="1:4" x14ac:dyDescent="0.3">
      <c r="A320" t="s">
        <v>637</v>
      </c>
      <c r="B320" t="s">
        <v>4</v>
      </c>
      <c r="C320" t="s">
        <v>638</v>
      </c>
      <c r="D320" t="str">
        <f>HYPERLINK("https://talan.bank.gov.ua/get-user-certificate/VeyTSlXHVJxZ8nzfnu4V","Завантажити сертифікат")</f>
        <v>Завантажити сертифікат</v>
      </c>
    </row>
    <row r="321" spans="1:4" x14ac:dyDescent="0.3">
      <c r="A321" t="s">
        <v>639</v>
      </c>
      <c r="B321" t="s">
        <v>4</v>
      </c>
      <c r="C321" t="s">
        <v>640</v>
      </c>
      <c r="D321" t="str">
        <f>HYPERLINK("https://talan.bank.gov.ua/get-user-certificate/VeyTSgxM5_q8bDnFldke","Завантажити сертифікат")</f>
        <v>Завантажити сертифікат</v>
      </c>
    </row>
    <row r="322" spans="1:4" x14ac:dyDescent="0.3">
      <c r="A322" t="s">
        <v>641</v>
      </c>
      <c r="B322" t="s">
        <v>4</v>
      </c>
      <c r="C322" t="s">
        <v>642</v>
      </c>
      <c r="D322" t="str">
        <f>HYPERLINK("https://talan.bank.gov.ua/get-user-certificate/VeyTSMx-ddjy5SPSloMf","Завантажити сертифікат")</f>
        <v>Завантажити сертифікат</v>
      </c>
    </row>
    <row r="323" spans="1:4" x14ac:dyDescent="0.3">
      <c r="A323" t="s">
        <v>643</v>
      </c>
      <c r="B323" t="s">
        <v>4</v>
      </c>
      <c r="C323" t="s">
        <v>644</v>
      </c>
      <c r="D323" t="str">
        <f>HYPERLINK("https://talan.bank.gov.ua/get-user-certificate/VeyTSESRUW4ycnrEzpC-","Завантажити сертифікат")</f>
        <v>Завантажити сертифікат</v>
      </c>
    </row>
    <row r="324" spans="1:4" x14ac:dyDescent="0.3">
      <c r="A324" t="s">
        <v>645</v>
      </c>
      <c r="B324" t="s">
        <v>4</v>
      </c>
      <c r="C324" t="s">
        <v>646</v>
      </c>
      <c r="D324" t="str">
        <f>HYPERLINK("https://talan.bank.gov.ua/get-user-certificate/VeyTSOeoDYD5YP2f7nJq","Завантажити сертифікат")</f>
        <v>Завантажити сертифікат</v>
      </c>
    </row>
    <row r="325" spans="1:4" x14ac:dyDescent="0.3">
      <c r="A325" t="s">
        <v>647</v>
      </c>
      <c r="B325" t="s">
        <v>4</v>
      </c>
      <c r="C325" t="s">
        <v>648</v>
      </c>
      <c r="D325" t="str">
        <f>HYPERLINK("https://talan.bank.gov.ua/get-user-certificate/VeyTSU_enhzluvhWwEAu","Завантажити сертифікат")</f>
        <v>Завантажити сертифікат</v>
      </c>
    </row>
    <row r="326" spans="1:4" x14ac:dyDescent="0.3">
      <c r="A326" t="s">
        <v>649</v>
      </c>
      <c r="B326" t="s">
        <v>4</v>
      </c>
      <c r="C326" t="s">
        <v>650</v>
      </c>
      <c r="D326" t="str">
        <f>HYPERLINK("https://talan.bank.gov.ua/get-user-certificate/VeyTSN0w6-rcXd-PDgMC","Завантажити сертифікат")</f>
        <v>Завантажити сертифікат</v>
      </c>
    </row>
    <row r="327" spans="1:4" x14ac:dyDescent="0.3">
      <c r="A327" t="s">
        <v>651</v>
      </c>
      <c r="B327" t="s">
        <v>4</v>
      </c>
      <c r="C327" t="s">
        <v>652</v>
      </c>
      <c r="D327" t="str">
        <f>HYPERLINK("https://talan.bank.gov.ua/get-user-certificate/VeyTSbN7E7qWXxhB0fgg","Завантажити сертифікат")</f>
        <v>Завантажити сертифікат</v>
      </c>
    </row>
    <row r="328" spans="1:4" x14ac:dyDescent="0.3">
      <c r="A328" t="s">
        <v>653</v>
      </c>
      <c r="B328" t="s">
        <v>4</v>
      </c>
      <c r="C328" t="s">
        <v>654</v>
      </c>
      <c r="D328" t="str">
        <f>HYPERLINK("https://talan.bank.gov.ua/get-user-certificate/VeyTSp2dzXE2NI6QlLRQ","Завантажити сертифікат")</f>
        <v>Завантажити сертифікат</v>
      </c>
    </row>
    <row r="329" spans="1:4" x14ac:dyDescent="0.3">
      <c r="A329" t="s">
        <v>655</v>
      </c>
      <c r="B329" t="s">
        <v>4</v>
      </c>
      <c r="C329" t="s">
        <v>656</v>
      </c>
      <c r="D329" t="str">
        <f>HYPERLINK("https://talan.bank.gov.ua/get-user-certificate/VeyTSO7YpiTtvkDyE2lq","Завантажити сертифікат")</f>
        <v>Завантажити сертифікат</v>
      </c>
    </row>
    <row r="330" spans="1:4" x14ac:dyDescent="0.3">
      <c r="A330" t="s">
        <v>657</v>
      </c>
      <c r="B330" t="s">
        <v>4</v>
      </c>
      <c r="C330" t="s">
        <v>658</v>
      </c>
      <c r="D330" t="str">
        <f>HYPERLINK("https://talan.bank.gov.ua/get-user-certificate/VeyTSP2NNWx2DTHZIcgA","Завантажити сертифікат")</f>
        <v>Завантажити сертифікат</v>
      </c>
    </row>
    <row r="331" spans="1:4" x14ac:dyDescent="0.3">
      <c r="A331" t="s">
        <v>659</v>
      </c>
      <c r="B331" t="s">
        <v>4</v>
      </c>
      <c r="C331" t="s">
        <v>660</v>
      </c>
      <c r="D331" t="str">
        <f>HYPERLINK("https://talan.bank.gov.ua/get-user-certificate/VeyTSCBo-U98cKIzqLcw","Завантажити сертифікат")</f>
        <v>Завантажити сертифікат</v>
      </c>
    </row>
    <row r="332" spans="1:4" x14ac:dyDescent="0.3">
      <c r="A332" t="s">
        <v>661</v>
      </c>
      <c r="B332" t="s">
        <v>4</v>
      </c>
      <c r="C332" t="s">
        <v>662</v>
      </c>
      <c r="D332" t="str">
        <f>HYPERLINK("https://talan.bank.gov.ua/get-user-certificate/VeyTSAz3qOzao1jXksxK","Завантажити сертифікат")</f>
        <v>Завантажити сертифікат</v>
      </c>
    </row>
    <row r="333" spans="1:4" x14ac:dyDescent="0.3">
      <c r="A333" t="s">
        <v>663</v>
      </c>
      <c r="B333" t="s">
        <v>4</v>
      </c>
      <c r="C333" t="s">
        <v>664</v>
      </c>
      <c r="D333" t="str">
        <f>HYPERLINK("https://talan.bank.gov.ua/get-user-certificate/VeyTSCYHN2KAoQOgLhp-","Завантажити сертифікат")</f>
        <v>Завантажити сертифікат</v>
      </c>
    </row>
    <row r="334" spans="1:4" x14ac:dyDescent="0.3">
      <c r="A334" t="s">
        <v>665</v>
      </c>
      <c r="B334" t="s">
        <v>4</v>
      </c>
      <c r="C334" t="s">
        <v>666</v>
      </c>
      <c r="D334" t="str">
        <f>HYPERLINK("https://talan.bank.gov.ua/get-user-certificate/VeyTS7OEnRkcw1F_ogV1","Завантажити сертифікат")</f>
        <v>Завантажити сертифікат</v>
      </c>
    </row>
    <row r="335" spans="1:4" x14ac:dyDescent="0.3">
      <c r="A335" t="s">
        <v>667</v>
      </c>
      <c r="B335" t="s">
        <v>4</v>
      </c>
      <c r="C335" t="s">
        <v>668</v>
      </c>
      <c r="D335" t="str">
        <f>HYPERLINK("https://talan.bank.gov.ua/get-user-certificate/VeyTSTszRykfIdenaRDC","Завантажити сертифікат")</f>
        <v>Завантажити сертифікат</v>
      </c>
    </row>
    <row r="336" spans="1:4" x14ac:dyDescent="0.3">
      <c r="A336" t="s">
        <v>669</v>
      </c>
      <c r="B336" t="s">
        <v>4</v>
      </c>
      <c r="C336" t="s">
        <v>670</v>
      </c>
      <c r="D336" t="str">
        <f>HYPERLINK("https://talan.bank.gov.ua/get-user-certificate/VeyTSZ4nGN5yFqnD1k8d","Завантажити сертифікат")</f>
        <v>Завантажити сертифікат</v>
      </c>
    </row>
    <row r="337" spans="1:4" x14ac:dyDescent="0.3">
      <c r="A337" t="s">
        <v>671</v>
      </c>
      <c r="B337" t="s">
        <v>4</v>
      </c>
      <c r="C337" t="s">
        <v>672</v>
      </c>
      <c r="D337" t="str">
        <f>HYPERLINK("https://talan.bank.gov.ua/get-user-certificate/VeyTSDW8goGzGC4bs0Ah","Завантажити сертифікат")</f>
        <v>Завантажити сертифікат</v>
      </c>
    </row>
    <row r="338" spans="1:4" x14ac:dyDescent="0.3">
      <c r="A338" t="s">
        <v>673</v>
      </c>
      <c r="B338" t="s">
        <v>4</v>
      </c>
      <c r="C338" t="s">
        <v>674</v>
      </c>
      <c r="D338" t="str">
        <f>HYPERLINK("https://talan.bank.gov.ua/get-user-certificate/VeyTStg51bYKuq4mPDdy","Завантажити сертифікат")</f>
        <v>Завантажити сертифікат</v>
      </c>
    </row>
    <row r="339" spans="1:4" x14ac:dyDescent="0.3">
      <c r="A339" t="s">
        <v>675</v>
      </c>
      <c r="B339" t="s">
        <v>4</v>
      </c>
      <c r="C339" t="s">
        <v>676</v>
      </c>
      <c r="D339" t="str">
        <f>HYPERLINK("https://talan.bank.gov.ua/get-user-certificate/VeyTSh2KUsft0MiUDCUt","Завантажити сертифікат")</f>
        <v>Завантажити сертифікат</v>
      </c>
    </row>
    <row r="340" spans="1:4" x14ac:dyDescent="0.3">
      <c r="A340" t="s">
        <v>677</v>
      </c>
      <c r="B340" t="s">
        <v>4</v>
      </c>
      <c r="C340" t="s">
        <v>678</v>
      </c>
      <c r="D340" t="str">
        <f>HYPERLINK("https://talan.bank.gov.ua/get-user-certificate/VeyTS5BpIUD6Okgt4Uvj","Завантажити сертифікат")</f>
        <v>Завантажити сертифікат</v>
      </c>
    </row>
    <row r="341" spans="1:4" x14ac:dyDescent="0.3">
      <c r="A341" t="s">
        <v>679</v>
      </c>
      <c r="B341" t="s">
        <v>4</v>
      </c>
      <c r="C341" t="s">
        <v>680</v>
      </c>
      <c r="D341" t="str">
        <f>HYPERLINK("https://talan.bank.gov.ua/get-user-certificate/VeyTSXAm_1_KjItPx_Pg","Завантажити сертифікат")</f>
        <v>Завантажити сертифікат</v>
      </c>
    </row>
    <row r="342" spans="1:4" x14ac:dyDescent="0.3">
      <c r="A342" t="s">
        <v>681</v>
      </c>
      <c r="B342" t="s">
        <v>4</v>
      </c>
      <c r="C342" t="s">
        <v>682</v>
      </c>
      <c r="D342" t="str">
        <f>HYPERLINK("https://talan.bank.gov.ua/get-user-certificate/VeyTSdoou1OfYYsl5dBU","Завантажити сертифікат")</f>
        <v>Завантажити сертифікат</v>
      </c>
    </row>
    <row r="343" spans="1:4" x14ac:dyDescent="0.3">
      <c r="A343" t="s">
        <v>683</v>
      </c>
      <c r="B343" t="s">
        <v>4</v>
      </c>
      <c r="C343" t="s">
        <v>684</v>
      </c>
      <c r="D343" t="str">
        <f>HYPERLINK("https://talan.bank.gov.ua/get-user-certificate/VeyTSVZxETo3_OAaYfOo","Завантажити сертифікат")</f>
        <v>Завантажити сертифікат</v>
      </c>
    </row>
    <row r="344" spans="1:4" x14ac:dyDescent="0.3">
      <c r="A344" t="s">
        <v>685</v>
      </c>
      <c r="B344" t="s">
        <v>4</v>
      </c>
      <c r="C344" t="s">
        <v>686</v>
      </c>
      <c r="D344" t="str">
        <f>HYPERLINK("https://talan.bank.gov.ua/get-user-certificate/VeyTSPfk1gTopVW4i5OC","Завантажити сертифікат")</f>
        <v>Завантажити сертифікат</v>
      </c>
    </row>
    <row r="345" spans="1:4" x14ac:dyDescent="0.3">
      <c r="A345" t="s">
        <v>687</v>
      </c>
      <c r="B345" t="s">
        <v>4</v>
      </c>
      <c r="C345" t="s">
        <v>688</v>
      </c>
      <c r="D345" t="str">
        <f>HYPERLINK("https://talan.bank.gov.ua/get-user-certificate/VeyTSfeafz8rwfls7FXk","Завантажити сертифікат")</f>
        <v>Завантажити сертифікат</v>
      </c>
    </row>
    <row r="346" spans="1:4" x14ac:dyDescent="0.3">
      <c r="A346" t="s">
        <v>689</v>
      </c>
      <c r="B346" t="s">
        <v>4</v>
      </c>
      <c r="C346" t="s">
        <v>690</v>
      </c>
      <c r="D346" t="str">
        <f>HYPERLINK("https://talan.bank.gov.ua/get-user-certificate/VeyTS1Ng1SzYofNk3VG2","Завантажити сертифікат")</f>
        <v>Завантажити сертифікат</v>
      </c>
    </row>
    <row r="347" spans="1:4" x14ac:dyDescent="0.3">
      <c r="A347" t="s">
        <v>691</v>
      </c>
      <c r="B347" t="s">
        <v>4</v>
      </c>
      <c r="C347" t="s">
        <v>692</v>
      </c>
      <c r="D347" t="str">
        <f>HYPERLINK("https://talan.bank.gov.ua/get-user-certificate/VeyTSzj93dhcQpAxRn62","Завантажити сертифікат")</f>
        <v>Завантажити сертифікат</v>
      </c>
    </row>
    <row r="348" spans="1:4" x14ac:dyDescent="0.3">
      <c r="A348" t="s">
        <v>693</v>
      </c>
      <c r="B348" t="s">
        <v>4</v>
      </c>
      <c r="C348" t="s">
        <v>694</v>
      </c>
      <c r="D348" t="str">
        <f>HYPERLINK("https://talan.bank.gov.ua/get-user-certificate/VeyTSOIQVx_hVXRnYxFr","Завантажити сертифікат")</f>
        <v>Завантажити сертифікат</v>
      </c>
    </row>
    <row r="349" spans="1:4" x14ac:dyDescent="0.3">
      <c r="A349" t="s">
        <v>695</v>
      </c>
      <c r="B349" t="s">
        <v>4</v>
      </c>
      <c r="C349" t="s">
        <v>696</v>
      </c>
      <c r="D349" t="str">
        <f>HYPERLINK("https://talan.bank.gov.ua/get-user-certificate/VeyTSyLkyYoe5wM2enSk","Завантажити сертифікат")</f>
        <v>Завантажити сертифікат</v>
      </c>
    </row>
    <row r="350" spans="1:4" x14ac:dyDescent="0.3">
      <c r="A350" t="s">
        <v>697</v>
      </c>
      <c r="B350" t="s">
        <v>4</v>
      </c>
      <c r="C350" t="s">
        <v>698</v>
      </c>
      <c r="D350" t="str">
        <f>HYPERLINK("https://talan.bank.gov.ua/get-user-certificate/VeyTSChJVKE9wLASDcSW","Завантажити сертифікат")</f>
        <v>Завантажити сертифікат</v>
      </c>
    </row>
    <row r="351" spans="1:4" x14ac:dyDescent="0.3">
      <c r="A351" t="s">
        <v>699</v>
      </c>
      <c r="B351" t="s">
        <v>4</v>
      </c>
      <c r="C351" t="s">
        <v>700</v>
      </c>
      <c r="D351" t="str">
        <f>HYPERLINK("https://talan.bank.gov.ua/get-user-certificate/VeyTSnq3RiEr5nCk3n2t","Завантажити сертифікат")</f>
        <v>Завантажити сертифікат</v>
      </c>
    </row>
    <row r="352" spans="1:4" x14ac:dyDescent="0.3">
      <c r="A352" t="s">
        <v>701</v>
      </c>
      <c r="B352" t="s">
        <v>4</v>
      </c>
      <c r="C352" t="s">
        <v>702</v>
      </c>
      <c r="D352" t="str">
        <f>HYPERLINK("https://talan.bank.gov.ua/get-user-certificate/VeyTSjwaXraBEdhLZUQr","Завантажити сертифікат")</f>
        <v>Завантажити сертифікат</v>
      </c>
    </row>
    <row r="353" spans="1:4" x14ac:dyDescent="0.3">
      <c r="A353" t="s">
        <v>703</v>
      </c>
      <c r="B353" t="s">
        <v>4</v>
      </c>
      <c r="C353" t="s">
        <v>704</v>
      </c>
      <c r="D353" t="str">
        <f>HYPERLINK("https://talan.bank.gov.ua/get-user-certificate/VeyTSsTaw1RODrSMv2qm","Завантажити сертифікат")</f>
        <v>Завантажити сертифікат</v>
      </c>
    </row>
    <row r="354" spans="1:4" x14ac:dyDescent="0.3">
      <c r="A354" t="s">
        <v>705</v>
      </c>
      <c r="B354" t="s">
        <v>4</v>
      </c>
      <c r="C354" t="s">
        <v>706</v>
      </c>
      <c r="D354" t="str">
        <f>HYPERLINK("https://talan.bank.gov.ua/get-user-certificate/VeyTS8Jyo5Sme8LnOViZ","Завантажити сертифікат")</f>
        <v>Завантажити сертифікат</v>
      </c>
    </row>
    <row r="355" spans="1:4" x14ac:dyDescent="0.3">
      <c r="A355" t="s">
        <v>707</v>
      </c>
      <c r="B355" t="s">
        <v>4</v>
      </c>
      <c r="C355" t="s">
        <v>708</v>
      </c>
      <c r="D355" t="str">
        <f>HYPERLINK("https://talan.bank.gov.ua/get-user-certificate/VeyTSHdKQJPbp3YBuYQD","Завантажити сертифікат")</f>
        <v>Завантажити сертифікат</v>
      </c>
    </row>
    <row r="356" spans="1:4" x14ac:dyDescent="0.3">
      <c r="A356" t="s">
        <v>709</v>
      </c>
      <c r="B356" t="s">
        <v>4</v>
      </c>
      <c r="C356" t="s">
        <v>710</v>
      </c>
      <c r="D356" t="str">
        <f>HYPERLINK("https://talan.bank.gov.ua/get-user-certificate/VeyTS1AuBUQg-PtdL61U","Завантажити сертифікат")</f>
        <v>Завантажити сертифікат</v>
      </c>
    </row>
    <row r="357" spans="1:4" x14ac:dyDescent="0.3">
      <c r="A357" t="s">
        <v>711</v>
      </c>
      <c r="B357" t="s">
        <v>4</v>
      </c>
      <c r="C357" t="s">
        <v>712</v>
      </c>
      <c r="D357" t="str">
        <f>HYPERLINK("https://talan.bank.gov.ua/get-user-certificate/VeyTSNE0-L2sMU8RvMDq","Завантажити сертифікат")</f>
        <v>Завантажити сертифікат</v>
      </c>
    </row>
    <row r="358" spans="1:4" x14ac:dyDescent="0.3">
      <c r="A358" t="s">
        <v>713</v>
      </c>
      <c r="B358" t="s">
        <v>4</v>
      </c>
      <c r="C358" t="s">
        <v>714</v>
      </c>
      <c r="D358" t="str">
        <f>HYPERLINK("https://talan.bank.gov.ua/get-user-certificate/VeyTSthJAPGG-MqK2jmp","Завантажити сертифікат")</f>
        <v>Завантажити сертифікат</v>
      </c>
    </row>
    <row r="359" spans="1:4" x14ac:dyDescent="0.3">
      <c r="A359" t="s">
        <v>715</v>
      </c>
      <c r="B359" t="s">
        <v>4</v>
      </c>
      <c r="C359" t="s">
        <v>716</v>
      </c>
      <c r="D359" t="str">
        <f>HYPERLINK("https://talan.bank.gov.ua/get-user-certificate/VeyTSkN5wTaPOChxzRUS","Завантажити сертифікат")</f>
        <v>Завантажити сертифікат</v>
      </c>
    </row>
    <row r="360" spans="1:4" x14ac:dyDescent="0.3">
      <c r="A360" t="s">
        <v>717</v>
      </c>
      <c r="B360" t="s">
        <v>4</v>
      </c>
      <c r="C360" t="s">
        <v>718</v>
      </c>
      <c r="D360" t="str">
        <f>HYPERLINK("https://talan.bank.gov.ua/get-user-certificate/VeyTSq0FtOIeFGnADh8e","Завантажити сертифікат")</f>
        <v>Завантажити сертифікат</v>
      </c>
    </row>
    <row r="361" spans="1:4" x14ac:dyDescent="0.3">
      <c r="A361" t="s">
        <v>719</v>
      </c>
      <c r="B361" t="s">
        <v>4</v>
      </c>
      <c r="C361" t="s">
        <v>720</v>
      </c>
      <c r="D361" t="str">
        <f>HYPERLINK("https://talan.bank.gov.ua/get-user-certificate/VeyTSrP_Qpo1KQhKMUHX","Завантажити сертифікат")</f>
        <v>Завантажити сертифікат</v>
      </c>
    </row>
    <row r="362" spans="1:4" x14ac:dyDescent="0.3">
      <c r="A362" t="s">
        <v>721</v>
      </c>
      <c r="B362" t="s">
        <v>4</v>
      </c>
      <c r="C362" t="s">
        <v>722</v>
      </c>
      <c r="D362" t="str">
        <f>HYPERLINK("https://talan.bank.gov.ua/get-user-certificate/VeyTSaU7exjwnrefVdfo","Завантажити сертифікат")</f>
        <v>Завантажити сертифікат</v>
      </c>
    </row>
    <row r="363" spans="1:4" x14ac:dyDescent="0.3">
      <c r="A363" t="s">
        <v>723</v>
      </c>
      <c r="B363" t="s">
        <v>4</v>
      </c>
      <c r="C363" t="s">
        <v>724</v>
      </c>
      <c r="D363" t="str">
        <f>HYPERLINK("https://talan.bank.gov.ua/get-user-certificate/VeyTS8XwYnPr7FPC0nin","Завантажити сертифікат")</f>
        <v>Завантажити сертифікат</v>
      </c>
    </row>
    <row r="364" spans="1:4" x14ac:dyDescent="0.3">
      <c r="A364" t="s">
        <v>725</v>
      </c>
      <c r="B364" t="s">
        <v>4</v>
      </c>
      <c r="C364" t="s">
        <v>726</v>
      </c>
      <c r="D364" t="str">
        <f>HYPERLINK("https://talan.bank.gov.ua/get-user-certificate/VeyTSOzv2nZm80R1E6me","Завантажити сертифікат")</f>
        <v>Завантажити сертифікат</v>
      </c>
    </row>
    <row r="365" spans="1:4" x14ac:dyDescent="0.3">
      <c r="A365" t="s">
        <v>727</v>
      </c>
      <c r="B365" t="s">
        <v>4</v>
      </c>
      <c r="C365" t="s">
        <v>728</v>
      </c>
      <c r="D365" t="str">
        <f>HYPERLINK("https://talan.bank.gov.ua/get-user-certificate/VeyTSydJlGa21d71hyNI","Завантажити сертифікат")</f>
        <v>Завантажити сертифікат</v>
      </c>
    </row>
    <row r="366" spans="1:4" x14ac:dyDescent="0.3">
      <c r="A366" t="s">
        <v>729</v>
      </c>
      <c r="B366" t="s">
        <v>4</v>
      </c>
      <c r="C366" t="s">
        <v>730</v>
      </c>
      <c r="D366" t="str">
        <f>HYPERLINK("https://talan.bank.gov.ua/get-user-certificate/VeyTSd7okMWkhwMKDqa8","Завантажити сертифікат")</f>
        <v>Завантажити сертифікат</v>
      </c>
    </row>
    <row r="367" spans="1:4" x14ac:dyDescent="0.3">
      <c r="A367" t="s">
        <v>731</v>
      </c>
      <c r="B367" t="s">
        <v>4</v>
      </c>
      <c r="C367" t="s">
        <v>732</v>
      </c>
      <c r="D367" t="str">
        <f>HYPERLINK("https://talan.bank.gov.ua/get-user-certificate/VeyTSBBUVuD8twlV0rpU","Завантажити сертифікат")</f>
        <v>Завантажити сертифікат</v>
      </c>
    </row>
    <row r="368" spans="1:4" x14ac:dyDescent="0.3">
      <c r="A368" t="s">
        <v>733</v>
      </c>
      <c r="B368" t="s">
        <v>4</v>
      </c>
      <c r="C368" t="s">
        <v>734</v>
      </c>
      <c r="D368" t="str">
        <f>HYPERLINK("https://talan.bank.gov.ua/get-user-certificate/VeyTS8LQ4K00rgYY2cY9","Завантажити сертифікат")</f>
        <v>Завантажити сертифікат</v>
      </c>
    </row>
    <row r="369" spans="1:4" x14ac:dyDescent="0.3">
      <c r="A369" t="s">
        <v>735</v>
      </c>
      <c r="B369" t="s">
        <v>4</v>
      </c>
      <c r="C369" t="s">
        <v>736</v>
      </c>
      <c r="D369" t="str">
        <f>HYPERLINK("https://talan.bank.gov.ua/get-user-certificate/VeyTSgJoRnJVQD0P3tTW","Завантажити сертифікат")</f>
        <v>Завантажити сертифікат</v>
      </c>
    </row>
    <row r="370" spans="1:4" x14ac:dyDescent="0.3">
      <c r="A370" t="s">
        <v>737</v>
      </c>
      <c r="B370" t="s">
        <v>4</v>
      </c>
      <c r="C370" t="s">
        <v>736</v>
      </c>
      <c r="D370" t="str">
        <f>HYPERLINK("https://talan.bank.gov.ua/get-user-certificate/VeyTSDQ9PqPbdKOqa__m","Завантажити сертифікат")</f>
        <v>Завантажити сертифікат</v>
      </c>
    </row>
    <row r="371" spans="1:4" x14ac:dyDescent="0.3">
      <c r="A371" t="s">
        <v>738</v>
      </c>
      <c r="B371" t="s">
        <v>4</v>
      </c>
      <c r="C371" t="s">
        <v>739</v>
      </c>
      <c r="D371" t="str">
        <f>HYPERLINK("https://talan.bank.gov.ua/get-user-certificate/VeyTSlo2AhL_gIMwcyWQ","Завантажити сертифікат")</f>
        <v>Завантажити сертифікат</v>
      </c>
    </row>
    <row r="372" spans="1:4" x14ac:dyDescent="0.3">
      <c r="A372" t="s">
        <v>740</v>
      </c>
      <c r="B372" t="s">
        <v>4</v>
      </c>
      <c r="C372" t="s">
        <v>741</v>
      </c>
      <c r="D372" t="str">
        <f>HYPERLINK("https://talan.bank.gov.ua/get-user-certificate/VeyTSzq6HNxZWBOfJcsr","Завантажити сертифікат")</f>
        <v>Завантажити сертифікат</v>
      </c>
    </row>
    <row r="373" spans="1:4" x14ac:dyDescent="0.3">
      <c r="A373" t="s">
        <v>742</v>
      </c>
      <c r="B373" t="s">
        <v>4</v>
      </c>
      <c r="C373" t="s">
        <v>743</v>
      </c>
      <c r="D373" t="str">
        <f>HYPERLINK("https://talan.bank.gov.ua/get-user-certificate/VeyTSS3QcSapr-UaNrNb","Завантажити сертифікат")</f>
        <v>Завантажити сертифікат</v>
      </c>
    </row>
    <row r="374" spans="1:4" x14ac:dyDescent="0.3">
      <c r="A374" t="s">
        <v>744</v>
      </c>
      <c r="B374" t="s">
        <v>4</v>
      </c>
      <c r="C374" t="s">
        <v>745</v>
      </c>
      <c r="D374" t="str">
        <f>HYPERLINK("https://talan.bank.gov.ua/get-user-certificate/VeyTSdt68eUHXjPY6-10","Завантажити сертифікат")</f>
        <v>Завантажити сертифікат</v>
      </c>
    </row>
    <row r="375" spans="1:4" x14ac:dyDescent="0.3">
      <c r="A375" t="s">
        <v>746</v>
      </c>
      <c r="B375" t="s">
        <v>4</v>
      </c>
      <c r="C375" t="s">
        <v>747</v>
      </c>
      <c r="D375" t="str">
        <f>HYPERLINK("https://talan.bank.gov.ua/get-user-certificate/VeyTSU-rY3GZqWm9gJjt","Завантажити сертифікат")</f>
        <v>Завантажити сертифікат</v>
      </c>
    </row>
    <row r="376" spans="1:4" x14ac:dyDescent="0.3">
      <c r="A376" t="s">
        <v>748</v>
      </c>
      <c r="B376" t="s">
        <v>4</v>
      </c>
      <c r="C376" t="s">
        <v>749</v>
      </c>
      <c r="D376" t="str">
        <f>HYPERLINK("https://talan.bank.gov.ua/get-user-certificate/VeyTS1W_G525nkG24BWi","Завантажити сертифікат")</f>
        <v>Завантажити сертифікат</v>
      </c>
    </row>
    <row r="377" spans="1:4" x14ac:dyDescent="0.3">
      <c r="A377" t="s">
        <v>750</v>
      </c>
      <c r="B377" t="s">
        <v>4</v>
      </c>
      <c r="C377" t="s">
        <v>751</v>
      </c>
      <c r="D377" t="str">
        <f>HYPERLINK("https://talan.bank.gov.ua/get-user-certificate/VeyTSFvW4x31ZLcNusxX","Завантажити сертифікат")</f>
        <v>Завантажити сертифікат</v>
      </c>
    </row>
    <row r="378" spans="1:4" x14ac:dyDescent="0.3">
      <c r="A378" t="s">
        <v>752</v>
      </c>
      <c r="B378" t="s">
        <v>4</v>
      </c>
      <c r="C378" t="s">
        <v>753</v>
      </c>
      <c r="D378" t="str">
        <f>HYPERLINK("https://talan.bank.gov.ua/get-user-certificate/VeyTSh3cdvp0UGtYgkHE","Завантажити сертифікат")</f>
        <v>Завантажити сертифікат</v>
      </c>
    </row>
    <row r="379" spans="1:4" x14ac:dyDescent="0.3">
      <c r="A379" t="s">
        <v>754</v>
      </c>
      <c r="B379" t="s">
        <v>4</v>
      </c>
      <c r="C379" t="s">
        <v>755</v>
      </c>
      <c r="D379" t="str">
        <f>HYPERLINK("https://talan.bank.gov.ua/get-user-certificate/VeyTScRtXtdsNs1wdEYf","Завантажити сертифікат")</f>
        <v>Завантажити сертифікат</v>
      </c>
    </row>
    <row r="380" spans="1:4" x14ac:dyDescent="0.3">
      <c r="A380" t="s">
        <v>756</v>
      </c>
      <c r="B380" t="s">
        <v>4</v>
      </c>
      <c r="C380" t="s">
        <v>757</v>
      </c>
      <c r="D380" t="str">
        <f>HYPERLINK("https://talan.bank.gov.ua/get-user-certificate/VeyTS1K6gOzi8PXmovRv","Завантажити сертифікат")</f>
        <v>Завантажити сертифікат</v>
      </c>
    </row>
    <row r="381" spans="1:4" x14ac:dyDescent="0.3">
      <c r="A381" t="s">
        <v>758</v>
      </c>
      <c r="B381" t="s">
        <v>4</v>
      </c>
      <c r="C381" t="s">
        <v>759</v>
      </c>
      <c r="D381" t="str">
        <f>HYPERLINK("https://talan.bank.gov.ua/get-user-certificate/VeyTSziTxibJ23xmE7bB","Завантажити сертифікат")</f>
        <v>Завантажити сертифікат</v>
      </c>
    </row>
    <row r="382" spans="1:4" x14ac:dyDescent="0.3">
      <c r="A382" t="s">
        <v>760</v>
      </c>
      <c r="B382" t="s">
        <v>4</v>
      </c>
      <c r="C382" t="s">
        <v>761</v>
      </c>
      <c r="D382" t="str">
        <f>HYPERLINK("https://talan.bank.gov.ua/get-user-certificate/VeyTSF5fMaDs4NRmLKYi","Завантажити сертифікат")</f>
        <v>Завантажити сертифікат</v>
      </c>
    </row>
    <row r="383" spans="1:4" x14ac:dyDescent="0.3">
      <c r="A383" t="s">
        <v>762</v>
      </c>
      <c r="B383" t="s">
        <v>4</v>
      </c>
      <c r="C383" t="s">
        <v>763</v>
      </c>
      <c r="D383" t="str">
        <f>HYPERLINK("https://talan.bank.gov.ua/get-user-certificate/VeyTSfYy9nb99Tzz0fKJ","Завантажити сертифікат")</f>
        <v>Завантажити сертифікат</v>
      </c>
    </row>
    <row r="384" spans="1:4" x14ac:dyDescent="0.3">
      <c r="A384" t="s">
        <v>764</v>
      </c>
      <c r="B384" t="s">
        <v>4</v>
      </c>
      <c r="C384" t="s">
        <v>765</v>
      </c>
      <c r="D384" t="str">
        <f>HYPERLINK("https://talan.bank.gov.ua/get-user-certificate/VeyTSkLkw2vOM_opE8dF","Завантажити сертифікат")</f>
        <v>Завантажити сертифікат</v>
      </c>
    </row>
    <row r="385" spans="1:4" x14ac:dyDescent="0.3">
      <c r="A385" t="s">
        <v>766</v>
      </c>
      <c r="B385" t="s">
        <v>4</v>
      </c>
      <c r="C385" t="s">
        <v>767</v>
      </c>
      <c r="D385" t="str">
        <f>HYPERLINK("https://talan.bank.gov.ua/get-user-certificate/VeyTSIwSQgZjLomdt8uT","Завантажити сертифікат")</f>
        <v>Завантажити сертифікат</v>
      </c>
    </row>
    <row r="386" spans="1:4" x14ac:dyDescent="0.3">
      <c r="A386" t="s">
        <v>768</v>
      </c>
      <c r="B386" t="s">
        <v>4</v>
      </c>
      <c r="C386" t="s">
        <v>769</v>
      </c>
      <c r="D386" t="str">
        <f>HYPERLINK("https://talan.bank.gov.ua/get-user-certificate/VeyTSq5gnG-az43MZC3R","Завантажити сертифікат")</f>
        <v>Завантажити сертифікат</v>
      </c>
    </row>
    <row r="387" spans="1:4" x14ac:dyDescent="0.3">
      <c r="A387" t="s">
        <v>770</v>
      </c>
      <c r="B387" t="s">
        <v>4</v>
      </c>
      <c r="C387" t="s">
        <v>771</v>
      </c>
      <c r="D387" t="str">
        <f>HYPERLINK("https://talan.bank.gov.ua/get-user-certificate/VeyTSybSXoeGzjjLgqA9","Завантажити сертифікат")</f>
        <v>Завантажити сертифікат</v>
      </c>
    </row>
    <row r="388" spans="1:4" x14ac:dyDescent="0.3">
      <c r="A388" t="s">
        <v>772</v>
      </c>
      <c r="B388" t="s">
        <v>4</v>
      </c>
      <c r="C388" t="s">
        <v>773</v>
      </c>
      <c r="D388" t="str">
        <f>HYPERLINK("https://talan.bank.gov.ua/get-user-certificate/VeyTS0O4Q8heTBdUFQUD","Завантажити сертифікат")</f>
        <v>Завантажити сертифікат</v>
      </c>
    </row>
    <row r="389" spans="1:4" x14ac:dyDescent="0.3">
      <c r="A389" t="s">
        <v>774</v>
      </c>
      <c r="B389" t="s">
        <v>4</v>
      </c>
      <c r="C389" t="s">
        <v>775</v>
      </c>
      <c r="D389" t="str">
        <f>HYPERLINK("https://talan.bank.gov.ua/get-user-certificate/VeyTS9Zkmeude9pY33DK","Завантажити сертифікат")</f>
        <v>Завантажити сертифікат</v>
      </c>
    </row>
    <row r="390" spans="1:4" x14ac:dyDescent="0.3">
      <c r="A390" t="s">
        <v>776</v>
      </c>
      <c r="B390" t="s">
        <v>4</v>
      </c>
      <c r="C390" t="s">
        <v>777</v>
      </c>
      <c r="D390" t="str">
        <f>HYPERLINK("https://talan.bank.gov.ua/get-user-certificate/VeyTSAh9xy-puSkeN1i7","Завантажити сертифікат")</f>
        <v>Завантажити сертифікат</v>
      </c>
    </row>
    <row r="391" spans="1:4" x14ac:dyDescent="0.3">
      <c r="A391" t="s">
        <v>778</v>
      </c>
      <c r="B391" t="s">
        <v>4</v>
      </c>
      <c r="C391" t="s">
        <v>779</v>
      </c>
      <c r="D391" t="str">
        <f>HYPERLINK("https://talan.bank.gov.ua/get-user-certificate/VeyTSUwlZn2IrvhGYVe8","Завантажити сертифікат")</f>
        <v>Завантажити сертифікат</v>
      </c>
    </row>
    <row r="392" spans="1:4" x14ac:dyDescent="0.3">
      <c r="A392" t="s">
        <v>780</v>
      </c>
      <c r="B392" t="s">
        <v>4</v>
      </c>
      <c r="C392" t="s">
        <v>781</v>
      </c>
      <c r="D392" t="str">
        <f>HYPERLINK("https://talan.bank.gov.ua/get-user-certificate/VeyTSEK7Y1HMLzHx44kl","Завантажити сертифікат")</f>
        <v>Завантажити сертифікат</v>
      </c>
    </row>
    <row r="393" spans="1:4" x14ac:dyDescent="0.3">
      <c r="A393" t="s">
        <v>782</v>
      </c>
      <c r="B393" t="s">
        <v>4</v>
      </c>
      <c r="C393" t="s">
        <v>783</v>
      </c>
      <c r="D393" t="str">
        <f>HYPERLINK("https://talan.bank.gov.ua/get-user-certificate/VeyTSFhU5XUihCaPDKgH","Завантажити сертифікат")</f>
        <v>Завантажити сертифікат</v>
      </c>
    </row>
    <row r="394" spans="1:4" x14ac:dyDescent="0.3">
      <c r="A394" t="s">
        <v>784</v>
      </c>
      <c r="B394" t="s">
        <v>4</v>
      </c>
      <c r="C394" t="s">
        <v>785</v>
      </c>
      <c r="D394" t="str">
        <f>HYPERLINK("https://talan.bank.gov.ua/get-user-certificate/VeyTSgPdPYvUAqs2_Ilc","Завантажити сертифікат")</f>
        <v>Завантажити сертифікат</v>
      </c>
    </row>
    <row r="395" spans="1:4" x14ac:dyDescent="0.3">
      <c r="A395" t="s">
        <v>786</v>
      </c>
      <c r="B395" t="s">
        <v>4</v>
      </c>
      <c r="C395" t="s">
        <v>787</v>
      </c>
      <c r="D395" t="str">
        <f>HYPERLINK("https://talan.bank.gov.ua/get-user-certificate/VeyTScB3aSlya16dX6Y5","Завантажити сертифікат")</f>
        <v>Завантажити сертифікат</v>
      </c>
    </row>
    <row r="396" spans="1:4" x14ac:dyDescent="0.3">
      <c r="A396" t="s">
        <v>788</v>
      </c>
      <c r="B396" t="s">
        <v>4</v>
      </c>
      <c r="C396" t="s">
        <v>789</v>
      </c>
      <c r="D396" t="str">
        <f>HYPERLINK("https://talan.bank.gov.ua/get-user-certificate/VeyTSXHWXl55FYwbBDNq","Завантажити сертифікат")</f>
        <v>Завантажити сертифікат</v>
      </c>
    </row>
    <row r="397" spans="1:4" x14ac:dyDescent="0.3">
      <c r="A397" t="s">
        <v>790</v>
      </c>
      <c r="B397" t="s">
        <v>4</v>
      </c>
      <c r="C397" t="s">
        <v>791</v>
      </c>
      <c r="D397" t="str">
        <f>HYPERLINK("https://talan.bank.gov.ua/get-user-certificate/VeyTS8Dhv2wro6tMC5LV","Завантажити сертифікат")</f>
        <v>Завантажити сертифікат</v>
      </c>
    </row>
    <row r="398" spans="1:4" x14ac:dyDescent="0.3">
      <c r="A398" t="s">
        <v>792</v>
      </c>
      <c r="B398" t="s">
        <v>4</v>
      </c>
      <c r="C398" t="s">
        <v>793</v>
      </c>
      <c r="D398" t="str">
        <f>HYPERLINK("https://talan.bank.gov.ua/get-user-certificate/VeyTSMznfyegGGUoZrb7","Завантажити сертифікат")</f>
        <v>Завантажити сертифікат</v>
      </c>
    </row>
    <row r="399" spans="1:4" x14ac:dyDescent="0.3">
      <c r="A399" t="s">
        <v>794</v>
      </c>
      <c r="B399" t="s">
        <v>4</v>
      </c>
      <c r="C399" t="s">
        <v>795</v>
      </c>
      <c r="D399" t="str">
        <f>HYPERLINK("https://talan.bank.gov.ua/get-user-certificate/VeyTS1KWUp2ALu9PwcyK","Завантажити сертифікат")</f>
        <v>Завантажити сертифікат</v>
      </c>
    </row>
    <row r="400" spans="1:4" x14ac:dyDescent="0.3">
      <c r="A400" t="s">
        <v>796</v>
      </c>
      <c r="B400" t="s">
        <v>4</v>
      </c>
      <c r="C400" t="s">
        <v>797</v>
      </c>
      <c r="D400" t="str">
        <f>HYPERLINK("https://talan.bank.gov.ua/get-user-certificate/VeyTS8Gc7E1-X2dYTsjz","Завантажити сертифікат")</f>
        <v>Завантажити сертифікат</v>
      </c>
    </row>
    <row r="401" spans="1:4" x14ac:dyDescent="0.3">
      <c r="A401" t="s">
        <v>798</v>
      </c>
      <c r="B401" t="s">
        <v>4</v>
      </c>
      <c r="C401" t="s">
        <v>799</v>
      </c>
      <c r="D401" t="str">
        <f>HYPERLINK("https://talan.bank.gov.ua/get-user-certificate/VeyTSe35bwuQ43lhL5_K","Завантажити сертифікат")</f>
        <v>Завантажити сертифікат</v>
      </c>
    </row>
    <row r="402" spans="1:4" x14ac:dyDescent="0.3">
      <c r="A402" t="s">
        <v>800</v>
      </c>
      <c r="B402" t="s">
        <v>4</v>
      </c>
      <c r="C402" t="s">
        <v>801</v>
      </c>
      <c r="D402" t="str">
        <f>HYPERLINK("https://talan.bank.gov.ua/get-user-certificate/VeyTStNeLzCw7WjpUptZ","Завантажити сертифікат")</f>
        <v>Завантажити сертифікат</v>
      </c>
    </row>
    <row r="403" spans="1:4" x14ac:dyDescent="0.3">
      <c r="A403" t="s">
        <v>802</v>
      </c>
      <c r="B403" t="s">
        <v>4</v>
      </c>
      <c r="C403" t="s">
        <v>803</v>
      </c>
      <c r="D403" t="str">
        <f>HYPERLINK("https://talan.bank.gov.ua/get-user-certificate/VeyTSkE7viprdjwjhBlC","Завантажити сертифікат")</f>
        <v>Завантажити сертифікат</v>
      </c>
    </row>
    <row r="404" spans="1:4" x14ac:dyDescent="0.3">
      <c r="A404" t="s">
        <v>804</v>
      </c>
      <c r="B404" t="s">
        <v>4</v>
      </c>
      <c r="C404" t="s">
        <v>805</v>
      </c>
      <c r="D404" t="str">
        <f>HYPERLINK("https://talan.bank.gov.ua/get-user-certificate/VeyTSv4ndPddbOyXTKPt","Завантажити сертифікат")</f>
        <v>Завантажити сертифікат</v>
      </c>
    </row>
    <row r="405" spans="1:4" x14ac:dyDescent="0.3">
      <c r="A405" t="s">
        <v>806</v>
      </c>
      <c r="B405" t="s">
        <v>4</v>
      </c>
      <c r="C405" t="s">
        <v>807</v>
      </c>
      <c r="D405" t="str">
        <f>HYPERLINK("https://talan.bank.gov.ua/get-user-certificate/VeyTSDrFBDHwAx8zM_6V","Завантажити сертифікат")</f>
        <v>Завантажити сертифікат</v>
      </c>
    </row>
    <row r="406" spans="1:4" x14ac:dyDescent="0.3">
      <c r="A406" t="s">
        <v>808</v>
      </c>
      <c r="B406" t="s">
        <v>4</v>
      </c>
      <c r="C406" t="s">
        <v>809</v>
      </c>
      <c r="D406" t="str">
        <f>HYPERLINK("https://talan.bank.gov.ua/get-user-certificate/VeyTSrk8flO9soLFNj8q","Завантажити сертифікат")</f>
        <v>Завантажити сертифікат</v>
      </c>
    </row>
    <row r="407" spans="1:4" x14ac:dyDescent="0.3">
      <c r="A407" t="s">
        <v>810</v>
      </c>
      <c r="B407" t="s">
        <v>4</v>
      </c>
      <c r="C407" t="s">
        <v>811</v>
      </c>
      <c r="D407" t="str">
        <f>HYPERLINK("https://talan.bank.gov.ua/get-user-certificate/VeyTSLfiHFX1xdV8a7A3","Завантажити сертифікат")</f>
        <v>Завантажити сертифікат</v>
      </c>
    </row>
    <row r="408" spans="1:4" x14ac:dyDescent="0.3">
      <c r="A408" t="s">
        <v>812</v>
      </c>
      <c r="B408" t="s">
        <v>4</v>
      </c>
      <c r="C408" t="s">
        <v>813</v>
      </c>
      <c r="D408" t="str">
        <f>HYPERLINK("https://talan.bank.gov.ua/get-user-certificate/VeyTSBpDLv8FyjmmfWWu","Завантажити сертифікат")</f>
        <v>Завантажити сертифікат</v>
      </c>
    </row>
    <row r="409" spans="1:4" x14ac:dyDescent="0.3">
      <c r="A409" t="s">
        <v>814</v>
      </c>
      <c r="B409" t="s">
        <v>4</v>
      </c>
      <c r="C409" t="s">
        <v>815</v>
      </c>
      <c r="D409" t="str">
        <f>HYPERLINK("https://talan.bank.gov.ua/get-user-certificate/VeyTS_qkSgnwx3G0A72t","Завантажити сертифікат")</f>
        <v>Завантажити сертифікат</v>
      </c>
    </row>
    <row r="410" spans="1:4" x14ac:dyDescent="0.3">
      <c r="A410" t="s">
        <v>816</v>
      </c>
      <c r="B410" t="s">
        <v>4</v>
      </c>
      <c r="C410" t="s">
        <v>817</v>
      </c>
      <c r="D410" t="str">
        <f>HYPERLINK("https://talan.bank.gov.ua/get-user-certificate/VeyTSXHCZbc_4vKHd6zU","Завантажити сертифікат")</f>
        <v>Завантажити сертифікат</v>
      </c>
    </row>
    <row r="411" spans="1:4" x14ac:dyDescent="0.3">
      <c r="A411" t="s">
        <v>818</v>
      </c>
      <c r="B411" t="s">
        <v>4</v>
      </c>
      <c r="C411" t="s">
        <v>819</v>
      </c>
      <c r="D411" t="str">
        <f>HYPERLINK("https://talan.bank.gov.ua/get-user-certificate/VeyTSgjMNmxnAsMomVAL","Завантажити сертифікат")</f>
        <v>Завантажити сертифікат</v>
      </c>
    </row>
    <row r="412" spans="1:4" x14ac:dyDescent="0.3">
      <c r="A412" t="s">
        <v>820</v>
      </c>
      <c r="B412" t="s">
        <v>4</v>
      </c>
      <c r="C412" t="s">
        <v>821</v>
      </c>
      <c r="D412" t="str">
        <f>HYPERLINK("https://talan.bank.gov.ua/get-user-certificate/VeyTS3SyKUu5m7sfIf7o","Завантажити сертифікат")</f>
        <v>Завантажити сертифікат</v>
      </c>
    </row>
    <row r="413" spans="1:4" x14ac:dyDescent="0.3">
      <c r="A413" t="s">
        <v>822</v>
      </c>
      <c r="B413" t="s">
        <v>4</v>
      </c>
      <c r="C413" t="s">
        <v>823</v>
      </c>
      <c r="D413" t="str">
        <f>HYPERLINK("https://talan.bank.gov.ua/get-user-certificate/VeyTSufA26pUfChuR5w9","Завантажити сертифікат")</f>
        <v>Завантажити сертифікат</v>
      </c>
    </row>
    <row r="414" spans="1:4" x14ac:dyDescent="0.3">
      <c r="A414" t="s">
        <v>824</v>
      </c>
      <c r="B414" t="s">
        <v>4</v>
      </c>
      <c r="C414" t="s">
        <v>825</v>
      </c>
      <c r="D414" t="str">
        <f>HYPERLINK("https://talan.bank.gov.ua/get-user-certificate/VeyTSLOivLIEGRCB37Qx","Завантажити сертифікат")</f>
        <v>Завантажити сертифікат</v>
      </c>
    </row>
    <row r="415" spans="1:4" x14ac:dyDescent="0.3">
      <c r="A415" t="s">
        <v>826</v>
      </c>
      <c r="B415" t="s">
        <v>4</v>
      </c>
      <c r="C415" t="s">
        <v>827</v>
      </c>
      <c r="D415" t="str">
        <f>HYPERLINK("https://talan.bank.gov.ua/get-user-certificate/VeyTSg4TvFHXbAoVXvS-","Завантажити сертифікат")</f>
        <v>Завантажити сертифікат</v>
      </c>
    </row>
    <row r="416" spans="1:4" x14ac:dyDescent="0.3">
      <c r="A416" t="s">
        <v>828</v>
      </c>
      <c r="B416" t="s">
        <v>4</v>
      </c>
      <c r="C416" t="s">
        <v>829</v>
      </c>
      <c r="D416" t="str">
        <f>HYPERLINK("https://talan.bank.gov.ua/get-user-certificate/VeyTSQ77_hoapi1gSf5A","Завантажити сертифікат")</f>
        <v>Завантажити сертифікат</v>
      </c>
    </row>
    <row r="417" spans="1:4" x14ac:dyDescent="0.3">
      <c r="A417" t="s">
        <v>830</v>
      </c>
      <c r="B417" t="s">
        <v>4</v>
      </c>
      <c r="C417" t="s">
        <v>831</v>
      </c>
      <c r="D417" t="str">
        <f>HYPERLINK("https://talan.bank.gov.ua/get-user-certificate/VeyTSu-b23FA-ocKYYYC","Завантажити сертифікат")</f>
        <v>Завантажити сертифікат</v>
      </c>
    </row>
    <row r="418" spans="1:4" x14ac:dyDescent="0.3">
      <c r="A418" t="s">
        <v>832</v>
      </c>
      <c r="B418" t="s">
        <v>4</v>
      </c>
      <c r="C418" t="s">
        <v>833</v>
      </c>
      <c r="D418" t="str">
        <f>HYPERLINK("https://talan.bank.gov.ua/get-user-certificate/VeyTSUOhuzyx4mykpJAB","Завантажити сертифікат")</f>
        <v>Завантажити сертифікат</v>
      </c>
    </row>
    <row r="419" spans="1:4" x14ac:dyDescent="0.3">
      <c r="A419" t="s">
        <v>834</v>
      </c>
      <c r="B419" t="s">
        <v>4</v>
      </c>
      <c r="C419" t="s">
        <v>835</v>
      </c>
      <c r="D419" t="str">
        <f>HYPERLINK("https://talan.bank.gov.ua/get-user-certificate/VeyTSy4j10MbV2m03S_G","Завантажити сертифікат")</f>
        <v>Завантажити сертифікат</v>
      </c>
    </row>
    <row r="420" spans="1:4" x14ac:dyDescent="0.3">
      <c r="A420" t="s">
        <v>836</v>
      </c>
      <c r="B420" t="s">
        <v>4</v>
      </c>
      <c r="C420" t="s">
        <v>837</v>
      </c>
      <c r="D420" t="str">
        <f>HYPERLINK("https://talan.bank.gov.ua/get-user-certificate/VeyTSRy4GynuARTOeVw-","Завантажити сертифікат")</f>
        <v>Завантажити сертифікат</v>
      </c>
    </row>
    <row r="421" spans="1:4" x14ac:dyDescent="0.3">
      <c r="A421" t="s">
        <v>838</v>
      </c>
      <c r="B421" t="s">
        <v>4</v>
      </c>
      <c r="C421" t="s">
        <v>839</v>
      </c>
      <c r="D421" t="str">
        <f>HYPERLINK("https://talan.bank.gov.ua/get-user-certificate/VeyTSHmTb1_R-UGJgJlU","Завантажити сертифікат")</f>
        <v>Завантажити сертифікат</v>
      </c>
    </row>
    <row r="422" spans="1:4" x14ac:dyDescent="0.3">
      <c r="A422" t="s">
        <v>840</v>
      </c>
      <c r="B422" t="s">
        <v>4</v>
      </c>
      <c r="C422" t="s">
        <v>841</v>
      </c>
      <c r="D422" t="str">
        <f>HYPERLINK("https://talan.bank.gov.ua/get-user-certificate/VeyTSe3XhCGpFj_x-mPc","Завантажити сертифікат")</f>
        <v>Завантажити сертифікат</v>
      </c>
    </row>
    <row r="423" spans="1:4" x14ac:dyDescent="0.3">
      <c r="A423" t="s">
        <v>842</v>
      </c>
      <c r="B423" t="s">
        <v>4</v>
      </c>
      <c r="C423" t="s">
        <v>843</v>
      </c>
      <c r="D423" t="str">
        <f>HYPERLINK("https://talan.bank.gov.ua/get-user-certificate/VeyTSJrQ9XjXsZSXWmUw","Завантажити сертифікат")</f>
        <v>Завантажити сертифікат</v>
      </c>
    </row>
    <row r="424" spans="1:4" x14ac:dyDescent="0.3">
      <c r="A424" t="s">
        <v>844</v>
      </c>
      <c r="B424" t="s">
        <v>4</v>
      </c>
      <c r="C424" t="s">
        <v>845</v>
      </c>
      <c r="D424" t="str">
        <f>HYPERLINK("https://talan.bank.gov.ua/get-user-certificate/VeyTS8DN7SpqytmigX9G","Завантажити сертифікат")</f>
        <v>Завантажити сертифікат</v>
      </c>
    </row>
    <row r="425" spans="1:4" x14ac:dyDescent="0.3">
      <c r="A425" t="s">
        <v>846</v>
      </c>
      <c r="B425" t="s">
        <v>4</v>
      </c>
      <c r="C425" t="s">
        <v>847</v>
      </c>
      <c r="D425" t="str">
        <f>HYPERLINK("https://talan.bank.gov.ua/get-user-certificate/VeyTS4DkyAOVpJoTRz-E","Завантажити сертифікат")</f>
        <v>Завантажити сертифікат</v>
      </c>
    </row>
    <row r="426" spans="1:4" x14ac:dyDescent="0.3">
      <c r="A426" t="s">
        <v>848</v>
      </c>
      <c r="B426" t="s">
        <v>4</v>
      </c>
      <c r="C426" t="s">
        <v>849</v>
      </c>
      <c r="D426" t="str">
        <f>HYPERLINK("https://talan.bank.gov.ua/get-user-certificate/VeyTSwsjifz6UPEOgCKd","Завантажити сертифікат")</f>
        <v>Завантажити сертифікат</v>
      </c>
    </row>
    <row r="427" spans="1:4" x14ac:dyDescent="0.3">
      <c r="A427" t="s">
        <v>850</v>
      </c>
      <c r="B427" t="s">
        <v>4</v>
      </c>
      <c r="C427" t="s">
        <v>851</v>
      </c>
      <c r="D427" t="str">
        <f>HYPERLINK("https://talan.bank.gov.ua/get-user-certificate/VeyTSFOceIOIXKN_IlOa","Завантажити сертифікат")</f>
        <v>Завантажити сертифікат</v>
      </c>
    </row>
    <row r="428" spans="1:4" x14ac:dyDescent="0.3">
      <c r="A428" t="s">
        <v>852</v>
      </c>
      <c r="B428" t="s">
        <v>4</v>
      </c>
      <c r="C428" t="s">
        <v>853</v>
      </c>
      <c r="D428" t="str">
        <f>HYPERLINK("https://talan.bank.gov.ua/get-user-certificate/VeyTSy6NC_wXQhU5_7WE","Завантажити сертифікат")</f>
        <v>Завантажити сертифікат</v>
      </c>
    </row>
    <row r="429" spans="1:4" x14ac:dyDescent="0.3">
      <c r="A429" t="s">
        <v>854</v>
      </c>
      <c r="B429" t="s">
        <v>4</v>
      </c>
      <c r="C429" t="s">
        <v>855</v>
      </c>
      <c r="D429" t="str">
        <f>HYPERLINK("https://talan.bank.gov.ua/get-user-certificate/VeyTSZBmPJVWIHaGk_hb","Завантажити сертифікат")</f>
        <v>Завантажити сертифікат</v>
      </c>
    </row>
    <row r="430" spans="1:4" x14ac:dyDescent="0.3">
      <c r="A430" t="s">
        <v>856</v>
      </c>
      <c r="B430" t="s">
        <v>4</v>
      </c>
      <c r="C430" t="s">
        <v>857</v>
      </c>
      <c r="D430" t="str">
        <f>HYPERLINK("https://talan.bank.gov.ua/get-user-certificate/VeyTSGKa7kKNeJXpf-Zq","Завантажити сертифікат")</f>
        <v>Завантажити сертифікат</v>
      </c>
    </row>
    <row r="431" spans="1:4" x14ac:dyDescent="0.3">
      <c r="A431" t="s">
        <v>858</v>
      </c>
      <c r="B431" t="s">
        <v>4</v>
      </c>
      <c r="C431" t="s">
        <v>859</v>
      </c>
      <c r="D431" t="str">
        <f>HYPERLINK("https://talan.bank.gov.ua/get-user-certificate/VeyTS6vOk7t7LflGCUcw","Завантажити сертифікат")</f>
        <v>Завантажити сертифікат</v>
      </c>
    </row>
    <row r="432" spans="1:4" x14ac:dyDescent="0.3">
      <c r="A432" t="s">
        <v>860</v>
      </c>
      <c r="B432" t="s">
        <v>4</v>
      </c>
      <c r="C432" t="s">
        <v>861</v>
      </c>
      <c r="D432" t="str">
        <f>HYPERLINK("https://talan.bank.gov.ua/get-user-certificate/VeyTSHm0e9ia-VV04FD0","Завантажити сертифікат")</f>
        <v>Завантажити сертифікат</v>
      </c>
    </row>
    <row r="433" spans="1:4" x14ac:dyDescent="0.3">
      <c r="A433" t="s">
        <v>862</v>
      </c>
      <c r="B433" t="s">
        <v>4</v>
      </c>
      <c r="C433" t="s">
        <v>863</v>
      </c>
      <c r="D433" t="str">
        <f>HYPERLINK("https://talan.bank.gov.ua/get-user-certificate/VeyTSt4FAGFSpu2IKJbN","Завантажити сертифікат")</f>
        <v>Завантажити сертифікат</v>
      </c>
    </row>
    <row r="434" spans="1:4" x14ac:dyDescent="0.3">
      <c r="A434" t="s">
        <v>864</v>
      </c>
      <c r="B434" t="s">
        <v>4</v>
      </c>
      <c r="C434" t="s">
        <v>865</v>
      </c>
      <c r="D434" t="str">
        <f>HYPERLINK("https://talan.bank.gov.ua/get-user-certificate/VeyTSEti_g5PPVnY6CXE","Завантажити сертифікат")</f>
        <v>Завантажити сертифікат</v>
      </c>
    </row>
    <row r="435" spans="1:4" x14ac:dyDescent="0.3">
      <c r="A435" t="s">
        <v>866</v>
      </c>
      <c r="B435" t="s">
        <v>4</v>
      </c>
      <c r="C435" t="s">
        <v>867</v>
      </c>
      <c r="D435" t="str">
        <f>HYPERLINK("https://talan.bank.gov.ua/get-user-certificate/VeyTSCfJbC2DWwTZvVLK","Завантажити сертифікат")</f>
        <v>Завантажити сертифікат</v>
      </c>
    </row>
    <row r="436" spans="1:4" x14ac:dyDescent="0.3">
      <c r="A436" t="s">
        <v>868</v>
      </c>
      <c r="B436" t="s">
        <v>4</v>
      </c>
      <c r="C436" t="s">
        <v>869</v>
      </c>
      <c r="D436" t="str">
        <f>HYPERLINK("https://talan.bank.gov.ua/get-user-certificate/VeyTSfl8f128XHaf9AOd","Завантажити сертифікат")</f>
        <v>Завантажити сертифікат</v>
      </c>
    </row>
    <row r="437" spans="1:4" x14ac:dyDescent="0.3">
      <c r="A437" t="s">
        <v>870</v>
      </c>
      <c r="B437" t="s">
        <v>4</v>
      </c>
      <c r="C437" t="s">
        <v>871</v>
      </c>
      <c r="D437" t="str">
        <f>HYPERLINK("https://talan.bank.gov.ua/get-user-certificate/VeyTSKCf2rRrcPDf78Rp","Завантажити сертифікат")</f>
        <v>Завантажити сертифікат</v>
      </c>
    </row>
    <row r="438" spans="1:4" x14ac:dyDescent="0.3">
      <c r="A438" t="s">
        <v>872</v>
      </c>
      <c r="B438" t="s">
        <v>4</v>
      </c>
      <c r="C438" t="s">
        <v>873</v>
      </c>
      <c r="D438" t="str">
        <f>HYPERLINK("https://talan.bank.gov.ua/get-user-certificate/VeyTSVOYnejbjraWHig6","Завантажити сертифікат")</f>
        <v>Завантажити сертифікат</v>
      </c>
    </row>
    <row r="439" spans="1:4" x14ac:dyDescent="0.3">
      <c r="A439" t="s">
        <v>874</v>
      </c>
      <c r="B439" t="s">
        <v>4</v>
      </c>
      <c r="C439" t="s">
        <v>875</v>
      </c>
      <c r="D439" t="str">
        <f>HYPERLINK("https://talan.bank.gov.ua/get-user-certificate/VeyTS8dILKUxl_r4i9AW","Завантажити сертифікат")</f>
        <v>Завантажити сертифікат</v>
      </c>
    </row>
    <row r="440" spans="1:4" x14ac:dyDescent="0.3">
      <c r="A440" t="s">
        <v>876</v>
      </c>
      <c r="B440" t="s">
        <v>4</v>
      </c>
      <c r="C440" t="s">
        <v>877</v>
      </c>
      <c r="D440" t="str">
        <f>HYPERLINK("https://talan.bank.gov.ua/get-user-certificate/VeyTSXLx13qJ0XggO76G","Завантажити сертифікат")</f>
        <v>Завантажити сертифікат</v>
      </c>
    </row>
    <row r="441" spans="1:4" x14ac:dyDescent="0.3">
      <c r="A441" t="s">
        <v>878</v>
      </c>
      <c r="B441" t="s">
        <v>4</v>
      </c>
      <c r="C441" t="s">
        <v>879</v>
      </c>
      <c r="D441" t="str">
        <f>HYPERLINK("https://talan.bank.gov.ua/get-user-certificate/VeyTSx9ML_VaGDbVO7KM","Завантажити сертифікат")</f>
        <v>Завантажити сертифікат</v>
      </c>
    </row>
    <row r="442" spans="1:4" x14ac:dyDescent="0.3">
      <c r="A442" t="s">
        <v>880</v>
      </c>
      <c r="B442" t="s">
        <v>4</v>
      </c>
      <c r="C442" t="s">
        <v>881</v>
      </c>
      <c r="D442" t="str">
        <f>HYPERLINK("https://talan.bank.gov.ua/get-user-certificate/VeyTSWgYYqQCLYIOLxvM","Завантажити сертифікат")</f>
        <v>Завантажити сертифікат</v>
      </c>
    </row>
    <row r="443" spans="1:4" x14ac:dyDescent="0.3">
      <c r="A443" t="s">
        <v>882</v>
      </c>
      <c r="B443" t="s">
        <v>4</v>
      </c>
      <c r="C443" t="s">
        <v>883</v>
      </c>
      <c r="D443" t="str">
        <f>HYPERLINK("https://talan.bank.gov.ua/get-user-certificate/VeyTSpuQAPXDhU3SxbbQ","Завантажити сертифікат")</f>
        <v>Завантажити сертифікат</v>
      </c>
    </row>
    <row r="444" spans="1:4" x14ac:dyDescent="0.3">
      <c r="A444" t="s">
        <v>884</v>
      </c>
      <c r="B444" t="s">
        <v>4</v>
      </c>
      <c r="C444" t="s">
        <v>885</v>
      </c>
      <c r="D444" t="str">
        <f>HYPERLINK("https://talan.bank.gov.ua/get-user-certificate/VeyTSbUSnyinjsXMc4RU","Завантажити сертифікат")</f>
        <v>Завантажити сертифікат</v>
      </c>
    </row>
    <row r="445" spans="1:4" x14ac:dyDescent="0.3">
      <c r="A445" t="s">
        <v>886</v>
      </c>
      <c r="B445" t="s">
        <v>4</v>
      </c>
      <c r="C445" t="s">
        <v>887</v>
      </c>
      <c r="D445" t="str">
        <f>HYPERLINK("https://talan.bank.gov.ua/get-user-certificate/VeyTSqoOGpdqZQsgs607","Завантажити сертифікат")</f>
        <v>Завантажити сертифікат</v>
      </c>
    </row>
    <row r="446" spans="1:4" x14ac:dyDescent="0.3">
      <c r="A446" t="s">
        <v>888</v>
      </c>
      <c r="B446" t="s">
        <v>4</v>
      </c>
      <c r="C446" t="s">
        <v>889</v>
      </c>
      <c r="D446" t="str">
        <f>HYPERLINK("https://talan.bank.gov.ua/get-user-certificate/VeyTSkc3rBeKXzhFhOAb","Завантажити сертифікат")</f>
        <v>Завантажити сертифікат</v>
      </c>
    </row>
    <row r="447" spans="1:4" x14ac:dyDescent="0.3">
      <c r="A447" t="s">
        <v>890</v>
      </c>
      <c r="B447" t="s">
        <v>4</v>
      </c>
      <c r="C447" t="s">
        <v>891</v>
      </c>
      <c r="D447" t="str">
        <f>HYPERLINK("https://talan.bank.gov.ua/get-user-certificate/VeyTSlMD4fODih59Jllu","Завантажити сертифікат")</f>
        <v>Завантажити сертифікат</v>
      </c>
    </row>
    <row r="448" spans="1:4" x14ac:dyDescent="0.3">
      <c r="A448" t="s">
        <v>892</v>
      </c>
      <c r="B448" t="s">
        <v>4</v>
      </c>
      <c r="C448" t="s">
        <v>893</v>
      </c>
      <c r="D448" t="str">
        <f>HYPERLINK("https://talan.bank.gov.ua/get-user-certificate/VeyTSEMN6Qvk-hQiJr7C","Завантажити сертифікат")</f>
        <v>Завантажити сертифікат</v>
      </c>
    </row>
    <row r="449" spans="1:4" x14ac:dyDescent="0.3">
      <c r="A449" t="s">
        <v>894</v>
      </c>
      <c r="B449" t="s">
        <v>4</v>
      </c>
      <c r="C449" t="s">
        <v>895</v>
      </c>
      <c r="D449" t="str">
        <f>HYPERLINK("https://talan.bank.gov.ua/get-user-certificate/VeyTSfjGq6hU2SWGvr3Z","Завантажити сертифікат")</f>
        <v>Завантажити сертифікат</v>
      </c>
    </row>
    <row r="450" spans="1:4" x14ac:dyDescent="0.3">
      <c r="A450" t="s">
        <v>896</v>
      </c>
      <c r="B450" t="s">
        <v>4</v>
      </c>
      <c r="C450" t="s">
        <v>897</v>
      </c>
      <c r="D450" t="str">
        <f>HYPERLINK("https://talan.bank.gov.ua/get-user-certificate/VeyTShZPXuLbN5o9XmFl","Завантажити сертифікат")</f>
        <v>Завантажити сертифікат</v>
      </c>
    </row>
    <row r="451" spans="1:4" x14ac:dyDescent="0.3">
      <c r="A451" t="s">
        <v>898</v>
      </c>
      <c r="B451" t="s">
        <v>4</v>
      </c>
      <c r="C451" t="s">
        <v>899</v>
      </c>
      <c r="D451" t="str">
        <f>HYPERLINK("https://talan.bank.gov.ua/get-user-certificate/VeyTSNZThxgxnH9SNpW7","Завантажити сертифікат")</f>
        <v>Завантажити сертифікат</v>
      </c>
    </row>
    <row r="452" spans="1:4" x14ac:dyDescent="0.3">
      <c r="A452" t="s">
        <v>900</v>
      </c>
      <c r="B452" t="s">
        <v>4</v>
      </c>
      <c r="C452" t="s">
        <v>901</v>
      </c>
      <c r="D452" t="str">
        <f>HYPERLINK("https://talan.bank.gov.ua/get-user-certificate/VeyTSqN5IeZOLm29dPyL","Завантажити сертифікат")</f>
        <v>Завантажити сертифікат</v>
      </c>
    </row>
    <row r="453" spans="1:4" x14ac:dyDescent="0.3">
      <c r="A453" t="s">
        <v>902</v>
      </c>
      <c r="B453" t="s">
        <v>4</v>
      </c>
      <c r="C453" t="s">
        <v>903</v>
      </c>
      <c r="D453" t="str">
        <f>HYPERLINK("https://talan.bank.gov.ua/get-user-certificate/VeyTSooigmOD2mYjYsQw","Завантажити сертифікат")</f>
        <v>Завантажити сертифікат</v>
      </c>
    </row>
    <row r="454" spans="1:4" x14ac:dyDescent="0.3">
      <c r="A454" t="s">
        <v>904</v>
      </c>
      <c r="B454" t="s">
        <v>4</v>
      </c>
      <c r="C454" t="s">
        <v>905</v>
      </c>
      <c r="D454" t="str">
        <f>HYPERLINK("https://talan.bank.gov.ua/get-user-certificate/VeyTSKJyPMLFoQ9nq4xK","Завантажити сертифікат")</f>
        <v>Завантажити сертифікат</v>
      </c>
    </row>
    <row r="455" spans="1:4" x14ac:dyDescent="0.3">
      <c r="A455" t="s">
        <v>906</v>
      </c>
      <c r="B455" t="s">
        <v>4</v>
      </c>
      <c r="C455" t="s">
        <v>907</v>
      </c>
      <c r="D455" t="str">
        <f>HYPERLINK("https://talan.bank.gov.ua/get-user-certificate/VeyTSM1RBzarBdgM0Cin","Завантажити сертифікат")</f>
        <v>Завантажити сертифікат</v>
      </c>
    </row>
    <row r="456" spans="1:4" x14ac:dyDescent="0.3">
      <c r="A456" t="s">
        <v>908</v>
      </c>
      <c r="B456" t="s">
        <v>4</v>
      </c>
      <c r="C456" t="s">
        <v>909</v>
      </c>
      <c r="D456" t="str">
        <f>HYPERLINK("https://talan.bank.gov.ua/get-user-certificate/VeyTSYeqbKIRWCnVUHfC","Завантажити сертифікат")</f>
        <v>Завантажити сертифікат</v>
      </c>
    </row>
    <row r="457" spans="1:4" x14ac:dyDescent="0.3">
      <c r="A457" t="s">
        <v>910</v>
      </c>
      <c r="B457" t="s">
        <v>4</v>
      </c>
      <c r="C457" t="s">
        <v>911</v>
      </c>
      <c r="D457" t="str">
        <f>HYPERLINK("https://talan.bank.gov.ua/get-user-certificate/VeyTSeA-dTKV6z4qT5N-","Завантажити сертифікат")</f>
        <v>Завантажити сертифікат</v>
      </c>
    </row>
    <row r="458" spans="1:4" x14ac:dyDescent="0.3">
      <c r="A458" t="s">
        <v>912</v>
      </c>
      <c r="B458" t="s">
        <v>4</v>
      </c>
      <c r="C458" t="s">
        <v>913</v>
      </c>
      <c r="D458" t="str">
        <f>HYPERLINK("https://talan.bank.gov.ua/get-user-certificate/VeyTShVcye1jTUnwkpr7","Завантажити сертифікат")</f>
        <v>Завантажити сертифікат</v>
      </c>
    </row>
    <row r="459" spans="1:4" x14ac:dyDescent="0.3">
      <c r="A459" t="s">
        <v>914</v>
      </c>
      <c r="B459" t="s">
        <v>4</v>
      </c>
      <c r="C459" t="s">
        <v>915</v>
      </c>
      <c r="D459" t="str">
        <f>HYPERLINK("https://talan.bank.gov.ua/get-user-certificate/VeyTSa3uhNnOAf1pMqxP","Завантажити сертифікат")</f>
        <v>Завантажити сертифікат</v>
      </c>
    </row>
    <row r="460" spans="1:4" x14ac:dyDescent="0.3">
      <c r="A460" t="s">
        <v>916</v>
      </c>
      <c r="B460" t="s">
        <v>4</v>
      </c>
      <c r="C460" t="s">
        <v>917</v>
      </c>
      <c r="D460" t="str">
        <f>HYPERLINK("https://talan.bank.gov.ua/get-user-certificate/VeyTSC73-pxtWyvEiMWM","Завантажити сертифікат")</f>
        <v>Завантажити сертифікат</v>
      </c>
    </row>
    <row r="461" spans="1:4" x14ac:dyDescent="0.3">
      <c r="A461" t="s">
        <v>918</v>
      </c>
      <c r="B461" t="s">
        <v>4</v>
      </c>
      <c r="C461" t="s">
        <v>919</v>
      </c>
      <c r="D461" t="str">
        <f>HYPERLINK("https://talan.bank.gov.ua/get-user-certificate/VeyTSlnt_h6SXEEsRSWi","Завантажити сертифікат")</f>
        <v>Завантажити сертифікат</v>
      </c>
    </row>
    <row r="462" spans="1:4" x14ac:dyDescent="0.3">
      <c r="A462" t="s">
        <v>920</v>
      </c>
      <c r="B462" t="s">
        <v>4</v>
      </c>
      <c r="C462" t="s">
        <v>921</v>
      </c>
      <c r="D462" t="str">
        <f>HYPERLINK("https://talan.bank.gov.ua/get-user-certificate/VeyTS1jEyMl3cdDUa1D6","Завантажити сертифікат")</f>
        <v>Завантажити сертифікат</v>
      </c>
    </row>
    <row r="463" spans="1:4" x14ac:dyDescent="0.3">
      <c r="A463" t="s">
        <v>922</v>
      </c>
      <c r="B463" t="s">
        <v>4</v>
      </c>
      <c r="C463" t="s">
        <v>923</v>
      </c>
      <c r="D463" t="str">
        <f>HYPERLINK("https://talan.bank.gov.ua/get-user-certificate/VeyTSryRl2b5hTWX0cYK","Завантажити сертифікат")</f>
        <v>Завантажити сертифікат</v>
      </c>
    </row>
    <row r="464" spans="1:4" x14ac:dyDescent="0.3">
      <c r="A464" t="s">
        <v>924</v>
      </c>
      <c r="B464" t="s">
        <v>4</v>
      </c>
      <c r="C464" t="s">
        <v>925</v>
      </c>
      <c r="D464" t="str">
        <f>HYPERLINK("https://talan.bank.gov.ua/get-user-certificate/VeyTSP0o1X2wV5lDfrIa","Завантажити сертифікат")</f>
        <v>Завантажити сертифікат</v>
      </c>
    </row>
    <row r="465" spans="1:4" x14ac:dyDescent="0.3">
      <c r="A465" t="s">
        <v>926</v>
      </c>
      <c r="B465" t="s">
        <v>4</v>
      </c>
      <c r="C465" t="s">
        <v>927</v>
      </c>
      <c r="D465" t="str">
        <f>HYPERLINK("https://talan.bank.gov.ua/get-user-certificate/VeyTSgjCAqu0fSyP51bf","Завантажити сертифікат")</f>
        <v>Завантажити сертифікат</v>
      </c>
    </row>
    <row r="466" spans="1:4" x14ac:dyDescent="0.3">
      <c r="A466" t="s">
        <v>928</v>
      </c>
      <c r="B466" t="s">
        <v>4</v>
      </c>
      <c r="C466" t="s">
        <v>929</v>
      </c>
      <c r="D466" t="str">
        <f>HYPERLINK("https://talan.bank.gov.ua/get-user-certificate/VeyTSvVxG548TkIXB2Ml","Завантажити сертифікат")</f>
        <v>Завантажити сертифікат</v>
      </c>
    </row>
    <row r="467" spans="1:4" x14ac:dyDescent="0.3">
      <c r="A467" t="s">
        <v>930</v>
      </c>
      <c r="B467" t="s">
        <v>4</v>
      </c>
      <c r="C467" t="s">
        <v>931</v>
      </c>
      <c r="D467" t="str">
        <f>HYPERLINK("https://talan.bank.gov.ua/get-user-certificate/VeyTSoh2HNCOLKkfc7xj","Завантажити сертифікат")</f>
        <v>Завантажити сертифікат</v>
      </c>
    </row>
    <row r="468" spans="1:4" x14ac:dyDescent="0.3">
      <c r="A468" t="s">
        <v>932</v>
      </c>
      <c r="B468" t="s">
        <v>4</v>
      </c>
      <c r="C468" t="s">
        <v>933</v>
      </c>
      <c r="D468" t="str">
        <f>HYPERLINK("https://talan.bank.gov.ua/get-user-certificate/VeyTSRnfOq0L9GFX_uql","Завантажити сертифікат")</f>
        <v>Завантажити сертифікат</v>
      </c>
    </row>
    <row r="469" spans="1:4" x14ac:dyDescent="0.3">
      <c r="A469" t="s">
        <v>934</v>
      </c>
      <c r="B469" t="s">
        <v>4</v>
      </c>
      <c r="C469" t="s">
        <v>935</v>
      </c>
      <c r="D469" t="str">
        <f>HYPERLINK("https://talan.bank.gov.ua/get-user-certificate/VeyTS3FXAF-ROG30tcL2","Завантажити сертифікат")</f>
        <v>Завантажити сертифікат</v>
      </c>
    </row>
    <row r="470" spans="1:4" x14ac:dyDescent="0.3">
      <c r="A470" t="s">
        <v>936</v>
      </c>
      <c r="B470" t="s">
        <v>4</v>
      </c>
      <c r="C470" t="s">
        <v>937</v>
      </c>
      <c r="D470" t="str">
        <f>HYPERLINK("https://talan.bank.gov.ua/get-user-certificate/VeyTSjNqix5iogfQm9_U","Завантажити сертифікат")</f>
        <v>Завантажити сертифікат</v>
      </c>
    </row>
    <row r="471" spans="1:4" x14ac:dyDescent="0.3">
      <c r="A471" t="s">
        <v>938</v>
      </c>
      <c r="B471" t="s">
        <v>4</v>
      </c>
      <c r="C471" t="s">
        <v>939</v>
      </c>
      <c r="D471" t="str">
        <f>HYPERLINK("https://talan.bank.gov.ua/get-user-certificate/VeyTSLj2MsFJb3rEKsnz","Завантажити сертифікат")</f>
        <v>Завантажити сертифікат</v>
      </c>
    </row>
    <row r="472" spans="1:4" x14ac:dyDescent="0.3">
      <c r="A472" t="s">
        <v>940</v>
      </c>
      <c r="B472" t="s">
        <v>4</v>
      </c>
      <c r="C472" t="s">
        <v>941</v>
      </c>
      <c r="D472" t="str">
        <f>HYPERLINK("https://talan.bank.gov.ua/get-user-certificate/VeyTSf6LEK9ECQUPht8E","Завантажити сертифікат")</f>
        <v>Завантажити сертифікат</v>
      </c>
    </row>
    <row r="473" spans="1:4" x14ac:dyDescent="0.3">
      <c r="A473" t="s">
        <v>942</v>
      </c>
      <c r="B473" t="s">
        <v>4</v>
      </c>
      <c r="C473" t="s">
        <v>943</v>
      </c>
      <c r="D473" t="str">
        <f>HYPERLINK("https://talan.bank.gov.ua/get-user-certificate/VeyTSkbfQkjlTTa5cV1N","Завантажити сертифікат")</f>
        <v>Завантажити сертифікат</v>
      </c>
    </row>
    <row r="474" spans="1:4" x14ac:dyDescent="0.3">
      <c r="A474" t="s">
        <v>944</v>
      </c>
      <c r="B474" t="s">
        <v>4</v>
      </c>
      <c r="C474" t="s">
        <v>945</v>
      </c>
      <c r="D474" t="str">
        <f>HYPERLINK("https://talan.bank.gov.ua/get-user-certificate/VeyTSZzcceeneKjwJlBn","Завантажити сертифікат")</f>
        <v>Завантажити сертифікат</v>
      </c>
    </row>
    <row r="475" spans="1:4" x14ac:dyDescent="0.3">
      <c r="A475" t="s">
        <v>946</v>
      </c>
      <c r="B475" t="s">
        <v>4</v>
      </c>
      <c r="C475" t="s">
        <v>947</v>
      </c>
      <c r="D475" t="str">
        <f>HYPERLINK("https://talan.bank.gov.ua/get-user-certificate/VeyTSEQUZaUyDrBf0XaA","Завантажити сертифікат")</f>
        <v>Завантажити сертифікат</v>
      </c>
    </row>
    <row r="476" spans="1:4" x14ac:dyDescent="0.3">
      <c r="A476" t="s">
        <v>948</v>
      </c>
      <c r="B476" t="s">
        <v>4</v>
      </c>
      <c r="C476" t="s">
        <v>949</v>
      </c>
      <c r="D476" t="str">
        <f>HYPERLINK("https://talan.bank.gov.ua/get-user-certificate/VeyTSgd34XeEz0urJ8T8","Завантажити сертифікат")</f>
        <v>Завантажити сертифікат</v>
      </c>
    </row>
    <row r="477" spans="1:4" x14ac:dyDescent="0.3">
      <c r="A477" t="s">
        <v>950</v>
      </c>
      <c r="B477" t="s">
        <v>4</v>
      </c>
      <c r="C477" t="s">
        <v>951</v>
      </c>
      <c r="D477" t="str">
        <f>HYPERLINK("https://talan.bank.gov.ua/get-user-certificate/VeyTSN71FYnbes-3zMJq","Завантажити сертифікат")</f>
        <v>Завантажити сертифікат</v>
      </c>
    </row>
    <row r="478" spans="1:4" x14ac:dyDescent="0.3">
      <c r="A478" t="s">
        <v>952</v>
      </c>
      <c r="B478" t="s">
        <v>4</v>
      </c>
      <c r="C478" t="s">
        <v>953</v>
      </c>
      <c r="D478" t="str">
        <f>HYPERLINK("https://talan.bank.gov.ua/get-user-certificate/VeyTSTBvhJ3OkcJRn730","Завантажити сертифікат")</f>
        <v>Завантажити сертифікат</v>
      </c>
    </row>
    <row r="479" spans="1:4" x14ac:dyDescent="0.3">
      <c r="A479" t="s">
        <v>954</v>
      </c>
      <c r="B479" t="s">
        <v>4</v>
      </c>
      <c r="C479" t="s">
        <v>955</v>
      </c>
      <c r="D479" t="str">
        <f>HYPERLINK("https://talan.bank.gov.ua/get-user-certificate/VeyTSUVFUis7V0QNU2V6","Завантажити сертифікат")</f>
        <v>Завантажити сертифікат</v>
      </c>
    </row>
    <row r="480" spans="1:4" x14ac:dyDescent="0.3">
      <c r="A480" t="s">
        <v>956</v>
      </c>
      <c r="B480" t="s">
        <v>4</v>
      </c>
      <c r="C480" t="s">
        <v>957</v>
      </c>
      <c r="D480" t="str">
        <f>HYPERLINK("https://talan.bank.gov.ua/get-user-certificate/VeyTSWx4KyPuq86EUirk","Завантажити сертифікат")</f>
        <v>Завантажити сертифікат</v>
      </c>
    </row>
    <row r="481" spans="1:4" x14ac:dyDescent="0.3">
      <c r="A481" t="s">
        <v>958</v>
      </c>
      <c r="B481" t="s">
        <v>4</v>
      </c>
      <c r="C481" t="s">
        <v>959</v>
      </c>
      <c r="D481" t="str">
        <f>HYPERLINK("https://talan.bank.gov.ua/get-user-certificate/VeyTSIQwm9V2weT3ZPHR","Завантажити сертифікат")</f>
        <v>Завантажити сертифікат</v>
      </c>
    </row>
    <row r="482" spans="1:4" x14ac:dyDescent="0.3">
      <c r="A482" t="s">
        <v>960</v>
      </c>
      <c r="B482" t="s">
        <v>4</v>
      </c>
      <c r="C482" t="s">
        <v>961</v>
      </c>
      <c r="D482" t="str">
        <f>HYPERLINK("https://talan.bank.gov.ua/get-user-certificate/VeyTSA0VdAT4N3lART-0","Завантажити сертифікат")</f>
        <v>Завантажити сертифікат</v>
      </c>
    </row>
    <row r="483" spans="1:4" x14ac:dyDescent="0.3">
      <c r="A483" t="s">
        <v>962</v>
      </c>
      <c r="B483" t="s">
        <v>4</v>
      </c>
      <c r="C483" t="s">
        <v>963</v>
      </c>
      <c r="D483" t="str">
        <f>HYPERLINK("https://talan.bank.gov.ua/get-user-certificate/VeyTS09ZeefZlLn-I_d_","Завантажити сертифікат")</f>
        <v>Завантажити сертифікат</v>
      </c>
    </row>
    <row r="484" spans="1:4" x14ac:dyDescent="0.3">
      <c r="A484" t="s">
        <v>964</v>
      </c>
      <c r="B484" t="s">
        <v>4</v>
      </c>
      <c r="C484" t="s">
        <v>965</v>
      </c>
      <c r="D484" t="str">
        <f>HYPERLINK("https://talan.bank.gov.ua/get-user-certificate/VeyTSg3MFPE2nznhn4PL","Завантажити сертифікат")</f>
        <v>Завантажити сертифікат</v>
      </c>
    </row>
    <row r="485" spans="1:4" x14ac:dyDescent="0.3">
      <c r="A485" t="s">
        <v>966</v>
      </c>
      <c r="B485" t="s">
        <v>4</v>
      </c>
      <c r="C485" t="s">
        <v>967</v>
      </c>
      <c r="D485" t="str">
        <f>HYPERLINK("https://talan.bank.gov.ua/get-user-certificate/VeyTSinMPL2lXuQK0q5K","Завантажити сертифікат")</f>
        <v>Завантажити сертифікат</v>
      </c>
    </row>
    <row r="486" spans="1:4" x14ac:dyDescent="0.3">
      <c r="A486" t="s">
        <v>968</v>
      </c>
      <c r="B486" t="s">
        <v>4</v>
      </c>
      <c r="C486" t="s">
        <v>969</v>
      </c>
      <c r="D486" t="str">
        <f>HYPERLINK("https://talan.bank.gov.ua/get-user-certificate/VeyTS82b6e9J4RDsmpcV","Завантажити сертифікат")</f>
        <v>Завантажити сертифікат</v>
      </c>
    </row>
    <row r="487" spans="1:4" x14ac:dyDescent="0.3">
      <c r="A487" t="s">
        <v>970</v>
      </c>
      <c r="B487" t="s">
        <v>4</v>
      </c>
      <c r="C487" t="s">
        <v>971</v>
      </c>
      <c r="D487" t="str">
        <f>HYPERLINK("https://talan.bank.gov.ua/get-user-certificate/VeyTSV9rgbxRsb2X_eCE","Завантажити сертифікат")</f>
        <v>Завантажити сертифікат</v>
      </c>
    </row>
    <row r="488" spans="1:4" x14ac:dyDescent="0.3">
      <c r="A488" t="s">
        <v>972</v>
      </c>
      <c r="B488" t="s">
        <v>4</v>
      </c>
      <c r="C488" t="s">
        <v>973</v>
      </c>
      <c r="D488" t="str">
        <f>HYPERLINK("https://talan.bank.gov.ua/get-user-certificate/VeyTSXntwXb4FvKPMllQ","Завантажити сертифікат")</f>
        <v>Завантажити сертифікат</v>
      </c>
    </row>
    <row r="489" spans="1:4" x14ac:dyDescent="0.3">
      <c r="A489" t="s">
        <v>974</v>
      </c>
      <c r="B489" t="s">
        <v>4</v>
      </c>
      <c r="C489" t="s">
        <v>975</v>
      </c>
      <c r="D489" t="str">
        <f>HYPERLINK("https://talan.bank.gov.ua/get-user-certificate/VeyTS3tgudWIBZ2Lp2Dt","Завантажити сертифікат")</f>
        <v>Завантажити сертифікат</v>
      </c>
    </row>
    <row r="490" spans="1:4" x14ac:dyDescent="0.3">
      <c r="A490" t="s">
        <v>976</v>
      </c>
      <c r="B490" t="s">
        <v>4</v>
      </c>
      <c r="C490" t="s">
        <v>977</v>
      </c>
      <c r="D490" t="str">
        <f>HYPERLINK("https://talan.bank.gov.ua/get-user-certificate/VeyTSSqRlxF_1izvSNmW","Завантажити сертифікат")</f>
        <v>Завантажити сертифікат</v>
      </c>
    </row>
    <row r="491" spans="1:4" x14ac:dyDescent="0.3">
      <c r="A491" t="s">
        <v>978</v>
      </c>
      <c r="B491" t="s">
        <v>4</v>
      </c>
      <c r="C491" t="s">
        <v>979</v>
      </c>
      <c r="D491" t="str">
        <f>HYPERLINK("https://talan.bank.gov.ua/get-user-certificate/VeyTSzX71eHNYopaoqTM","Завантажити сертифікат")</f>
        <v>Завантажити сертифікат</v>
      </c>
    </row>
    <row r="492" spans="1:4" x14ac:dyDescent="0.3">
      <c r="A492" t="s">
        <v>980</v>
      </c>
      <c r="B492" t="s">
        <v>4</v>
      </c>
      <c r="C492" t="s">
        <v>981</v>
      </c>
      <c r="D492" t="str">
        <f>HYPERLINK("https://talan.bank.gov.ua/get-user-certificate/VeyTSjhUZnAt8j6NIcKn","Завантажити сертифікат")</f>
        <v>Завантажити сертифікат</v>
      </c>
    </row>
    <row r="493" spans="1:4" x14ac:dyDescent="0.3">
      <c r="A493" t="s">
        <v>982</v>
      </c>
      <c r="B493" t="s">
        <v>4</v>
      </c>
      <c r="C493" t="s">
        <v>983</v>
      </c>
      <c r="D493" t="str">
        <f>HYPERLINK("https://talan.bank.gov.ua/get-user-certificate/VeyTS9N82ZYAuRp8E3vI","Завантажити сертифікат")</f>
        <v>Завантажити сертифікат</v>
      </c>
    </row>
    <row r="494" spans="1:4" x14ac:dyDescent="0.3">
      <c r="A494" t="s">
        <v>984</v>
      </c>
      <c r="B494" t="s">
        <v>4</v>
      </c>
      <c r="C494" t="s">
        <v>985</v>
      </c>
      <c r="D494" t="str">
        <f>HYPERLINK("https://talan.bank.gov.ua/get-user-certificate/VeyTSDrWJJgjQp8It5ov","Завантажити сертифікат")</f>
        <v>Завантажити сертифікат</v>
      </c>
    </row>
    <row r="495" spans="1:4" x14ac:dyDescent="0.3">
      <c r="A495" t="s">
        <v>986</v>
      </c>
      <c r="B495" t="s">
        <v>4</v>
      </c>
      <c r="C495" t="s">
        <v>987</v>
      </c>
      <c r="D495" t="str">
        <f>HYPERLINK("https://talan.bank.gov.ua/get-user-certificate/VeyTSV-8HDF_G6El26N0","Завантажити сертифікат")</f>
        <v>Завантажити сертифікат</v>
      </c>
    </row>
    <row r="496" spans="1:4" x14ac:dyDescent="0.3">
      <c r="A496" t="s">
        <v>988</v>
      </c>
      <c r="B496" t="s">
        <v>4</v>
      </c>
      <c r="C496" t="s">
        <v>989</v>
      </c>
      <c r="D496" t="str">
        <f>HYPERLINK("https://talan.bank.gov.ua/get-user-certificate/VeyTSfQtkaQcCzL8cPWy","Завантажити сертифікат")</f>
        <v>Завантажити сертифікат</v>
      </c>
    </row>
    <row r="497" spans="1:4" x14ac:dyDescent="0.3">
      <c r="A497" t="s">
        <v>990</v>
      </c>
      <c r="B497" t="s">
        <v>4</v>
      </c>
      <c r="C497" t="s">
        <v>991</v>
      </c>
      <c r="D497" t="str">
        <f>HYPERLINK("https://talan.bank.gov.ua/get-user-certificate/VeyTSAJrUF9tpr0A0Xhz","Завантажити сертифікат")</f>
        <v>Завантажити сертифікат</v>
      </c>
    </row>
    <row r="498" spans="1:4" x14ac:dyDescent="0.3">
      <c r="A498" t="s">
        <v>992</v>
      </c>
      <c r="B498" t="s">
        <v>4</v>
      </c>
      <c r="C498" t="s">
        <v>993</v>
      </c>
      <c r="D498" t="str">
        <f>HYPERLINK("https://talan.bank.gov.ua/get-user-certificate/VeyTSzQ6W4d7Z54Ph-8V","Завантажити сертифікат")</f>
        <v>Завантажити сертифікат</v>
      </c>
    </row>
    <row r="499" spans="1:4" x14ac:dyDescent="0.3">
      <c r="A499" t="s">
        <v>994</v>
      </c>
      <c r="B499" t="s">
        <v>4</v>
      </c>
      <c r="C499" t="s">
        <v>995</v>
      </c>
      <c r="D499" t="str">
        <f>HYPERLINK("https://talan.bank.gov.ua/get-user-certificate/VeyTSz_Y0Nq4lo0QuqAC","Завантажити сертифікат")</f>
        <v>Завантажити сертифікат</v>
      </c>
    </row>
    <row r="500" spans="1:4" x14ac:dyDescent="0.3">
      <c r="A500" t="s">
        <v>996</v>
      </c>
      <c r="B500" t="s">
        <v>4</v>
      </c>
      <c r="C500" t="s">
        <v>997</v>
      </c>
      <c r="D500" t="str">
        <f>HYPERLINK("https://talan.bank.gov.ua/get-user-certificate/VeyTSEcPL3duJscHndqX","Завантажити сертифікат")</f>
        <v>Завантажити сертифікат</v>
      </c>
    </row>
    <row r="501" spans="1:4" x14ac:dyDescent="0.3">
      <c r="A501" t="s">
        <v>998</v>
      </c>
      <c r="B501" t="s">
        <v>4</v>
      </c>
      <c r="C501" t="s">
        <v>999</v>
      </c>
      <c r="D501" t="str">
        <f>HYPERLINK("https://talan.bank.gov.ua/get-user-certificate/VeyTSourEb2BgkwNcW5o","Завантажити сертифікат")</f>
        <v>Завантажити сертифікат</v>
      </c>
    </row>
    <row r="502" spans="1:4" x14ac:dyDescent="0.3">
      <c r="A502" t="s">
        <v>1000</v>
      </c>
      <c r="B502" t="s">
        <v>4</v>
      </c>
      <c r="C502" t="s">
        <v>1001</v>
      </c>
      <c r="D502" t="str">
        <f>HYPERLINK("https://talan.bank.gov.ua/get-user-certificate/VeyTSF-3xdVpEqsukhEn","Завантажити сертифікат")</f>
        <v>Завантажити сертифікат</v>
      </c>
    </row>
    <row r="503" spans="1:4" x14ac:dyDescent="0.3">
      <c r="A503" t="s">
        <v>1002</v>
      </c>
      <c r="B503" t="s">
        <v>4</v>
      </c>
      <c r="C503" t="s">
        <v>1003</v>
      </c>
      <c r="D503" t="str">
        <f>HYPERLINK("https://talan.bank.gov.ua/get-user-certificate/VeyTShz89f2_X2kpSpK5","Завантажити сертифікат")</f>
        <v>Завантажити сертифікат</v>
      </c>
    </row>
    <row r="504" spans="1:4" x14ac:dyDescent="0.3">
      <c r="A504" t="s">
        <v>1004</v>
      </c>
      <c r="B504" t="s">
        <v>4</v>
      </c>
      <c r="C504" t="s">
        <v>1005</v>
      </c>
      <c r="D504" t="str">
        <f>HYPERLINK("https://talan.bank.gov.ua/get-user-certificate/VeyTS5Qp-UURTqmtBP0c","Завантажити сертифікат")</f>
        <v>Завантажити сертифікат</v>
      </c>
    </row>
    <row r="505" spans="1:4" x14ac:dyDescent="0.3">
      <c r="A505" t="s">
        <v>1006</v>
      </c>
      <c r="B505" t="s">
        <v>4</v>
      </c>
      <c r="C505" t="s">
        <v>1007</v>
      </c>
      <c r="D505" t="str">
        <f>HYPERLINK("https://talan.bank.gov.ua/get-user-certificate/VeyTS6xchNwiTmsLiE-8","Завантажити сертифікат")</f>
        <v>Завантажити сертифікат</v>
      </c>
    </row>
    <row r="506" spans="1:4" x14ac:dyDescent="0.3">
      <c r="A506" t="s">
        <v>1008</v>
      </c>
      <c r="B506" t="s">
        <v>4</v>
      </c>
      <c r="C506" t="s">
        <v>1009</v>
      </c>
      <c r="D506" t="str">
        <f>HYPERLINK("https://talan.bank.gov.ua/get-user-certificate/VeyTSRrZXip1vztGvNqe","Завантажити сертифікат")</f>
        <v>Завантажити сертифікат</v>
      </c>
    </row>
    <row r="507" spans="1:4" x14ac:dyDescent="0.3">
      <c r="A507" t="s">
        <v>1010</v>
      </c>
      <c r="B507" t="s">
        <v>4</v>
      </c>
      <c r="C507" t="s">
        <v>1011</v>
      </c>
      <c r="D507" t="str">
        <f>HYPERLINK("https://talan.bank.gov.ua/get-user-certificate/VeyTS7Xk-cNZpaaY9t7c","Завантажити сертифікат")</f>
        <v>Завантажити сертифікат</v>
      </c>
    </row>
    <row r="508" spans="1:4" x14ac:dyDescent="0.3">
      <c r="A508" t="s">
        <v>1012</v>
      </c>
      <c r="B508" t="s">
        <v>4</v>
      </c>
      <c r="C508" t="s">
        <v>1013</v>
      </c>
      <c r="D508" t="str">
        <f>HYPERLINK("https://talan.bank.gov.ua/get-user-certificate/VeyTS8zD1hZyhAl-uxP7","Завантажити сертифікат")</f>
        <v>Завантажити сертифікат</v>
      </c>
    </row>
    <row r="509" spans="1:4" x14ac:dyDescent="0.3">
      <c r="A509" t="s">
        <v>1014</v>
      </c>
      <c r="B509" t="s">
        <v>4</v>
      </c>
      <c r="C509" t="s">
        <v>1015</v>
      </c>
      <c r="D509" t="str">
        <f>HYPERLINK("https://talan.bank.gov.ua/get-user-certificate/VeyTSxkTW6j7DoFYGOeU","Завантажити сертифікат")</f>
        <v>Завантажити сертифікат</v>
      </c>
    </row>
    <row r="510" spans="1:4" x14ac:dyDescent="0.3">
      <c r="A510" t="s">
        <v>1016</v>
      </c>
      <c r="B510" t="s">
        <v>4</v>
      </c>
      <c r="C510" t="s">
        <v>1017</v>
      </c>
      <c r="D510" t="str">
        <f>HYPERLINK("https://talan.bank.gov.ua/get-user-certificate/VeyTSUA7WL3vaAE0iVXd","Завантажити сертифікат")</f>
        <v>Завантажити сертифікат</v>
      </c>
    </row>
    <row r="511" spans="1:4" x14ac:dyDescent="0.3">
      <c r="A511" t="s">
        <v>1018</v>
      </c>
      <c r="B511" t="s">
        <v>4</v>
      </c>
      <c r="C511" t="s">
        <v>1019</v>
      </c>
      <c r="D511" t="str">
        <f>HYPERLINK("https://talan.bank.gov.ua/get-user-certificate/VeyTS0RQp55QSaCMADmW","Завантажити сертифікат")</f>
        <v>Завантажити сертифікат</v>
      </c>
    </row>
    <row r="512" spans="1:4" x14ac:dyDescent="0.3">
      <c r="A512" t="s">
        <v>1020</v>
      </c>
      <c r="B512" t="s">
        <v>4</v>
      </c>
      <c r="C512" t="s">
        <v>1021</v>
      </c>
      <c r="D512" t="str">
        <f>HYPERLINK("https://talan.bank.gov.ua/get-user-certificate/VeyTSkizJjW1ZNPRQCZ0","Завантажити сертифікат")</f>
        <v>Завантажити сертифікат</v>
      </c>
    </row>
    <row r="513" spans="1:4" x14ac:dyDescent="0.3">
      <c r="A513" t="s">
        <v>1022</v>
      </c>
      <c r="B513" t="s">
        <v>4</v>
      </c>
      <c r="C513" t="s">
        <v>1023</v>
      </c>
      <c r="D513" t="str">
        <f>HYPERLINK("https://talan.bank.gov.ua/get-user-certificate/VeyTS0EfvTCqFdC1ftn4","Завантажити сертифікат")</f>
        <v>Завантажити сертифікат</v>
      </c>
    </row>
    <row r="514" spans="1:4" x14ac:dyDescent="0.3">
      <c r="A514" t="s">
        <v>1024</v>
      </c>
      <c r="B514" t="s">
        <v>4</v>
      </c>
      <c r="C514" t="s">
        <v>1025</v>
      </c>
      <c r="D514" t="str">
        <f>HYPERLINK("https://talan.bank.gov.ua/get-user-certificate/VeyTSj8XThhRwM6FTArx","Завантажити сертифікат")</f>
        <v>Завантажити сертифікат</v>
      </c>
    </row>
    <row r="515" spans="1:4" x14ac:dyDescent="0.3">
      <c r="A515" t="s">
        <v>1026</v>
      </c>
      <c r="B515" t="s">
        <v>4</v>
      </c>
      <c r="C515" t="s">
        <v>1027</v>
      </c>
      <c r="D515" t="str">
        <f>HYPERLINK("https://talan.bank.gov.ua/get-user-certificate/VeyTSU__30vL1O5CD64f","Завантажити сертифікат")</f>
        <v>Завантажити сертифікат</v>
      </c>
    </row>
    <row r="516" spans="1:4" x14ac:dyDescent="0.3">
      <c r="A516" t="s">
        <v>1028</v>
      </c>
      <c r="B516" t="s">
        <v>4</v>
      </c>
      <c r="C516" t="s">
        <v>1029</v>
      </c>
      <c r="D516" t="str">
        <f>HYPERLINK("https://talan.bank.gov.ua/get-user-certificate/VeyTSYStqXDN5W_I9PT1","Завантажити сертифікат")</f>
        <v>Завантажити сертифікат</v>
      </c>
    </row>
    <row r="517" spans="1:4" x14ac:dyDescent="0.3">
      <c r="A517" t="s">
        <v>1030</v>
      </c>
      <c r="B517" t="s">
        <v>4</v>
      </c>
      <c r="C517" t="s">
        <v>1031</v>
      </c>
      <c r="D517" t="str">
        <f>HYPERLINK("https://talan.bank.gov.ua/get-user-certificate/VeyTS_-AdAyuze7Fjpeo","Завантажити сертифікат")</f>
        <v>Завантажити сертифікат</v>
      </c>
    </row>
    <row r="518" spans="1:4" x14ac:dyDescent="0.3">
      <c r="A518" t="s">
        <v>1032</v>
      </c>
      <c r="B518" t="s">
        <v>4</v>
      </c>
      <c r="C518" t="s">
        <v>1033</v>
      </c>
      <c r="D518" t="str">
        <f>HYPERLINK("https://talan.bank.gov.ua/get-user-certificate/VeyTS3IjemLaxKSoiidJ","Завантажити сертифікат")</f>
        <v>Завантажити сертифікат</v>
      </c>
    </row>
    <row r="519" spans="1:4" x14ac:dyDescent="0.3">
      <c r="A519" t="s">
        <v>1034</v>
      </c>
      <c r="B519" t="s">
        <v>4</v>
      </c>
      <c r="C519" t="s">
        <v>1035</v>
      </c>
      <c r="D519" t="str">
        <f>HYPERLINK("https://talan.bank.gov.ua/get-user-certificate/VeyTSGJrp3Zw3tCeR6Up","Завантажити сертифікат")</f>
        <v>Завантажити сертифікат</v>
      </c>
    </row>
    <row r="520" spans="1:4" x14ac:dyDescent="0.3">
      <c r="A520" t="s">
        <v>1036</v>
      </c>
      <c r="B520" t="s">
        <v>4</v>
      </c>
      <c r="C520" t="s">
        <v>1037</v>
      </c>
      <c r="D520" t="str">
        <f>HYPERLINK("https://talan.bank.gov.ua/get-user-certificate/VeyTSMnlzZFT3vIMJgSt","Завантажити сертифікат")</f>
        <v>Завантажити сертифікат</v>
      </c>
    </row>
    <row r="521" spans="1:4" x14ac:dyDescent="0.3">
      <c r="A521" t="s">
        <v>1038</v>
      </c>
      <c r="B521" t="s">
        <v>4</v>
      </c>
      <c r="C521" t="s">
        <v>1039</v>
      </c>
      <c r="D521" t="str">
        <f>HYPERLINK("https://talan.bank.gov.ua/get-user-certificate/VeyTSupCF0IkT9mexNBE","Завантажити сертифікат")</f>
        <v>Завантажити сертифікат</v>
      </c>
    </row>
    <row r="522" spans="1:4" x14ac:dyDescent="0.3">
      <c r="A522" t="s">
        <v>1040</v>
      </c>
      <c r="B522" t="s">
        <v>4</v>
      </c>
      <c r="C522" t="s">
        <v>1041</v>
      </c>
      <c r="D522" t="str">
        <f>HYPERLINK("https://talan.bank.gov.ua/get-user-certificate/VeyTSHHG_W3jblVUJEdw","Завантажити сертифікат")</f>
        <v>Завантажити сертифікат</v>
      </c>
    </row>
    <row r="523" spans="1:4" x14ac:dyDescent="0.3">
      <c r="A523" t="s">
        <v>1042</v>
      </c>
      <c r="B523" t="s">
        <v>4</v>
      </c>
      <c r="C523" t="s">
        <v>1043</v>
      </c>
      <c r="D523" t="str">
        <f>HYPERLINK("https://talan.bank.gov.ua/get-user-certificate/VeyTSGSKpmQ1vI5cOje5","Завантажити сертифікат")</f>
        <v>Завантажити сертифікат</v>
      </c>
    </row>
    <row r="524" spans="1:4" x14ac:dyDescent="0.3">
      <c r="A524" t="s">
        <v>1044</v>
      </c>
      <c r="B524" t="s">
        <v>4</v>
      </c>
      <c r="C524" t="s">
        <v>1045</v>
      </c>
      <c r="D524" t="str">
        <f>HYPERLINK("https://talan.bank.gov.ua/get-user-certificate/VeyTSTh9ZwjIUhPAz8yn","Завантажити сертифікат")</f>
        <v>Завантажити сертифікат</v>
      </c>
    </row>
    <row r="525" spans="1:4" x14ac:dyDescent="0.3">
      <c r="A525" t="s">
        <v>1046</v>
      </c>
      <c r="B525" t="s">
        <v>4</v>
      </c>
      <c r="C525" t="s">
        <v>1047</v>
      </c>
      <c r="D525" t="str">
        <f>HYPERLINK("https://talan.bank.gov.ua/get-user-certificate/VeyTSlKtBx1GZqPxIp-A","Завантажити сертифікат")</f>
        <v>Завантажити сертифікат</v>
      </c>
    </row>
    <row r="526" spans="1:4" x14ac:dyDescent="0.3">
      <c r="A526" t="s">
        <v>1048</v>
      </c>
      <c r="B526" t="s">
        <v>4</v>
      </c>
      <c r="C526" t="s">
        <v>1049</v>
      </c>
      <c r="D526" t="str">
        <f>HYPERLINK("https://talan.bank.gov.ua/get-user-certificate/VeyTSZQH_XHXwDl93a_Z","Завантажити сертифікат")</f>
        <v>Завантажити сертифікат</v>
      </c>
    </row>
    <row r="527" spans="1:4" x14ac:dyDescent="0.3">
      <c r="A527" t="s">
        <v>1050</v>
      </c>
      <c r="B527" t="s">
        <v>4</v>
      </c>
      <c r="C527" t="s">
        <v>1051</v>
      </c>
      <c r="D527" t="str">
        <f>HYPERLINK("https://talan.bank.gov.ua/get-user-certificate/VeyTSYOVNigmNLsgexkZ","Завантажити сертифікат")</f>
        <v>Завантажити сертифікат</v>
      </c>
    </row>
    <row r="528" spans="1:4" x14ac:dyDescent="0.3">
      <c r="A528" t="s">
        <v>1052</v>
      </c>
      <c r="B528" t="s">
        <v>4</v>
      </c>
      <c r="C528" t="s">
        <v>1053</v>
      </c>
      <c r="D528" t="str">
        <f>HYPERLINK("https://talan.bank.gov.ua/get-user-certificate/VeyTS8l69Eqn8cnOTaEl","Завантажити сертифікат")</f>
        <v>Завантажити сертифікат</v>
      </c>
    </row>
    <row r="529" spans="1:4" x14ac:dyDescent="0.3">
      <c r="A529" t="s">
        <v>1054</v>
      </c>
      <c r="B529" t="s">
        <v>4</v>
      </c>
      <c r="C529" t="s">
        <v>1055</v>
      </c>
      <c r="D529" t="str">
        <f>HYPERLINK("https://talan.bank.gov.ua/get-user-certificate/VeyTS535d0gAIFu5kY9x","Завантажити сертифікат")</f>
        <v>Завантажити сертифікат</v>
      </c>
    </row>
    <row r="530" spans="1:4" x14ac:dyDescent="0.3">
      <c r="A530" t="s">
        <v>1056</v>
      </c>
      <c r="B530" t="s">
        <v>4</v>
      </c>
      <c r="C530" t="s">
        <v>1057</v>
      </c>
      <c r="D530" t="str">
        <f>HYPERLINK("https://talan.bank.gov.ua/get-user-certificate/VeyTSGbVKm0Y7NjSoLb3","Завантажити сертифікат")</f>
        <v>Завантажити сертифікат</v>
      </c>
    </row>
    <row r="531" spans="1:4" x14ac:dyDescent="0.3">
      <c r="A531" t="s">
        <v>1058</v>
      </c>
      <c r="B531" t="s">
        <v>4</v>
      </c>
      <c r="C531" t="s">
        <v>1059</v>
      </c>
      <c r="D531" t="str">
        <f>HYPERLINK("https://talan.bank.gov.ua/get-user-certificate/VeyTSsiJ0EAJ6HqkLgWw","Завантажити сертифікат")</f>
        <v>Завантажити сертифікат</v>
      </c>
    </row>
    <row r="532" spans="1:4" x14ac:dyDescent="0.3">
      <c r="A532" t="s">
        <v>1060</v>
      </c>
      <c r="B532" t="s">
        <v>4</v>
      </c>
      <c r="C532" t="s">
        <v>1061</v>
      </c>
      <c r="D532" t="str">
        <f>HYPERLINK("https://talan.bank.gov.ua/get-user-certificate/VeyTSS6OX2qyhTKbPnF2","Завантажити сертифікат")</f>
        <v>Завантажити сертифікат</v>
      </c>
    </row>
    <row r="533" spans="1:4" x14ac:dyDescent="0.3">
      <c r="A533" t="s">
        <v>1062</v>
      </c>
      <c r="B533" t="s">
        <v>4</v>
      </c>
      <c r="C533" t="s">
        <v>1063</v>
      </c>
      <c r="D533" t="str">
        <f>HYPERLINK("https://talan.bank.gov.ua/get-user-certificate/VeyTS8LWGSK4-M8hAOI4","Завантажити сертифікат")</f>
        <v>Завантажити сертифікат</v>
      </c>
    </row>
    <row r="534" spans="1:4" x14ac:dyDescent="0.3">
      <c r="A534" t="s">
        <v>1064</v>
      </c>
      <c r="B534" t="s">
        <v>4</v>
      </c>
      <c r="C534" t="s">
        <v>1065</v>
      </c>
      <c r="D534" t="str">
        <f>HYPERLINK("https://talan.bank.gov.ua/get-user-certificate/VeyTSJemzjnFUsppVVZv","Завантажити сертифікат")</f>
        <v>Завантажити сертифікат</v>
      </c>
    </row>
    <row r="535" spans="1:4" x14ac:dyDescent="0.3">
      <c r="A535" t="s">
        <v>1066</v>
      </c>
      <c r="B535" t="s">
        <v>4</v>
      </c>
      <c r="C535" t="s">
        <v>1067</v>
      </c>
      <c r="D535" t="str">
        <f>HYPERLINK("https://talan.bank.gov.ua/get-user-certificate/VeyTS0X89-JlSoHqqMHa","Завантажити сертифікат")</f>
        <v>Завантажити сертифікат</v>
      </c>
    </row>
    <row r="536" spans="1:4" x14ac:dyDescent="0.3">
      <c r="A536" t="s">
        <v>1068</v>
      </c>
      <c r="B536" t="s">
        <v>4</v>
      </c>
      <c r="C536" t="s">
        <v>1069</v>
      </c>
      <c r="D536" t="str">
        <f>HYPERLINK("https://talan.bank.gov.ua/get-user-certificate/VeyTS7tM1V58lDsICbdn","Завантажити сертифікат")</f>
        <v>Завантажити сертифікат</v>
      </c>
    </row>
    <row r="537" spans="1:4" x14ac:dyDescent="0.3">
      <c r="A537" t="s">
        <v>1070</v>
      </c>
      <c r="B537" t="s">
        <v>4</v>
      </c>
      <c r="C537" t="s">
        <v>1071</v>
      </c>
      <c r="D537" t="str">
        <f>HYPERLINK("https://talan.bank.gov.ua/get-user-certificate/VeyTS6amUEZ4LANmF2wL","Завантажити сертифікат")</f>
        <v>Завантажити сертифікат</v>
      </c>
    </row>
    <row r="538" spans="1:4" x14ac:dyDescent="0.3">
      <c r="A538" t="s">
        <v>1072</v>
      </c>
      <c r="B538" t="s">
        <v>4</v>
      </c>
      <c r="C538" t="s">
        <v>1073</v>
      </c>
      <c r="D538" t="str">
        <f>HYPERLINK("https://talan.bank.gov.ua/get-user-certificate/VeyTSyluWpMfYc6EDQcX","Завантажити сертифікат")</f>
        <v>Завантажити сертифікат</v>
      </c>
    </row>
    <row r="539" spans="1:4" x14ac:dyDescent="0.3">
      <c r="A539" t="s">
        <v>1074</v>
      </c>
      <c r="B539" t="s">
        <v>4</v>
      </c>
      <c r="C539" t="s">
        <v>1075</v>
      </c>
      <c r="D539" t="str">
        <f>HYPERLINK("https://talan.bank.gov.ua/get-user-certificate/VeyTSfbh7RbW8e2vqSfR","Завантажити сертифікат")</f>
        <v>Завантажити сертифікат</v>
      </c>
    </row>
    <row r="540" spans="1:4" x14ac:dyDescent="0.3">
      <c r="A540" t="s">
        <v>1076</v>
      </c>
      <c r="B540" t="s">
        <v>4</v>
      </c>
      <c r="C540" t="s">
        <v>1077</v>
      </c>
      <c r="D540" t="str">
        <f>HYPERLINK("https://talan.bank.gov.ua/get-user-certificate/VeyTSoXyjUubJrVDswey","Завантажити сертифікат")</f>
        <v>Завантажити сертифікат</v>
      </c>
    </row>
    <row r="541" spans="1:4" x14ac:dyDescent="0.3">
      <c r="A541" t="s">
        <v>1078</v>
      </c>
      <c r="B541" t="s">
        <v>4</v>
      </c>
      <c r="C541" t="s">
        <v>1079</v>
      </c>
      <c r="D541" t="str">
        <f>HYPERLINK("https://talan.bank.gov.ua/get-user-certificate/VeyTSN5bBTFSL0PNKDRc","Завантажити сертифікат")</f>
        <v>Завантажити сертифікат</v>
      </c>
    </row>
    <row r="542" spans="1:4" x14ac:dyDescent="0.3">
      <c r="A542" t="s">
        <v>1080</v>
      </c>
      <c r="B542" t="s">
        <v>4</v>
      </c>
      <c r="C542" t="s">
        <v>1081</v>
      </c>
      <c r="D542" t="str">
        <f>HYPERLINK("https://talan.bank.gov.ua/get-user-certificate/VeyTS9It_8u-b_qJHnAr","Завантажити сертифікат")</f>
        <v>Завантажити сертифікат</v>
      </c>
    </row>
    <row r="543" spans="1:4" x14ac:dyDescent="0.3">
      <c r="A543" t="s">
        <v>1082</v>
      </c>
      <c r="B543" t="s">
        <v>4</v>
      </c>
      <c r="C543" t="s">
        <v>1083</v>
      </c>
      <c r="D543" t="str">
        <f>HYPERLINK("https://talan.bank.gov.ua/get-user-certificate/VeyTSK4nDRAhAIRfRQEv","Завантажити сертифікат")</f>
        <v>Завантажити сертифікат</v>
      </c>
    </row>
    <row r="544" spans="1:4" x14ac:dyDescent="0.3">
      <c r="A544" t="s">
        <v>1084</v>
      </c>
      <c r="B544" t="s">
        <v>4</v>
      </c>
      <c r="C544" t="s">
        <v>1085</v>
      </c>
      <c r="D544" t="str">
        <f>HYPERLINK("https://talan.bank.gov.ua/get-user-certificate/VeyTSsKkfTNvuubadnpA","Завантажити сертифікат")</f>
        <v>Завантажити сертифікат</v>
      </c>
    </row>
    <row r="545" spans="1:4" x14ac:dyDescent="0.3">
      <c r="A545" t="s">
        <v>1086</v>
      </c>
      <c r="B545" t="s">
        <v>4</v>
      </c>
      <c r="C545" t="s">
        <v>1087</v>
      </c>
      <c r="D545" t="str">
        <f>HYPERLINK("https://talan.bank.gov.ua/get-user-certificate/VeyTSn7_vjq90OHsp6Hz","Завантажити сертифікат")</f>
        <v>Завантажити сертифікат</v>
      </c>
    </row>
    <row r="546" spans="1:4" x14ac:dyDescent="0.3">
      <c r="A546" t="s">
        <v>1088</v>
      </c>
      <c r="B546" t="s">
        <v>4</v>
      </c>
      <c r="C546" t="s">
        <v>1089</v>
      </c>
      <c r="D546" t="str">
        <f>HYPERLINK("https://talan.bank.gov.ua/get-user-certificate/VeyTSEstS4A1iLgQTLkZ","Завантажити сертифікат")</f>
        <v>Завантажити сертифікат</v>
      </c>
    </row>
    <row r="547" spans="1:4" x14ac:dyDescent="0.3">
      <c r="A547" t="s">
        <v>1090</v>
      </c>
      <c r="B547" t="s">
        <v>4</v>
      </c>
      <c r="C547" t="s">
        <v>1091</v>
      </c>
      <c r="D547" t="str">
        <f>HYPERLINK("https://talan.bank.gov.ua/get-user-certificate/VeyTSZ1C2kWl5Mp0f2h1","Завантажити сертифікат")</f>
        <v>Завантажити сертифікат</v>
      </c>
    </row>
    <row r="548" spans="1:4" x14ac:dyDescent="0.3">
      <c r="A548" t="s">
        <v>1092</v>
      </c>
      <c r="B548" t="s">
        <v>4</v>
      </c>
      <c r="C548" t="s">
        <v>1093</v>
      </c>
      <c r="D548" t="str">
        <f>HYPERLINK("https://talan.bank.gov.ua/get-user-certificate/VeyTSDV9ABD6Ep-5JypL","Завантажити сертифікат")</f>
        <v>Завантажити сертифікат</v>
      </c>
    </row>
    <row r="549" spans="1:4" x14ac:dyDescent="0.3">
      <c r="A549" t="s">
        <v>1094</v>
      </c>
      <c r="B549" t="s">
        <v>4</v>
      </c>
      <c r="C549" t="s">
        <v>1095</v>
      </c>
      <c r="D549" t="str">
        <f>HYPERLINK("https://talan.bank.gov.ua/get-user-certificate/VeyTSU_gRay7HcwiPUqj","Завантажити сертифікат")</f>
        <v>Завантажити сертифікат</v>
      </c>
    </row>
    <row r="550" spans="1:4" x14ac:dyDescent="0.3">
      <c r="A550" t="s">
        <v>1096</v>
      </c>
      <c r="B550" t="s">
        <v>4</v>
      </c>
      <c r="C550" t="s">
        <v>1097</v>
      </c>
      <c r="D550" t="str">
        <f>HYPERLINK("https://talan.bank.gov.ua/get-user-certificate/VeyTSHgLinvEAXRv6MSy","Завантажити сертифікат")</f>
        <v>Завантажити сертифікат</v>
      </c>
    </row>
    <row r="551" spans="1:4" x14ac:dyDescent="0.3">
      <c r="A551" t="s">
        <v>1098</v>
      </c>
      <c r="B551" t="s">
        <v>4</v>
      </c>
      <c r="C551" t="s">
        <v>1099</v>
      </c>
      <c r="D551" t="str">
        <f>HYPERLINK("https://talan.bank.gov.ua/get-user-certificate/VeyTSa3t6C3AKwgRcYDy","Завантажити сертифікат")</f>
        <v>Завантажити сертифікат</v>
      </c>
    </row>
    <row r="552" spans="1:4" x14ac:dyDescent="0.3">
      <c r="A552" t="s">
        <v>1100</v>
      </c>
      <c r="B552" t="s">
        <v>4</v>
      </c>
      <c r="C552" t="s">
        <v>1101</v>
      </c>
      <c r="D552" t="str">
        <f>HYPERLINK("https://talan.bank.gov.ua/get-user-certificate/VeyTSxQ_RWsdEJCvnZhS","Завантажити сертифікат")</f>
        <v>Завантажити сертифікат</v>
      </c>
    </row>
    <row r="553" spans="1:4" x14ac:dyDescent="0.3">
      <c r="A553" t="s">
        <v>1102</v>
      </c>
      <c r="B553" t="s">
        <v>4</v>
      </c>
      <c r="C553" t="s">
        <v>1103</v>
      </c>
      <c r="D553" t="str">
        <f>HYPERLINK("https://talan.bank.gov.ua/get-user-certificate/VeyTSM35psHgBHPs2eUQ","Завантажити сертифікат")</f>
        <v>Завантажити сертифікат</v>
      </c>
    </row>
    <row r="554" spans="1:4" x14ac:dyDescent="0.3">
      <c r="A554" t="s">
        <v>1104</v>
      </c>
      <c r="B554" t="s">
        <v>4</v>
      </c>
      <c r="C554" t="s">
        <v>1105</v>
      </c>
      <c r="D554" t="str">
        <f>HYPERLINK("https://talan.bank.gov.ua/get-user-certificate/VeyTSNNkzA_yWMXk_SAa","Завантажити сертифікат")</f>
        <v>Завантажити сертифікат</v>
      </c>
    </row>
    <row r="555" spans="1:4" x14ac:dyDescent="0.3">
      <c r="A555" t="s">
        <v>1106</v>
      </c>
      <c r="B555" t="s">
        <v>4</v>
      </c>
      <c r="C555" t="s">
        <v>1107</v>
      </c>
      <c r="D555" t="str">
        <f>HYPERLINK("https://talan.bank.gov.ua/get-user-certificate/VeyTSEoIhSGQd8qD9rMv","Завантажити сертифікат")</f>
        <v>Завантажити сертифікат</v>
      </c>
    </row>
    <row r="556" spans="1:4" x14ac:dyDescent="0.3">
      <c r="A556" t="s">
        <v>1108</v>
      </c>
      <c r="B556" t="s">
        <v>4</v>
      </c>
      <c r="C556" t="s">
        <v>1109</v>
      </c>
      <c r="D556" t="str">
        <f>HYPERLINK("https://talan.bank.gov.ua/get-user-certificate/VeyTSSa1ibHJS1AvELtR","Завантажити сертифікат")</f>
        <v>Завантажити сертифікат</v>
      </c>
    </row>
    <row r="557" spans="1:4" x14ac:dyDescent="0.3">
      <c r="A557" t="s">
        <v>1110</v>
      </c>
      <c r="B557" t="s">
        <v>4</v>
      </c>
      <c r="C557" t="s">
        <v>1111</v>
      </c>
      <c r="D557" t="str">
        <f>HYPERLINK("https://talan.bank.gov.ua/get-user-certificate/VeyTSdaAtqJRIU528j22","Завантажити сертифікат")</f>
        <v>Завантажити сертифікат</v>
      </c>
    </row>
    <row r="558" spans="1:4" x14ac:dyDescent="0.3">
      <c r="A558" t="s">
        <v>1112</v>
      </c>
      <c r="B558" t="s">
        <v>4</v>
      </c>
      <c r="C558" t="s">
        <v>1113</v>
      </c>
      <c r="D558" t="str">
        <f>HYPERLINK("https://talan.bank.gov.ua/get-user-certificate/VeyTSZvYcq6LqxoA8Wb3","Завантажити сертифікат")</f>
        <v>Завантажити сертифікат</v>
      </c>
    </row>
    <row r="559" spans="1:4" x14ac:dyDescent="0.3">
      <c r="A559" t="s">
        <v>1114</v>
      </c>
      <c r="B559" t="s">
        <v>4</v>
      </c>
      <c r="C559" t="s">
        <v>1115</v>
      </c>
      <c r="D559" t="str">
        <f>HYPERLINK("https://talan.bank.gov.ua/get-user-certificate/VeyTSVh2nokuQAHm4NNS","Завантажити сертифікат")</f>
        <v>Завантажити сертифікат</v>
      </c>
    </row>
    <row r="560" spans="1:4" x14ac:dyDescent="0.3">
      <c r="A560" t="s">
        <v>1116</v>
      </c>
      <c r="B560" t="s">
        <v>4</v>
      </c>
      <c r="C560" t="s">
        <v>1117</v>
      </c>
      <c r="D560" t="str">
        <f>HYPERLINK("https://talan.bank.gov.ua/get-user-certificate/VeyTSaH6HUtXvN1gTEKp","Завантажити сертифікат")</f>
        <v>Завантажити сертифікат</v>
      </c>
    </row>
    <row r="561" spans="1:4" x14ac:dyDescent="0.3">
      <c r="A561" t="s">
        <v>1118</v>
      </c>
      <c r="B561" t="s">
        <v>4</v>
      </c>
      <c r="C561" t="s">
        <v>1119</v>
      </c>
      <c r="D561" t="str">
        <f>HYPERLINK("https://talan.bank.gov.ua/get-user-certificate/VeyTSwB96isZE80v4e2R","Завантажити сертифікат")</f>
        <v>Завантажити сертифікат</v>
      </c>
    </row>
    <row r="562" spans="1:4" x14ac:dyDescent="0.3">
      <c r="A562" t="s">
        <v>1120</v>
      </c>
      <c r="B562" t="s">
        <v>4</v>
      </c>
      <c r="C562" t="s">
        <v>1121</v>
      </c>
      <c r="D562" t="str">
        <f>HYPERLINK("https://talan.bank.gov.ua/get-user-certificate/VeyTS5fwewS1PVM8G7uk","Завантажити сертифікат")</f>
        <v>Завантажити сертифікат</v>
      </c>
    </row>
    <row r="563" spans="1:4" x14ac:dyDescent="0.3">
      <c r="A563" t="s">
        <v>1122</v>
      </c>
      <c r="B563" t="s">
        <v>4</v>
      </c>
      <c r="C563" t="s">
        <v>1123</v>
      </c>
      <c r="D563" t="str">
        <f>HYPERLINK("https://talan.bank.gov.ua/get-user-certificate/VeyTSchaRoII2R82Gzxd","Завантажити сертифікат")</f>
        <v>Завантажити сертифікат</v>
      </c>
    </row>
    <row r="564" spans="1:4" x14ac:dyDescent="0.3">
      <c r="A564" t="s">
        <v>1124</v>
      </c>
      <c r="B564" t="s">
        <v>4</v>
      </c>
      <c r="C564" t="s">
        <v>1125</v>
      </c>
      <c r="D564" t="str">
        <f>HYPERLINK("https://talan.bank.gov.ua/get-user-certificate/VeyTST_sNCSegR2I6oJx","Завантажити сертифікат")</f>
        <v>Завантажити сертифікат</v>
      </c>
    </row>
    <row r="565" spans="1:4" x14ac:dyDescent="0.3">
      <c r="A565" t="s">
        <v>1126</v>
      </c>
      <c r="B565" t="s">
        <v>4</v>
      </c>
      <c r="C565" t="s">
        <v>1127</v>
      </c>
      <c r="D565" t="str">
        <f>HYPERLINK("https://talan.bank.gov.ua/get-user-certificate/VeyTSk5kz5dPpYgYRj65","Завантажити сертифікат")</f>
        <v>Завантажити сертифікат</v>
      </c>
    </row>
    <row r="566" spans="1:4" x14ac:dyDescent="0.3">
      <c r="A566" t="s">
        <v>1128</v>
      </c>
      <c r="B566" t="s">
        <v>4</v>
      </c>
      <c r="C566" t="s">
        <v>1129</v>
      </c>
      <c r="D566" t="str">
        <f>HYPERLINK("https://talan.bank.gov.ua/get-user-certificate/VeyTSSs94qW96cbLF1yi","Завантажити сертифікат")</f>
        <v>Завантажити сертифікат</v>
      </c>
    </row>
    <row r="567" spans="1:4" x14ac:dyDescent="0.3">
      <c r="A567" t="s">
        <v>1130</v>
      </c>
      <c r="B567" t="s">
        <v>4</v>
      </c>
      <c r="C567" t="s">
        <v>1131</v>
      </c>
      <c r="D567" t="str">
        <f>HYPERLINK("https://talan.bank.gov.ua/get-user-certificate/VeyTS_gUePkTi5EOf8hT","Завантажити сертифікат")</f>
        <v>Завантажити сертифікат</v>
      </c>
    </row>
    <row r="568" spans="1:4" x14ac:dyDescent="0.3">
      <c r="A568" t="s">
        <v>1132</v>
      </c>
      <c r="B568" t="s">
        <v>4</v>
      </c>
      <c r="C568" t="s">
        <v>1133</v>
      </c>
      <c r="D568" t="str">
        <f>HYPERLINK("https://talan.bank.gov.ua/get-user-certificate/VeyTSW07KoL2YPKmGKwG","Завантажити сертифікат")</f>
        <v>Завантажити сертифікат</v>
      </c>
    </row>
    <row r="569" spans="1:4" x14ac:dyDescent="0.3">
      <c r="A569" t="s">
        <v>1134</v>
      </c>
      <c r="B569" t="s">
        <v>4</v>
      </c>
      <c r="C569" t="s">
        <v>1135</v>
      </c>
      <c r="D569" t="str">
        <f>HYPERLINK("https://talan.bank.gov.ua/get-user-certificate/VeyTSyqR_SLb2qIbg-gB","Завантажити сертифікат")</f>
        <v>Завантажити сертифікат</v>
      </c>
    </row>
    <row r="570" spans="1:4" x14ac:dyDescent="0.3">
      <c r="A570" t="s">
        <v>1136</v>
      </c>
      <c r="B570" t="s">
        <v>4</v>
      </c>
      <c r="C570" t="s">
        <v>1137</v>
      </c>
      <c r="D570" t="str">
        <f>HYPERLINK("https://talan.bank.gov.ua/get-user-certificate/VeyTS8N98qs7PveG1Xt1","Завантажити сертифікат")</f>
        <v>Завантажити сертифікат</v>
      </c>
    </row>
    <row r="571" spans="1:4" x14ac:dyDescent="0.3">
      <c r="A571" t="s">
        <v>1138</v>
      </c>
      <c r="B571" t="s">
        <v>4</v>
      </c>
      <c r="C571" t="s">
        <v>1139</v>
      </c>
      <c r="D571" t="str">
        <f>HYPERLINK("https://talan.bank.gov.ua/get-user-certificate/VeyTS4piFTII4_A-Svg4","Завантажити сертифікат")</f>
        <v>Завантажити сертифікат</v>
      </c>
    </row>
    <row r="572" spans="1:4" x14ac:dyDescent="0.3">
      <c r="A572" t="s">
        <v>1140</v>
      </c>
      <c r="B572" t="s">
        <v>4</v>
      </c>
      <c r="C572" t="s">
        <v>1141</v>
      </c>
      <c r="D572" t="str">
        <f>HYPERLINK("https://talan.bank.gov.ua/get-user-certificate/VeyTScWxgrsPIhEK_YZ6","Завантажити сертифікат")</f>
        <v>Завантажити сертифікат</v>
      </c>
    </row>
    <row r="573" spans="1:4" x14ac:dyDescent="0.3">
      <c r="A573" t="s">
        <v>1142</v>
      </c>
      <c r="B573" t="s">
        <v>4</v>
      </c>
      <c r="C573" t="s">
        <v>1143</v>
      </c>
      <c r="D573" t="str">
        <f>HYPERLINK("https://talan.bank.gov.ua/get-user-certificate/VeyTSp5O9Ykgbvwcl0Bv","Завантажити сертифікат")</f>
        <v>Завантажити сертифікат</v>
      </c>
    </row>
    <row r="574" spans="1:4" x14ac:dyDescent="0.3">
      <c r="A574" t="s">
        <v>1144</v>
      </c>
      <c r="B574" t="s">
        <v>4</v>
      </c>
      <c r="C574" t="s">
        <v>1145</v>
      </c>
      <c r="D574" t="str">
        <f>HYPERLINK("https://talan.bank.gov.ua/get-user-certificate/VeyTSl9hars6hcgnlsei","Завантажити сертифікат")</f>
        <v>Завантажити сертифікат</v>
      </c>
    </row>
    <row r="575" spans="1:4" x14ac:dyDescent="0.3">
      <c r="A575" t="s">
        <v>1146</v>
      </c>
      <c r="B575" t="s">
        <v>4</v>
      </c>
      <c r="C575" t="s">
        <v>1147</v>
      </c>
      <c r="D575" t="str">
        <f>HYPERLINK("https://talan.bank.gov.ua/get-user-certificate/VeyTS4Rwe-2w2zI-tm0V","Завантажити сертифікат")</f>
        <v>Завантажити сертифікат</v>
      </c>
    </row>
    <row r="576" spans="1:4" x14ac:dyDescent="0.3">
      <c r="A576" t="s">
        <v>1148</v>
      </c>
      <c r="B576" t="s">
        <v>4</v>
      </c>
      <c r="C576" t="s">
        <v>1149</v>
      </c>
      <c r="D576" t="str">
        <f>HYPERLINK("https://talan.bank.gov.ua/get-user-certificate/VeyTSMiqmo426Pg_zsXv","Завантажити сертифікат")</f>
        <v>Завантажити сертифікат</v>
      </c>
    </row>
    <row r="577" spans="1:4" x14ac:dyDescent="0.3">
      <c r="A577" t="s">
        <v>1150</v>
      </c>
      <c r="B577" t="s">
        <v>4</v>
      </c>
      <c r="C577" t="s">
        <v>1151</v>
      </c>
      <c r="D577" t="str">
        <f>HYPERLINK("https://talan.bank.gov.ua/get-user-certificate/VeyTSiY8P5fSQjgVPH7G","Завантажити сертифікат")</f>
        <v>Завантажити сертифікат</v>
      </c>
    </row>
    <row r="578" spans="1:4" x14ac:dyDescent="0.3">
      <c r="A578" t="s">
        <v>1152</v>
      </c>
      <c r="B578" t="s">
        <v>4</v>
      </c>
      <c r="C578" t="s">
        <v>1153</v>
      </c>
      <c r="D578" t="str">
        <f>HYPERLINK("https://talan.bank.gov.ua/get-user-certificate/VeyTST4z9O9F_j5r17nM","Завантажити сертифікат")</f>
        <v>Завантажити сертифікат</v>
      </c>
    </row>
    <row r="579" spans="1:4" x14ac:dyDescent="0.3">
      <c r="A579" t="s">
        <v>1154</v>
      </c>
      <c r="B579" t="s">
        <v>4</v>
      </c>
      <c r="C579" t="s">
        <v>1155</v>
      </c>
      <c r="D579" t="str">
        <f>HYPERLINK("https://talan.bank.gov.ua/get-user-certificate/VeyTSn_-cDfe8Ezkhnnt","Завантажити сертифікат")</f>
        <v>Завантажити сертифікат</v>
      </c>
    </row>
    <row r="580" spans="1:4" x14ac:dyDescent="0.3">
      <c r="A580" t="s">
        <v>1156</v>
      </c>
      <c r="B580" t="s">
        <v>4</v>
      </c>
      <c r="C580" t="s">
        <v>1157</v>
      </c>
      <c r="D580" t="str">
        <f>HYPERLINK("https://talan.bank.gov.ua/get-user-certificate/VeyTSbzJvcyQ_0falrBq","Завантажити сертифікат")</f>
        <v>Завантажити сертифікат</v>
      </c>
    </row>
    <row r="581" spans="1:4" x14ac:dyDescent="0.3">
      <c r="A581" t="s">
        <v>1158</v>
      </c>
      <c r="B581" t="s">
        <v>4</v>
      </c>
      <c r="C581" t="s">
        <v>1159</v>
      </c>
      <c r="D581" t="str">
        <f>HYPERLINK("https://talan.bank.gov.ua/get-user-certificate/VeyTSYwvo7ZOQPJmnSvU","Завантажити сертифікат")</f>
        <v>Завантажити сертифікат</v>
      </c>
    </row>
    <row r="582" spans="1:4" x14ac:dyDescent="0.3">
      <c r="A582" t="s">
        <v>1160</v>
      </c>
      <c r="B582" t="s">
        <v>4</v>
      </c>
      <c r="C582" t="s">
        <v>1161</v>
      </c>
      <c r="D582" t="str">
        <f>HYPERLINK("https://talan.bank.gov.ua/get-user-certificate/VeyTSsYQkmb84NWb1zk8","Завантажити сертифікат")</f>
        <v>Завантажити сертифікат</v>
      </c>
    </row>
    <row r="583" spans="1:4" x14ac:dyDescent="0.3">
      <c r="A583" t="s">
        <v>1162</v>
      </c>
      <c r="B583" t="s">
        <v>4</v>
      </c>
      <c r="C583" t="s">
        <v>1163</v>
      </c>
      <c r="D583" t="str">
        <f>HYPERLINK("https://talan.bank.gov.ua/get-user-certificate/VeyTSBATLg7uPayynVla","Завантажити сертифікат")</f>
        <v>Завантажити сертифікат</v>
      </c>
    </row>
    <row r="584" spans="1:4" x14ac:dyDescent="0.3">
      <c r="A584" t="s">
        <v>1164</v>
      </c>
      <c r="B584" t="s">
        <v>4</v>
      </c>
      <c r="C584" t="s">
        <v>1165</v>
      </c>
      <c r="D584" t="str">
        <f>HYPERLINK("https://talan.bank.gov.ua/get-user-certificate/VeyTS0RoLyADV9X0Kj2J","Завантажити сертифікат")</f>
        <v>Завантажити сертифікат</v>
      </c>
    </row>
    <row r="585" spans="1:4" x14ac:dyDescent="0.3">
      <c r="A585" t="s">
        <v>1166</v>
      </c>
      <c r="B585" t="s">
        <v>4</v>
      </c>
      <c r="C585" t="s">
        <v>1167</v>
      </c>
      <c r="D585" t="str">
        <f>HYPERLINK("https://talan.bank.gov.ua/get-user-certificate/VeyTS4vvhY57Olkqzz8o","Завантажити сертифікат")</f>
        <v>Завантажити сертифікат</v>
      </c>
    </row>
    <row r="586" spans="1:4" x14ac:dyDescent="0.3">
      <c r="A586" t="s">
        <v>1168</v>
      </c>
      <c r="B586" t="s">
        <v>4</v>
      </c>
      <c r="C586" t="s">
        <v>1169</v>
      </c>
      <c r="D586" t="str">
        <f>HYPERLINK("https://talan.bank.gov.ua/get-user-certificate/VeyTSLJWaGUES-ugJi4I","Завантажити сертифікат")</f>
        <v>Завантажити сертифікат</v>
      </c>
    </row>
    <row r="587" spans="1:4" x14ac:dyDescent="0.3">
      <c r="A587" t="s">
        <v>1170</v>
      </c>
      <c r="B587" t="s">
        <v>4</v>
      </c>
      <c r="C587" t="s">
        <v>1171</v>
      </c>
      <c r="D587" t="str">
        <f>HYPERLINK("https://talan.bank.gov.ua/get-user-certificate/VeyTSCs9lLdEosoDbvSD","Завантажити сертифікат")</f>
        <v>Завантажити сертифікат</v>
      </c>
    </row>
    <row r="588" spans="1:4" x14ac:dyDescent="0.3">
      <c r="A588" t="s">
        <v>1172</v>
      </c>
      <c r="B588" t="s">
        <v>4</v>
      </c>
      <c r="C588" t="s">
        <v>1173</v>
      </c>
      <c r="D588" t="str">
        <f>HYPERLINK("https://talan.bank.gov.ua/get-user-certificate/VeyTSOcU24VUFkTDIQ_s","Завантажити сертифікат")</f>
        <v>Завантажити сертифікат</v>
      </c>
    </row>
    <row r="589" spans="1:4" x14ac:dyDescent="0.3">
      <c r="A589" t="s">
        <v>1174</v>
      </c>
      <c r="B589" t="s">
        <v>4</v>
      </c>
      <c r="C589" t="s">
        <v>1175</v>
      </c>
      <c r="D589" t="str">
        <f>HYPERLINK("https://talan.bank.gov.ua/get-user-certificate/VeyTSLWS-HrM0DrCNb8D","Завантажити сертифікат")</f>
        <v>Завантажити сертифікат</v>
      </c>
    </row>
    <row r="590" spans="1:4" x14ac:dyDescent="0.3">
      <c r="A590" t="s">
        <v>1176</v>
      </c>
      <c r="B590" t="s">
        <v>4</v>
      </c>
      <c r="C590" t="s">
        <v>1177</v>
      </c>
      <c r="D590" t="str">
        <f>HYPERLINK("https://talan.bank.gov.ua/get-user-certificate/VeyTSDxCv-ERk07cCJ5E","Завантажити сертифікат")</f>
        <v>Завантажити сертифікат</v>
      </c>
    </row>
    <row r="591" spans="1:4" x14ac:dyDescent="0.3">
      <c r="A591" t="s">
        <v>1178</v>
      </c>
      <c r="B591" t="s">
        <v>4</v>
      </c>
      <c r="C591" t="s">
        <v>1179</v>
      </c>
      <c r="D591" t="str">
        <f>HYPERLINK("https://talan.bank.gov.ua/get-user-certificate/VeyTSMUtcCZzV1jlw0CI","Завантажити сертифікат")</f>
        <v>Завантажити сертифікат</v>
      </c>
    </row>
    <row r="592" spans="1:4" x14ac:dyDescent="0.3">
      <c r="A592" t="s">
        <v>1180</v>
      </c>
      <c r="B592" t="s">
        <v>4</v>
      </c>
      <c r="C592" t="s">
        <v>1181</v>
      </c>
      <c r="D592" t="str">
        <f>HYPERLINK("https://talan.bank.gov.ua/get-user-certificate/VeyTSUexDPtxw8ZJrHd7","Завантажити сертифікат")</f>
        <v>Завантажити сертифікат</v>
      </c>
    </row>
    <row r="593" spans="1:4" x14ac:dyDescent="0.3">
      <c r="A593" t="s">
        <v>1182</v>
      </c>
      <c r="B593" t="s">
        <v>4</v>
      </c>
      <c r="C593" t="s">
        <v>1183</v>
      </c>
      <c r="D593" t="str">
        <f>HYPERLINK("https://talan.bank.gov.ua/get-user-certificate/VeyTSbEYVOl3lfTE-_xT","Завантажити сертифікат")</f>
        <v>Завантажити сертифікат</v>
      </c>
    </row>
    <row r="594" spans="1:4" x14ac:dyDescent="0.3">
      <c r="A594" t="s">
        <v>1184</v>
      </c>
      <c r="B594" t="s">
        <v>4</v>
      </c>
      <c r="C594" t="s">
        <v>1185</v>
      </c>
      <c r="D594" t="str">
        <f>HYPERLINK("https://talan.bank.gov.ua/get-user-certificate/VeyTS2O6VdMu3dU4Juou","Завантажити сертифікат")</f>
        <v>Завантажити сертифікат</v>
      </c>
    </row>
    <row r="595" spans="1:4" x14ac:dyDescent="0.3">
      <c r="A595" t="s">
        <v>1186</v>
      </c>
      <c r="B595" t="s">
        <v>4</v>
      </c>
      <c r="C595" t="s">
        <v>1187</v>
      </c>
      <c r="D595" t="str">
        <f>HYPERLINK("https://talan.bank.gov.ua/get-user-certificate/VeyTSm0cQPYbCsIpnLWY","Завантажити сертифікат")</f>
        <v>Завантажити сертифікат</v>
      </c>
    </row>
    <row r="596" spans="1:4" x14ac:dyDescent="0.3">
      <c r="A596" t="s">
        <v>1188</v>
      </c>
      <c r="B596" t="s">
        <v>4</v>
      </c>
      <c r="C596" t="s">
        <v>1189</v>
      </c>
      <c r="D596" t="str">
        <f>HYPERLINK("https://talan.bank.gov.ua/get-user-certificate/VeyTSrOKNldo7Bs2Gq3k","Завантажити сертифікат")</f>
        <v>Завантажити сертифікат</v>
      </c>
    </row>
    <row r="597" spans="1:4" x14ac:dyDescent="0.3">
      <c r="A597" t="s">
        <v>1190</v>
      </c>
      <c r="B597" t="s">
        <v>4</v>
      </c>
      <c r="C597" t="s">
        <v>1191</v>
      </c>
      <c r="D597" t="str">
        <f>HYPERLINK("https://talan.bank.gov.ua/get-user-certificate/VeyTSWEkjAlrWP2hrmt-","Завантажити сертифікат")</f>
        <v>Завантажити сертифікат</v>
      </c>
    </row>
    <row r="598" spans="1:4" x14ac:dyDescent="0.3">
      <c r="A598" t="s">
        <v>1192</v>
      </c>
      <c r="B598" t="s">
        <v>4</v>
      </c>
      <c r="C598" t="s">
        <v>1193</v>
      </c>
      <c r="D598" t="str">
        <f>HYPERLINK("https://talan.bank.gov.ua/get-user-certificate/VeyTS-fB0KrO9HCA0zJA","Завантажити сертифікат")</f>
        <v>Завантажити сертифікат</v>
      </c>
    </row>
    <row r="599" spans="1:4" x14ac:dyDescent="0.3">
      <c r="A599" t="s">
        <v>1194</v>
      </c>
      <c r="B599" t="s">
        <v>4</v>
      </c>
      <c r="C599" t="s">
        <v>1195</v>
      </c>
      <c r="D599" t="str">
        <f>HYPERLINK("https://talan.bank.gov.ua/get-user-certificate/VeyTSceWlivaOl9JIUP4","Завантажити сертифікат")</f>
        <v>Завантажити сертифікат</v>
      </c>
    </row>
    <row r="600" spans="1:4" x14ac:dyDescent="0.3">
      <c r="A600" t="s">
        <v>1196</v>
      </c>
      <c r="B600" t="s">
        <v>4</v>
      </c>
      <c r="C600" t="s">
        <v>1197</v>
      </c>
      <c r="D600" t="str">
        <f>HYPERLINK("https://talan.bank.gov.ua/get-user-certificate/VeyTSPBPfBKNh79YhF3L","Завантажити сертифікат")</f>
        <v>Завантажити сертифікат</v>
      </c>
    </row>
    <row r="601" spans="1:4" x14ac:dyDescent="0.3">
      <c r="A601" t="s">
        <v>1198</v>
      </c>
      <c r="B601" t="s">
        <v>4</v>
      </c>
      <c r="C601" t="s">
        <v>1199</v>
      </c>
      <c r="D601" t="str">
        <f>HYPERLINK("https://talan.bank.gov.ua/get-user-certificate/VeyTSoV_3TqDAnPc-C7m","Завантажити сертифікат")</f>
        <v>Завантажити сертифікат</v>
      </c>
    </row>
    <row r="602" spans="1:4" x14ac:dyDescent="0.3">
      <c r="A602" t="s">
        <v>1200</v>
      </c>
      <c r="B602" t="s">
        <v>4</v>
      </c>
      <c r="C602" t="s">
        <v>1201</v>
      </c>
      <c r="D602" t="str">
        <f>HYPERLINK("https://talan.bank.gov.ua/get-user-certificate/VeyTS_-hducy7jrGPtsR","Завантажити сертифікат")</f>
        <v>Завантажити сертифікат</v>
      </c>
    </row>
    <row r="603" spans="1:4" x14ac:dyDescent="0.3">
      <c r="A603" t="s">
        <v>1202</v>
      </c>
      <c r="B603" t="s">
        <v>4</v>
      </c>
      <c r="C603" t="s">
        <v>1203</v>
      </c>
      <c r="D603" t="str">
        <f>HYPERLINK("https://talan.bank.gov.ua/get-user-certificate/VeyTSnkfyGmRRz0-flIg","Завантажити сертифікат")</f>
        <v>Завантажити сертифікат</v>
      </c>
    </row>
    <row r="604" spans="1:4" x14ac:dyDescent="0.3">
      <c r="A604" t="s">
        <v>1204</v>
      </c>
      <c r="B604" t="s">
        <v>4</v>
      </c>
      <c r="C604" t="s">
        <v>1205</v>
      </c>
      <c r="D604" t="str">
        <f>HYPERLINK("https://talan.bank.gov.ua/get-user-certificate/VeyTS0yeKFIbwv0QrhrV","Завантажити сертифікат")</f>
        <v>Завантажити сертифікат</v>
      </c>
    </row>
    <row r="605" spans="1:4" x14ac:dyDescent="0.3">
      <c r="A605" t="s">
        <v>1206</v>
      </c>
      <c r="B605" t="s">
        <v>4</v>
      </c>
      <c r="C605" t="s">
        <v>1207</v>
      </c>
      <c r="D605" t="str">
        <f>HYPERLINK("https://talan.bank.gov.ua/get-user-certificate/VeyTS7c_fQ25enDexRSi","Завантажити сертифікат")</f>
        <v>Завантажити сертифікат</v>
      </c>
    </row>
    <row r="606" spans="1:4" x14ac:dyDescent="0.3">
      <c r="A606" t="s">
        <v>1208</v>
      </c>
      <c r="B606" t="s">
        <v>4</v>
      </c>
      <c r="C606" t="s">
        <v>1209</v>
      </c>
      <c r="D606" t="str">
        <f>HYPERLINK("https://talan.bank.gov.ua/get-user-certificate/VeyTStpmANeq1ye_3p-x","Завантажити сертифікат")</f>
        <v>Завантажити сертифікат</v>
      </c>
    </row>
    <row r="607" spans="1:4" x14ac:dyDescent="0.3">
      <c r="A607" t="s">
        <v>1210</v>
      </c>
      <c r="B607" t="s">
        <v>4</v>
      </c>
      <c r="C607" t="s">
        <v>1211</v>
      </c>
      <c r="D607" t="str">
        <f>HYPERLINK("https://talan.bank.gov.ua/get-user-certificate/VeyTS2MHk9HJQjPBzDZi","Завантажити сертифікат")</f>
        <v>Завантажити сертифікат</v>
      </c>
    </row>
    <row r="608" spans="1:4" x14ac:dyDescent="0.3">
      <c r="A608" t="s">
        <v>1212</v>
      </c>
      <c r="B608" t="s">
        <v>4</v>
      </c>
      <c r="C608" t="s">
        <v>1213</v>
      </c>
      <c r="D608" t="str">
        <f>HYPERLINK("https://talan.bank.gov.ua/get-user-certificate/VeyTSEoIBHmJg0CVItnA","Завантажити сертифікат")</f>
        <v>Завантажити сертифікат</v>
      </c>
    </row>
    <row r="609" spans="1:4" x14ac:dyDescent="0.3">
      <c r="A609" t="s">
        <v>1214</v>
      </c>
      <c r="B609" t="s">
        <v>4</v>
      </c>
      <c r="C609" t="s">
        <v>1215</v>
      </c>
      <c r="D609" t="str">
        <f>HYPERLINK("https://talan.bank.gov.ua/get-user-certificate/VeyTSZippXz1NgwCl-Q_","Завантажити сертифікат")</f>
        <v>Завантажити сертифікат</v>
      </c>
    </row>
    <row r="610" spans="1:4" x14ac:dyDescent="0.3">
      <c r="A610" t="s">
        <v>1216</v>
      </c>
      <c r="B610" t="s">
        <v>4</v>
      </c>
      <c r="C610" t="s">
        <v>1217</v>
      </c>
      <c r="D610" t="str">
        <f>HYPERLINK("https://talan.bank.gov.ua/get-user-certificate/VeyTSWntZXGztdkjEa2S","Завантажити сертифікат")</f>
        <v>Завантажити сертифікат</v>
      </c>
    </row>
    <row r="611" spans="1:4" x14ac:dyDescent="0.3">
      <c r="A611" t="s">
        <v>1218</v>
      </c>
      <c r="B611" t="s">
        <v>4</v>
      </c>
      <c r="C611" t="s">
        <v>1219</v>
      </c>
      <c r="D611" t="str">
        <f>HYPERLINK("https://talan.bank.gov.ua/get-user-certificate/VeyTSmwUDxmbpO7CDB5a","Завантажити сертифікат")</f>
        <v>Завантажити сертифікат</v>
      </c>
    </row>
    <row r="612" spans="1:4" x14ac:dyDescent="0.3">
      <c r="A612" t="s">
        <v>1220</v>
      </c>
      <c r="B612" t="s">
        <v>4</v>
      </c>
      <c r="C612" t="s">
        <v>1221</v>
      </c>
      <c r="D612" t="str">
        <f>HYPERLINK("https://talan.bank.gov.ua/get-user-certificate/VeyTS-zG6-PGURyTlShv","Завантажити сертифікат")</f>
        <v>Завантажити сертифікат</v>
      </c>
    </row>
    <row r="613" spans="1:4" x14ac:dyDescent="0.3">
      <c r="A613" t="s">
        <v>1222</v>
      </c>
      <c r="B613" t="s">
        <v>4</v>
      </c>
      <c r="C613" t="s">
        <v>1223</v>
      </c>
      <c r="D613" t="str">
        <f>HYPERLINK("https://talan.bank.gov.ua/get-user-certificate/VeyTSFQJGqyWpsujZJ6I","Завантажити сертифікат")</f>
        <v>Завантажити сертифікат</v>
      </c>
    </row>
    <row r="614" spans="1:4" x14ac:dyDescent="0.3">
      <c r="A614" t="s">
        <v>1224</v>
      </c>
      <c r="B614" t="s">
        <v>4</v>
      </c>
      <c r="C614" t="s">
        <v>1225</v>
      </c>
      <c r="D614" t="str">
        <f>HYPERLINK("https://talan.bank.gov.ua/get-user-certificate/VeyTSDxBsVSk7GpTvrNi","Завантажити сертифікат")</f>
        <v>Завантажити сертифікат</v>
      </c>
    </row>
    <row r="615" spans="1:4" x14ac:dyDescent="0.3">
      <c r="A615" t="s">
        <v>1226</v>
      </c>
      <c r="B615" t="s">
        <v>4</v>
      </c>
      <c r="C615" t="s">
        <v>1227</v>
      </c>
      <c r="D615" t="str">
        <f>HYPERLINK("https://talan.bank.gov.ua/get-user-certificate/VeyTSKGjjQxu5Ee9Pt-v","Завантажити сертифікат")</f>
        <v>Завантажити сертифікат</v>
      </c>
    </row>
    <row r="616" spans="1:4" x14ac:dyDescent="0.3">
      <c r="A616" t="s">
        <v>1228</v>
      </c>
      <c r="B616" t="s">
        <v>4</v>
      </c>
      <c r="C616" t="s">
        <v>1229</v>
      </c>
      <c r="D616" t="str">
        <f>HYPERLINK("https://talan.bank.gov.ua/get-user-certificate/VeyTSY8YVlXCU6SSfqoI","Завантажити сертифікат")</f>
        <v>Завантажити сертифікат</v>
      </c>
    </row>
    <row r="617" spans="1:4" x14ac:dyDescent="0.3">
      <c r="A617" t="s">
        <v>1230</v>
      </c>
      <c r="B617" t="s">
        <v>4</v>
      </c>
      <c r="C617" t="s">
        <v>1231</v>
      </c>
      <c r="D617" t="str">
        <f>HYPERLINK("https://talan.bank.gov.ua/get-user-certificate/VeyTS4he5HCnURVuG3g1","Завантажити сертифікат")</f>
        <v>Завантажити сертифікат</v>
      </c>
    </row>
    <row r="618" spans="1:4" x14ac:dyDescent="0.3">
      <c r="A618" t="s">
        <v>1232</v>
      </c>
      <c r="B618" t="s">
        <v>4</v>
      </c>
      <c r="C618" t="s">
        <v>1233</v>
      </c>
      <c r="D618" t="str">
        <f>HYPERLINK("https://talan.bank.gov.ua/get-user-certificate/VeyTSpVTQLTPWW_7Ah6X","Завантажити сертифікат")</f>
        <v>Завантажити сертифікат</v>
      </c>
    </row>
    <row r="619" spans="1:4" x14ac:dyDescent="0.3">
      <c r="A619" t="s">
        <v>1234</v>
      </c>
      <c r="B619" t="s">
        <v>4</v>
      </c>
      <c r="C619" t="s">
        <v>1235</v>
      </c>
      <c r="D619" t="str">
        <f>HYPERLINK("https://talan.bank.gov.ua/get-user-certificate/VeyTSQqcWx2RptImY8Zk","Завантажити сертифікат")</f>
        <v>Завантажити сертифікат</v>
      </c>
    </row>
    <row r="620" spans="1:4" x14ac:dyDescent="0.3">
      <c r="A620" t="s">
        <v>1236</v>
      </c>
      <c r="B620" t="s">
        <v>4</v>
      </c>
      <c r="C620" t="s">
        <v>1237</v>
      </c>
      <c r="D620" t="str">
        <f>HYPERLINK("https://talan.bank.gov.ua/get-user-certificate/VeyTSEDkLzxUAqr1KRwD","Завантажити сертифікат")</f>
        <v>Завантажити сертифікат</v>
      </c>
    </row>
    <row r="621" spans="1:4" x14ac:dyDescent="0.3">
      <c r="A621" t="s">
        <v>1238</v>
      </c>
      <c r="B621" t="s">
        <v>4</v>
      </c>
      <c r="C621" t="s">
        <v>1239</v>
      </c>
      <c r="D621" t="str">
        <f>HYPERLINK("https://talan.bank.gov.ua/get-user-certificate/VeyTSmgKIp7fiTsMTG0r","Завантажити сертифікат")</f>
        <v>Завантажити сертифікат</v>
      </c>
    </row>
    <row r="622" spans="1:4" x14ac:dyDescent="0.3">
      <c r="A622" t="s">
        <v>1240</v>
      </c>
      <c r="B622" t="s">
        <v>4</v>
      </c>
      <c r="C622" t="s">
        <v>1241</v>
      </c>
      <c r="D622" t="str">
        <f>HYPERLINK("https://talan.bank.gov.ua/get-user-certificate/VeyTS2IqK4Kvk9s--qNy","Завантажити сертифікат")</f>
        <v>Завантажити сертифікат</v>
      </c>
    </row>
    <row r="623" spans="1:4" x14ac:dyDescent="0.3">
      <c r="A623" t="s">
        <v>1242</v>
      </c>
      <c r="B623" t="s">
        <v>4</v>
      </c>
      <c r="C623" t="s">
        <v>1243</v>
      </c>
      <c r="D623" t="str">
        <f>HYPERLINK("https://talan.bank.gov.ua/get-user-certificate/VeyTSMc_V7P-isvTyWGw","Завантажити сертифікат")</f>
        <v>Завантажити сертифікат</v>
      </c>
    </row>
    <row r="624" spans="1:4" x14ac:dyDescent="0.3">
      <c r="A624" t="s">
        <v>1244</v>
      </c>
      <c r="B624" t="s">
        <v>4</v>
      </c>
      <c r="C624" t="s">
        <v>1245</v>
      </c>
      <c r="D624" t="str">
        <f>HYPERLINK("https://talan.bank.gov.ua/get-user-certificate/VeyTSefb1QCYqKOBRwNg","Завантажити сертифікат")</f>
        <v>Завантажити сертифікат</v>
      </c>
    </row>
    <row r="625" spans="1:4" x14ac:dyDescent="0.3">
      <c r="A625" t="s">
        <v>1246</v>
      </c>
      <c r="B625" t="s">
        <v>4</v>
      </c>
      <c r="C625" t="s">
        <v>1247</v>
      </c>
      <c r="D625" t="str">
        <f>HYPERLINK("https://talan.bank.gov.ua/get-user-certificate/VeyTS68AQlEL1VAHwI9g","Завантажити сертифікат")</f>
        <v>Завантажити сертифікат</v>
      </c>
    </row>
    <row r="626" spans="1:4" x14ac:dyDescent="0.3">
      <c r="A626" t="s">
        <v>1248</v>
      </c>
      <c r="B626" t="s">
        <v>4</v>
      </c>
      <c r="C626" t="s">
        <v>1249</v>
      </c>
      <c r="D626" t="str">
        <f>HYPERLINK("https://talan.bank.gov.ua/get-user-certificate/VeyTSaiiECbx3Maa54IM","Завантажити сертифікат")</f>
        <v>Завантажити сертифікат</v>
      </c>
    </row>
    <row r="627" spans="1:4" x14ac:dyDescent="0.3">
      <c r="A627" t="s">
        <v>1250</v>
      </c>
      <c r="B627" t="s">
        <v>4</v>
      </c>
      <c r="C627" t="s">
        <v>1251</v>
      </c>
      <c r="D627" t="str">
        <f>HYPERLINK("https://talan.bank.gov.ua/get-user-certificate/VeyTSvv84-guSEjjt9Kf","Завантажити сертифікат")</f>
        <v>Завантажити сертифікат</v>
      </c>
    </row>
    <row r="628" spans="1:4" x14ac:dyDescent="0.3">
      <c r="A628" t="s">
        <v>1252</v>
      </c>
      <c r="B628" t="s">
        <v>4</v>
      </c>
      <c r="C628" t="s">
        <v>1253</v>
      </c>
      <c r="D628" t="str">
        <f>HYPERLINK("https://talan.bank.gov.ua/get-user-certificate/VeyTSDBLorhQI2lrdWm7","Завантажити сертифікат")</f>
        <v>Завантажити сертифікат</v>
      </c>
    </row>
    <row r="629" spans="1:4" x14ac:dyDescent="0.3">
      <c r="A629" t="s">
        <v>1254</v>
      </c>
      <c r="B629" t="s">
        <v>4</v>
      </c>
      <c r="C629" t="s">
        <v>1255</v>
      </c>
      <c r="D629" t="str">
        <f>HYPERLINK("https://talan.bank.gov.ua/get-user-certificate/VeyTSCbwJ1UnjEwz2wiB","Завантажити сертифікат")</f>
        <v>Завантажити сертифікат</v>
      </c>
    </row>
    <row r="630" spans="1:4" x14ac:dyDescent="0.3">
      <c r="A630" t="s">
        <v>1256</v>
      </c>
      <c r="B630" t="s">
        <v>4</v>
      </c>
      <c r="C630" t="s">
        <v>1257</v>
      </c>
      <c r="D630" t="str">
        <f>HYPERLINK("https://talan.bank.gov.ua/get-user-certificate/VeyTSyibGRBd2ztlRMCX","Завантажити сертифікат")</f>
        <v>Завантажити сертифікат</v>
      </c>
    </row>
    <row r="631" spans="1:4" x14ac:dyDescent="0.3">
      <c r="A631" t="s">
        <v>1258</v>
      </c>
      <c r="B631" t="s">
        <v>4</v>
      </c>
      <c r="C631" t="s">
        <v>1259</v>
      </c>
      <c r="D631" t="str">
        <f>HYPERLINK("https://talan.bank.gov.ua/get-user-certificate/VeyTSVYbzEGJkljkLrXX","Завантажити сертифікат")</f>
        <v>Завантажити сертифікат</v>
      </c>
    </row>
    <row r="632" spans="1:4" x14ac:dyDescent="0.3">
      <c r="A632" t="s">
        <v>1260</v>
      </c>
      <c r="B632" t="s">
        <v>4</v>
      </c>
      <c r="C632" t="s">
        <v>1261</v>
      </c>
      <c r="D632" t="str">
        <f>HYPERLINK("https://talan.bank.gov.ua/get-user-certificate/VeyTSA5CRLcu782xkkj9","Завантажити сертифікат")</f>
        <v>Завантажити сертифікат</v>
      </c>
    </row>
    <row r="633" spans="1:4" x14ac:dyDescent="0.3">
      <c r="A633" t="s">
        <v>1262</v>
      </c>
      <c r="B633" t="s">
        <v>4</v>
      </c>
      <c r="C633" t="s">
        <v>1263</v>
      </c>
      <c r="D633" t="str">
        <f>HYPERLINK("https://talan.bank.gov.ua/get-user-certificate/VeyTSQs1rZJGq-_zWJtF","Завантажити сертифікат")</f>
        <v>Завантажити сертифікат</v>
      </c>
    </row>
    <row r="634" spans="1:4" x14ac:dyDescent="0.3">
      <c r="A634" t="s">
        <v>1264</v>
      </c>
      <c r="B634" t="s">
        <v>4</v>
      </c>
      <c r="C634" t="s">
        <v>1265</v>
      </c>
      <c r="D634" t="str">
        <f>HYPERLINK("https://talan.bank.gov.ua/get-user-certificate/VeyTSjItW2XR1qph-D6m","Завантажити сертифікат")</f>
        <v>Завантажити сертифікат</v>
      </c>
    </row>
    <row r="635" spans="1:4" x14ac:dyDescent="0.3">
      <c r="A635" t="s">
        <v>1266</v>
      </c>
      <c r="B635" t="s">
        <v>4</v>
      </c>
      <c r="C635" t="s">
        <v>1267</v>
      </c>
      <c r="D635" t="str">
        <f>HYPERLINK("https://talan.bank.gov.ua/get-user-certificate/VeyTSRADxNlL1fGCDf_0","Завантажити сертифікат")</f>
        <v>Завантажити сертифікат</v>
      </c>
    </row>
    <row r="636" spans="1:4" x14ac:dyDescent="0.3">
      <c r="A636" t="s">
        <v>1268</v>
      </c>
      <c r="B636" t="s">
        <v>4</v>
      </c>
      <c r="C636" t="s">
        <v>1269</v>
      </c>
      <c r="D636" t="str">
        <f>HYPERLINK("https://talan.bank.gov.ua/get-user-certificate/VeyTSzqEdMD4avSNW6MK","Завантажити сертифікат")</f>
        <v>Завантажити сертифікат</v>
      </c>
    </row>
    <row r="637" spans="1:4" x14ac:dyDescent="0.3">
      <c r="A637" t="s">
        <v>1270</v>
      </c>
      <c r="B637" t="s">
        <v>4</v>
      </c>
      <c r="C637" t="s">
        <v>1271</v>
      </c>
      <c r="D637" t="str">
        <f>HYPERLINK("https://talan.bank.gov.ua/get-user-certificate/VeyTSX367pqr_sFluLwG","Завантажити сертифікат")</f>
        <v>Завантажити сертифікат</v>
      </c>
    </row>
    <row r="638" spans="1:4" x14ac:dyDescent="0.3">
      <c r="A638" t="s">
        <v>1272</v>
      </c>
      <c r="B638" t="s">
        <v>4</v>
      </c>
      <c r="C638" t="s">
        <v>1273</v>
      </c>
      <c r="D638" t="str">
        <f>HYPERLINK("https://talan.bank.gov.ua/get-user-certificate/VeyTSkXgOlthE8SStB0S","Завантажити сертифікат")</f>
        <v>Завантажити сертифікат</v>
      </c>
    </row>
    <row r="639" spans="1:4" x14ac:dyDescent="0.3">
      <c r="A639" t="s">
        <v>1274</v>
      </c>
      <c r="B639" t="s">
        <v>4</v>
      </c>
      <c r="C639" t="s">
        <v>1275</v>
      </c>
      <c r="D639" t="str">
        <f>HYPERLINK("https://talan.bank.gov.ua/get-user-certificate/VeyTSP4QNHAcLDTMsV8s","Завантажити сертифікат")</f>
        <v>Завантажити сертифікат</v>
      </c>
    </row>
    <row r="640" spans="1:4" x14ac:dyDescent="0.3">
      <c r="A640" t="s">
        <v>1276</v>
      </c>
      <c r="B640" t="s">
        <v>4</v>
      </c>
      <c r="C640" t="s">
        <v>1277</v>
      </c>
      <c r="D640" t="str">
        <f>HYPERLINK("https://talan.bank.gov.ua/get-user-certificate/VeyTS4fM2B9xrgRxSfTd","Завантажити сертифікат")</f>
        <v>Завантажити сертифікат</v>
      </c>
    </row>
    <row r="641" spans="1:4" x14ac:dyDescent="0.3">
      <c r="A641" t="s">
        <v>1278</v>
      </c>
      <c r="B641" t="s">
        <v>4</v>
      </c>
      <c r="C641" t="s">
        <v>1279</v>
      </c>
      <c r="D641" t="str">
        <f>HYPERLINK("https://talan.bank.gov.ua/get-user-certificate/VeyTSyqgB8OaCnmJcn-W","Завантажити сертифікат")</f>
        <v>Завантажити сертифікат</v>
      </c>
    </row>
    <row r="642" spans="1:4" x14ac:dyDescent="0.3">
      <c r="A642" t="s">
        <v>1280</v>
      </c>
      <c r="B642" t="s">
        <v>4</v>
      </c>
      <c r="C642" t="s">
        <v>1281</v>
      </c>
      <c r="D642" t="str">
        <f>HYPERLINK("https://talan.bank.gov.ua/get-user-certificate/VeyTSAExTxE7FynTcGGI","Завантажити сертифікат")</f>
        <v>Завантажити сертифікат</v>
      </c>
    </row>
    <row r="643" spans="1:4" x14ac:dyDescent="0.3">
      <c r="A643" t="s">
        <v>1282</v>
      </c>
      <c r="B643" t="s">
        <v>4</v>
      </c>
      <c r="C643" t="s">
        <v>1283</v>
      </c>
      <c r="D643" t="str">
        <f>HYPERLINK("https://talan.bank.gov.ua/get-user-certificate/VeyTSO9MidNE62yXj90r","Завантажити сертифікат")</f>
        <v>Завантажити сертифікат</v>
      </c>
    </row>
    <row r="644" spans="1:4" x14ac:dyDescent="0.3">
      <c r="A644" t="s">
        <v>1284</v>
      </c>
      <c r="B644" t="s">
        <v>4</v>
      </c>
      <c r="C644" t="s">
        <v>1285</v>
      </c>
      <c r="D644" t="str">
        <f>HYPERLINK("https://talan.bank.gov.ua/get-user-certificate/VeyTS8rmXqFVt69vrZh1","Завантажити сертифікат")</f>
        <v>Завантажити сертифікат</v>
      </c>
    </row>
    <row r="645" spans="1:4" x14ac:dyDescent="0.3">
      <c r="A645" t="s">
        <v>1286</v>
      </c>
      <c r="B645" t="s">
        <v>4</v>
      </c>
      <c r="C645" t="s">
        <v>1287</v>
      </c>
      <c r="D645" t="str">
        <f>HYPERLINK("https://talan.bank.gov.ua/get-user-certificate/VeyTSDIppPuOulbMzKDw","Завантажити сертифікат")</f>
        <v>Завантажити сертифікат</v>
      </c>
    </row>
    <row r="646" spans="1:4" x14ac:dyDescent="0.3">
      <c r="A646" t="s">
        <v>1288</v>
      </c>
      <c r="B646" t="s">
        <v>4</v>
      </c>
      <c r="C646" t="s">
        <v>1289</v>
      </c>
      <c r="D646" t="str">
        <f>HYPERLINK("https://talan.bank.gov.ua/get-user-certificate/VeyTSYaLDu_VSepCmqbn","Завантажити сертифікат")</f>
        <v>Завантажити сертифікат</v>
      </c>
    </row>
    <row r="647" spans="1:4" x14ac:dyDescent="0.3">
      <c r="A647" t="s">
        <v>1290</v>
      </c>
      <c r="B647" t="s">
        <v>4</v>
      </c>
      <c r="C647" t="s">
        <v>1291</v>
      </c>
      <c r="D647" t="str">
        <f>HYPERLINK("https://talan.bank.gov.ua/get-user-certificate/VeyTStRvVhLM26QhS8LU","Завантажити сертифікат")</f>
        <v>Завантажити сертифікат</v>
      </c>
    </row>
    <row r="648" spans="1:4" x14ac:dyDescent="0.3">
      <c r="A648" t="s">
        <v>1292</v>
      </c>
      <c r="B648" t="s">
        <v>4</v>
      </c>
      <c r="C648" t="s">
        <v>1293</v>
      </c>
      <c r="D648" t="str">
        <f>HYPERLINK("https://talan.bank.gov.ua/get-user-certificate/VeyTS_vIrTBdBZnWS0MD","Завантажити сертифікат")</f>
        <v>Завантажити сертифікат</v>
      </c>
    </row>
    <row r="649" spans="1:4" x14ac:dyDescent="0.3">
      <c r="A649" t="s">
        <v>1294</v>
      </c>
      <c r="B649" t="s">
        <v>4</v>
      </c>
      <c r="C649" t="s">
        <v>1295</v>
      </c>
      <c r="D649" t="str">
        <f>HYPERLINK("https://talan.bank.gov.ua/get-user-certificate/VeyTSYoHJVnXG3wWNqmD","Завантажити сертифікат")</f>
        <v>Завантажити сертифікат</v>
      </c>
    </row>
    <row r="650" spans="1:4" x14ac:dyDescent="0.3">
      <c r="A650" t="s">
        <v>1296</v>
      </c>
      <c r="B650" t="s">
        <v>4</v>
      </c>
      <c r="C650" t="s">
        <v>1297</v>
      </c>
      <c r="D650" t="str">
        <f>HYPERLINK("https://talan.bank.gov.ua/get-user-certificate/VeyTS5i2Ec1_mjOmgtn7","Завантажити сертифікат")</f>
        <v>Завантажити сертифікат</v>
      </c>
    </row>
    <row r="651" spans="1:4" x14ac:dyDescent="0.3">
      <c r="A651" t="s">
        <v>1298</v>
      </c>
      <c r="B651" t="s">
        <v>4</v>
      </c>
      <c r="C651" t="s">
        <v>1299</v>
      </c>
      <c r="D651" t="str">
        <f>HYPERLINK("https://talan.bank.gov.ua/get-user-certificate/VeyTSoAB0OtiFKfUVZrl","Завантажити сертифікат")</f>
        <v>Завантажити сертифікат</v>
      </c>
    </row>
    <row r="652" spans="1:4" x14ac:dyDescent="0.3">
      <c r="A652" t="s">
        <v>1300</v>
      </c>
      <c r="B652" t="s">
        <v>4</v>
      </c>
      <c r="C652" t="s">
        <v>1301</v>
      </c>
      <c r="D652" t="str">
        <f>HYPERLINK("https://talan.bank.gov.ua/get-user-certificate/VeyTSVTlaJAa11WCzWRa","Завантажити сертифікат")</f>
        <v>Завантажити сертифікат</v>
      </c>
    </row>
    <row r="653" spans="1:4" x14ac:dyDescent="0.3">
      <c r="A653" t="s">
        <v>1302</v>
      </c>
      <c r="B653" t="s">
        <v>4</v>
      </c>
      <c r="C653" t="s">
        <v>1303</v>
      </c>
      <c r="D653" t="str">
        <f>HYPERLINK("https://talan.bank.gov.ua/get-user-certificate/VeyTS2O1uX9uNCyantWW","Завантажити сертифікат")</f>
        <v>Завантажити сертифікат</v>
      </c>
    </row>
    <row r="654" spans="1:4" x14ac:dyDescent="0.3">
      <c r="A654" t="s">
        <v>1304</v>
      </c>
      <c r="B654" t="s">
        <v>4</v>
      </c>
      <c r="C654" t="s">
        <v>1305</v>
      </c>
      <c r="D654" t="str">
        <f>HYPERLINK("https://talan.bank.gov.ua/get-user-certificate/VeyTSJ79bFXduSDeS9xQ","Завантажити сертифікат")</f>
        <v>Завантажити сертифікат</v>
      </c>
    </row>
    <row r="655" spans="1:4" x14ac:dyDescent="0.3">
      <c r="A655" t="s">
        <v>1306</v>
      </c>
      <c r="B655" t="s">
        <v>4</v>
      </c>
      <c r="C655" t="s">
        <v>1307</v>
      </c>
      <c r="D655" t="str">
        <f>HYPERLINK("https://talan.bank.gov.ua/get-user-certificate/VeyTSn4vzZQWl0TdAdsG","Завантажити сертифікат")</f>
        <v>Завантажити сертифікат</v>
      </c>
    </row>
    <row r="656" spans="1:4" x14ac:dyDescent="0.3">
      <c r="A656" t="s">
        <v>1308</v>
      </c>
      <c r="B656" t="s">
        <v>4</v>
      </c>
      <c r="C656" t="s">
        <v>1309</v>
      </c>
      <c r="D656" t="str">
        <f>HYPERLINK("https://talan.bank.gov.ua/get-user-certificate/VeyTS6E6-Ofo_k9oFjaW","Завантажити сертифікат")</f>
        <v>Завантажити сертифікат</v>
      </c>
    </row>
    <row r="657" spans="1:4" x14ac:dyDescent="0.3">
      <c r="A657" t="s">
        <v>1310</v>
      </c>
      <c r="B657" t="s">
        <v>4</v>
      </c>
      <c r="C657" t="s">
        <v>1311</v>
      </c>
      <c r="D657" t="str">
        <f>HYPERLINK("https://talan.bank.gov.ua/get-user-certificate/VeyTSUNzL8AtB47hvwLY","Завантажити сертифікат")</f>
        <v>Завантажити сертифікат</v>
      </c>
    </row>
    <row r="658" spans="1:4" x14ac:dyDescent="0.3">
      <c r="A658" t="s">
        <v>1312</v>
      </c>
      <c r="B658" t="s">
        <v>4</v>
      </c>
      <c r="C658" t="s">
        <v>1313</v>
      </c>
      <c r="D658" t="str">
        <f>HYPERLINK("https://talan.bank.gov.ua/get-user-certificate/VeyTSbU-mwIFMMGLZXJ2","Завантажити сертифікат")</f>
        <v>Завантажити сертифікат</v>
      </c>
    </row>
    <row r="659" spans="1:4" x14ac:dyDescent="0.3">
      <c r="A659" t="s">
        <v>1314</v>
      </c>
      <c r="B659" t="s">
        <v>4</v>
      </c>
      <c r="C659" t="s">
        <v>1315</v>
      </c>
      <c r="D659" t="str">
        <f>HYPERLINK("https://talan.bank.gov.ua/get-user-certificate/VeyTSxfzYVZNIoTtk15b","Завантажити сертифікат")</f>
        <v>Завантажити сертифікат</v>
      </c>
    </row>
    <row r="660" spans="1:4" x14ac:dyDescent="0.3">
      <c r="A660" t="s">
        <v>1316</v>
      </c>
      <c r="B660" t="s">
        <v>4</v>
      </c>
      <c r="C660" t="s">
        <v>1317</v>
      </c>
      <c r="D660" t="str">
        <f>HYPERLINK("https://talan.bank.gov.ua/get-user-certificate/VeyTSPvbEfmLwXp7F1Ae","Завантажити сертифікат")</f>
        <v>Завантажити сертифікат</v>
      </c>
    </row>
    <row r="661" spans="1:4" x14ac:dyDescent="0.3">
      <c r="A661" t="s">
        <v>1318</v>
      </c>
      <c r="B661" t="s">
        <v>4</v>
      </c>
      <c r="C661" t="s">
        <v>1319</v>
      </c>
      <c r="D661" t="str">
        <f>HYPERLINK("https://talan.bank.gov.ua/get-user-certificate/VeyTSiR9mIt98Li7DZpO","Завантажити сертифікат")</f>
        <v>Завантажити сертифікат</v>
      </c>
    </row>
    <row r="662" spans="1:4" x14ac:dyDescent="0.3">
      <c r="A662" t="s">
        <v>1320</v>
      </c>
      <c r="B662" t="s">
        <v>4</v>
      </c>
      <c r="C662" t="s">
        <v>1321</v>
      </c>
      <c r="D662" t="str">
        <f>HYPERLINK("https://talan.bank.gov.ua/get-user-certificate/VeyTSX9OnP_O7LFCcHNu","Завантажити сертифікат")</f>
        <v>Завантажити сертифікат</v>
      </c>
    </row>
    <row r="663" spans="1:4" x14ac:dyDescent="0.3">
      <c r="A663" t="s">
        <v>1322</v>
      </c>
      <c r="B663" t="s">
        <v>4</v>
      </c>
      <c r="C663" t="s">
        <v>1323</v>
      </c>
      <c r="D663" t="str">
        <f>HYPERLINK("https://talan.bank.gov.ua/get-user-certificate/VeyTSOrWHB5V_Ac-agMo","Завантажити сертифікат")</f>
        <v>Завантажити сертифікат</v>
      </c>
    </row>
    <row r="664" spans="1:4" x14ac:dyDescent="0.3">
      <c r="A664" t="s">
        <v>1324</v>
      </c>
      <c r="B664" t="s">
        <v>4</v>
      </c>
      <c r="C664" t="s">
        <v>1325</v>
      </c>
      <c r="D664" t="str">
        <f>HYPERLINK("https://talan.bank.gov.ua/get-user-certificate/VeyTSkBmsgOh5JZVSgkv","Завантажити сертифікат")</f>
        <v>Завантажити сертифікат</v>
      </c>
    </row>
    <row r="665" spans="1:4" x14ac:dyDescent="0.3">
      <c r="A665" t="s">
        <v>1326</v>
      </c>
      <c r="B665" t="s">
        <v>4</v>
      </c>
      <c r="C665" t="s">
        <v>1327</v>
      </c>
      <c r="D665" t="str">
        <f>HYPERLINK("https://talan.bank.gov.ua/get-user-certificate/VeyTSmgfGkkMr9S-yaOW","Завантажити сертифікат")</f>
        <v>Завантажити сертифікат</v>
      </c>
    </row>
    <row r="666" spans="1:4" x14ac:dyDescent="0.3">
      <c r="A666" t="s">
        <v>1328</v>
      </c>
      <c r="B666" t="s">
        <v>4</v>
      </c>
      <c r="C666" t="s">
        <v>1329</v>
      </c>
      <c r="D666" t="str">
        <f>HYPERLINK("https://talan.bank.gov.ua/get-user-certificate/VeyTSb-dAnmMpP1dMqIx","Завантажити сертифікат")</f>
        <v>Завантажити сертифікат</v>
      </c>
    </row>
    <row r="667" spans="1:4" x14ac:dyDescent="0.3">
      <c r="A667" t="s">
        <v>1330</v>
      </c>
      <c r="B667" t="s">
        <v>4</v>
      </c>
      <c r="C667" t="s">
        <v>1331</v>
      </c>
      <c r="D667" t="str">
        <f>HYPERLINK("https://talan.bank.gov.ua/get-user-certificate/VeyTSU4820PTG7XISSqq","Завантажити сертифікат")</f>
        <v>Завантажити сертифікат</v>
      </c>
    </row>
    <row r="668" spans="1:4" x14ac:dyDescent="0.3">
      <c r="A668" t="s">
        <v>1332</v>
      </c>
      <c r="B668" t="s">
        <v>4</v>
      </c>
      <c r="C668" t="s">
        <v>1333</v>
      </c>
      <c r="D668" t="str">
        <f>HYPERLINK("https://talan.bank.gov.ua/get-user-certificate/VeyTSxPZmR0dBWjQq0A-","Завантажити сертифікат")</f>
        <v>Завантажити сертифікат</v>
      </c>
    </row>
    <row r="669" spans="1:4" x14ac:dyDescent="0.3">
      <c r="A669" t="s">
        <v>1334</v>
      </c>
      <c r="B669" t="s">
        <v>4</v>
      </c>
      <c r="C669" t="s">
        <v>1335</v>
      </c>
      <c r="D669" t="str">
        <f>HYPERLINK("https://talan.bank.gov.ua/get-user-certificate/VeyTSWubRcxULU6A_vov","Завантажити сертифікат")</f>
        <v>Завантажити сертифікат</v>
      </c>
    </row>
    <row r="670" spans="1:4" x14ac:dyDescent="0.3">
      <c r="A670" t="s">
        <v>1336</v>
      </c>
      <c r="B670" t="s">
        <v>4</v>
      </c>
      <c r="C670" t="s">
        <v>1337</v>
      </c>
      <c r="D670" t="str">
        <f>HYPERLINK("https://talan.bank.gov.ua/get-user-certificate/VeyTS8A9aloPcRbqPUI1","Завантажити сертифікат")</f>
        <v>Завантажити сертифікат</v>
      </c>
    </row>
    <row r="671" spans="1:4" x14ac:dyDescent="0.3">
      <c r="A671" t="s">
        <v>1338</v>
      </c>
      <c r="B671" t="s">
        <v>4</v>
      </c>
      <c r="C671" t="s">
        <v>1339</v>
      </c>
      <c r="D671" t="str">
        <f>HYPERLINK("https://talan.bank.gov.ua/get-user-certificate/VeyTSkBOCUms72zM7wyu","Завантажити сертифікат")</f>
        <v>Завантажити сертифікат</v>
      </c>
    </row>
    <row r="672" spans="1:4" x14ac:dyDescent="0.3">
      <c r="A672" t="s">
        <v>1340</v>
      </c>
      <c r="B672" t="s">
        <v>4</v>
      </c>
      <c r="C672" t="s">
        <v>1341</v>
      </c>
      <c r="D672" t="str">
        <f>HYPERLINK("https://talan.bank.gov.ua/get-user-certificate/VeyTSM40XeDQa0fy0BbI","Завантажити сертифікат")</f>
        <v>Завантажити сертифікат</v>
      </c>
    </row>
    <row r="673" spans="1:4" x14ac:dyDescent="0.3">
      <c r="A673" t="s">
        <v>1342</v>
      </c>
      <c r="B673" t="s">
        <v>4</v>
      </c>
      <c r="C673" t="s">
        <v>1343</v>
      </c>
      <c r="D673" t="str">
        <f>HYPERLINK("https://talan.bank.gov.ua/get-user-certificate/VeyTSkNfO1uFDafjR2n3","Завантажити сертифікат")</f>
        <v>Завантажити сертифікат</v>
      </c>
    </row>
    <row r="674" spans="1:4" x14ac:dyDescent="0.3">
      <c r="A674" t="s">
        <v>1344</v>
      </c>
      <c r="B674" t="s">
        <v>4</v>
      </c>
      <c r="C674" t="s">
        <v>1345</v>
      </c>
      <c r="D674" t="str">
        <f>HYPERLINK("https://talan.bank.gov.ua/get-user-certificate/VeyTSse8IAHPlg_wBcFC","Завантажити сертифікат")</f>
        <v>Завантажити сертифікат</v>
      </c>
    </row>
    <row r="675" spans="1:4" x14ac:dyDescent="0.3">
      <c r="A675" t="s">
        <v>1346</v>
      </c>
      <c r="B675" t="s">
        <v>4</v>
      </c>
      <c r="C675" t="s">
        <v>1347</v>
      </c>
      <c r="D675" t="str">
        <f>HYPERLINK("https://talan.bank.gov.ua/get-user-certificate/VeyTSMEZmgnmX4hYqMfp","Завантажити сертифікат")</f>
        <v>Завантажити сертифікат</v>
      </c>
    </row>
    <row r="676" spans="1:4" x14ac:dyDescent="0.3">
      <c r="A676" t="s">
        <v>1348</v>
      </c>
      <c r="B676" t="s">
        <v>4</v>
      </c>
      <c r="C676" t="s">
        <v>1349</v>
      </c>
      <c r="D676" t="str">
        <f>HYPERLINK("https://talan.bank.gov.ua/get-user-certificate/VeyTSTqYJBwUFXABYCJa","Завантажити сертифікат")</f>
        <v>Завантажити сертифікат</v>
      </c>
    </row>
    <row r="677" spans="1:4" x14ac:dyDescent="0.3">
      <c r="A677" t="s">
        <v>1350</v>
      </c>
      <c r="B677" t="s">
        <v>4</v>
      </c>
      <c r="C677" t="s">
        <v>1351</v>
      </c>
      <c r="D677" t="str">
        <f>HYPERLINK("https://talan.bank.gov.ua/get-user-certificate/VeyTSFvNlb8a6U8wMjgg","Завантажити сертифікат")</f>
        <v>Завантажити сертифікат</v>
      </c>
    </row>
    <row r="678" spans="1:4" x14ac:dyDescent="0.3">
      <c r="A678" t="s">
        <v>1352</v>
      </c>
      <c r="B678" t="s">
        <v>4</v>
      </c>
      <c r="C678" t="s">
        <v>1353</v>
      </c>
      <c r="D678" t="str">
        <f>HYPERLINK("https://talan.bank.gov.ua/get-user-certificate/VeyTSXGAcNLBZS7OMxID","Завантажити сертифікат")</f>
        <v>Завантажити сертифікат</v>
      </c>
    </row>
    <row r="679" spans="1:4" x14ac:dyDescent="0.3">
      <c r="A679" t="s">
        <v>1354</v>
      </c>
      <c r="B679" t="s">
        <v>4</v>
      </c>
      <c r="C679" t="s">
        <v>1355</v>
      </c>
      <c r="D679" t="str">
        <f>HYPERLINK("https://talan.bank.gov.ua/get-user-certificate/VeyTSfAabchRTVteJZcI","Завантажити сертифікат")</f>
        <v>Завантажити сертифікат</v>
      </c>
    </row>
    <row r="680" spans="1:4" x14ac:dyDescent="0.3">
      <c r="A680" t="s">
        <v>1356</v>
      </c>
      <c r="B680" t="s">
        <v>4</v>
      </c>
      <c r="C680" t="s">
        <v>1357</v>
      </c>
      <c r="D680" t="str">
        <f>HYPERLINK("https://talan.bank.gov.ua/get-user-certificate/VeyTSCkDfA_aL7pQ1sE3","Завантажити сертифікат")</f>
        <v>Завантажити сертифікат</v>
      </c>
    </row>
    <row r="681" spans="1:4" x14ac:dyDescent="0.3">
      <c r="A681" t="s">
        <v>1358</v>
      </c>
      <c r="B681" t="s">
        <v>4</v>
      </c>
      <c r="C681" t="s">
        <v>1359</v>
      </c>
      <c r="D681" t="str">
        <f>HYPERLINK("https://talan.bank.gov.ua/get-user-certificate/VeyTSZCFVIyWySNuvnMh","Завантажити сертифікат")</f>
        <v>Завантажити сертифікат</v>
      </c>
    </row>
    <row r="682" spans="1:4" x14ac:dyDescent="0.3">
      <c r="A682" t="s">
        <v>1360</v>
      </c>
      <c r="B682" t="s">
        <v>4</v>
      </c>
      <c r="C682" t="s">
        <v>1361</v>
      </c>
      <c r="D682" t="str">
        <f>HYPERLINK("https://talan.bank.gov.ua/get-user-certificate/VeyTSdajVqCMtvcjLVSH","Завантажити сертифікат")</f>
        <v>Завантажити сертифікат</v>
      </c>
    </row>
    <row r="683" spans="1:4" x14ac:dyDescent="0.3">
      <c r="A683" t="s">
        <v>1362</v>
      </c>
      <c r="B683" t="s">
        <v>4</v>
      </c>
      <c r="C683" t="s">
        <v>1363</v>
      </c>
      <c r="D683" t="str">
        <f>HYPERLINK("https://talan.bank.gov.ua/get-user-certificate/VeyTS0al5dc7cqX_H7d8","Завантажити сертифікат")</f>
        <v>Завантажити сертифікат</v>
      </c>
    </row>
    <row r="684" spans="1:4" x14ac:dyDescent="0.3">
      <c r="A684" t="s">
        <v>1364</v>
      </c>
      <c r="B684" t="s">
        <v>4</v>
      </c>
      <c r="C684" t="s">
        <v>1365</v>
      </c>
      <c r="D684" t="str">
        <f>HYPERLINK("https://talan.bank.gov.ua/get-user-certificate/VeyTSfV8jrMiqsfqlkzT","Завантажити сертифікат")</f>
        <v>Завантажити сертифікат</v>
      </c>
    </row>
    <row r="685" spans="1:4" x14ac:dyDescent="0.3">
      <c r="A685" t="s">
        <v>1366</v>
      </c>
      <c r="B685" t="s">
        <v>4</v>
      </c>
      <c r="C685" t="s">
        <v>1367</v>
      </c>
      <c r="D685" t="str">
        <f>HYPERLINK("https://talan.bank.gov.ua/get-user-certificate/VeyTSH-U9yDbZZC_8jqG","Завантажити сертифікат")</f>
        <v>Завантажити сертифікат</v>
      </c>
    </row>
    <row r="686" spans="1:4" x14ac:dyDescent="0.3">
      <c r="A686" t="s">
        <v>1368</v>
      </c>
      <c r="B686" t="s">
        <v>4</v>
      </c>
      <c r="C686" t="s">
        <v>1369</v>
      </c>
      <c r="D686" t="str">
        <f>HYPERLINK("https://talan.bank.gov.ua/get-user-certificate/VeyTSCNPpgpUvV8IzMqn","Завантажити сертифікат")</f>
        <v>Завантажити сертифікат</v>
      </c>
    </row>
    <row r="687" spans="1:4" x14ac:dyDescent="0.3">
      <c r="A687" t="s">
        <v>1370</v>
      </c>
      <c r="B687" t="s">
        <v>4</v>
      </c>
      <c r="C687" t="s">
        <v>1371</v>
      </c>
      <c r="D687" t="str">
        <f>HYPERLINK("https://talan.bank.gov.ua/get-user-certificate/VeyTSkg4L9wKzGv_LLo8","Завантажити сертифікат")</f>
        <v>Завантажити сертифікат</v>
      </c>
    </row>
    <row r="688" spans="1:4" x14ac:dyDescent="0.3">
      <c r="A688" t="s">
        <v>1372</v>
      </c>
      <c r="B688" t="s">
        <v>4</v>
      </c>
      <c r="C688" t="s">
        <v>1373</v>
      </c>
      <c r="D688" t="str">
        <f>HYPERLINK("https://talan.bank.gov.ua/get-user-certificate/VeyTS-WXMALv06M07EnM","Завантажити сертифікат")</f>
        <v>Завантажити сертифікат</v>
      </c>
    </row>
    <row r="689" spans="1:4" x14ac:dyDescent="0.3">
      <c r="A689" t="s">
        <v>1374</v>
      </c>
      <c r="B689" t="s">
        <v>4</v>
      </c>
      <c r="C689" t="s">
        <v>1375</v>
      </c>
      <c r="D689" t="str">
        <f>HYPERLINK("https://talan.bank.gov.ua/get-user-certificate/VeyTS4Eaf1r_r4mQ1gfK","Завантажити сертифікат")</f>
        <v>Завантажити сертифікат</v>
      </c>
    </row>
    <row r="690" spans="1:4" x14ac:dyDescent="0.3">
      <c r="A690" t="s">
        <v>1376</v>
      </c>
      <c r="B690" t="s">
        <v>4</v>
      </c>
      <c r="C690" t="s">
        <v>1377</v>
      </c>
      <c r="D690" t="str">
        <f>HYPERLINK("https://talan.bank.gov.ua/get-user-certificate/VeyTS7g2pnOeu65RR7Kj","Завантажити сертифікат")</f>
        <v>Завантажити сертифікат</v>
      </c>
    </row>
    <row r="691" spans="1:4" x14ac:dyDescent="0.3">
      <c r="A691" t="s">
        <v>1378</v>
      </c>
      <c r="B691" t="s">
        <v>4</v>
      </c>
      <c r="C691" t="s">
        <v>1379</v>
      </c>
      <c r="D691" t="str">
        <f>HYPERLINK("https://talan.bank.gov.ua/get-user-certificate/VeyTSfnVaIaCZ1flzAJK","Завантажити сертифікат")</f>
        <v>Завантажити сертифікат</v>
      </c>
    </row>
    <row r="692" spans="1:4" x14ac:dyDescent="0.3">
      <c r="A692" t="s">
        <v>1380</v>
      </c>
      <c r="B692" t="s">
        <v>4</v>
      </c>
      <c r="C692" t="s">
        <v>1381</v>
      </c>
      <c r="D692" t="str">
        <f>HYPERLINK("https://talan.bank.gov.ua/get-user-certificate/VeyTS0XhPoP3iCrHlfCi","Завантажити сертифікат")</f>
        <v>Завантажити сертифікат</v>
      </c>
    </row>
    <row r="693" spans="1:4" x14ac:dyDescent="0.3">
      <c r="A693" t="s">
        <v>1382</v>
      </c>
      <c r="B693" t="s">
        <v>4</v>
      </c>
      <c r="C693" t="s">
        <v>1383</v>
      </c>
      <c r="D693" t="str">
        <f>HYPERLINK("https://talan.bank.gov.ua/get-user-certificate/VeyTS1ASYdzgumk-p0lQ","Завантажити сертифікат")</f>
        <v>Завантажити сертифікат</v>
      </c>
    </row>
    <row r="694" spans="1:4" x14ac:dyDescent="0.3">
      <c r="A694" t="s">
        <v>1384</v>
      </c>
      <c r="B694" t="s">
        <v>4</v>
      </c>
      <c r="C694" t="s">
        <v>1385</v>
      </c>
      <c r="D694" t="str">
        <f>HYPERLINK("https://talan.bank.gov.ua/get-user-certificate/VeyTS6fW5pHU6B3AMqXj","Завантажити сертифікат")</f>
        <v>Завантажити сертифікат</v>
      </c>
    </row>
    <row r="695" spans="1:4" x14ac:dyDescent="0.3">
      <c r="A695" t="s">
        <v>1386</v>
      </c>
      <c r="B695" t="s">
        <v>4</v>
      </c>
      <c r="C695" t="s">
        <v>1387</v>
      </c>
      <c r="D695" t="str">
        <f>HYPERLINK("https://talan.bank.gov.ua/get-user-certificate/VeyTSiSqvheZS1n7jzS_","Завантажити сертифікат")</f>
        <v>Завантажити сертифікат</v>
      </c>
    </row>
    <row r="696" spans="1:4" x14ac:dyDescent="0.3">
      <c r="A696" t="s">
        <v>1388</v>
      </c>
      <c r="B696" t="s">
        <v>4</v>
      </c>
      <c r="C696" t="s">
        <v>1389</v>
      </c>
      <c r="D696" t="str">
        <f>HYPERLINK("https://talan.bank.gov.ua/get-user-certificate/VeyTSA4AQopQ_nMOHMcE","Завантажити сертифікат")</f>
        <v>Завантажити сертифікат</v>
      </c>
    </row>
    <row r="697" spans="1:4" x14ac:dyDescent="0.3">
      <c r="A697" t="s">
        <v>1390</v>
      </c>
      <c r="B697" t="s">
        <v>4</v>
      </c>
      <c r="C697" t="s">
        <v>1391</v>
      </c>
      <c r="D697" t="str">
        <f>HYPERLINK("https://talan.bank.gov.ua/get-user-certificate/VeyTSoyKFmTtbB5-eI7P","Завантажити сертифікат")</f>
        <v>Завантажити сертифікат</v>
      </c>
    </row>
    <row r="698" spans="1:4" x14ac:dyDescent="0.3">
      <c r="A698" t="s">
        <v>1392</v>
      </c>
      <c r="B698" t="s">
        <v>4</v>
      </c>
      <c r="C698" t="s">
        <v>1393</v>
      </c>
      <c r="D698" t="str">
        <f>HYPERLINK("https://talan.bank.gov.ua/get-user-certificate/VeyTSSuP8dKhEAmIjbEc","Завантажити сертифікат")</f>
        <v>Завантажити сертифікат</v>
      </c>
    </row>
    <row r="699" spans="1:4" x14ac:dyDescent="0.3">
      <c r="A699" t="s">
        <v>1394</v>
      </c>
      <c r="B699" t="s">
        <v>4</v>
      </c>
      <c r="C699" t="s">
        <v>1395</v>
      </c>
      <c r="D699" t="str">
        <f>HYPERLINK("https://talan.bank.gov.ua/get-user-certificate/VeyTSqahH6nbd6aZqupL","Завантажити сертифікат")</f>
        <v>Завантажити сертифікат</v>
      </c>
    </row>
    <row r="700" spans="1:4" x14ac:dyDescent="0.3">
      <c r="A700" t="s">
        <v>1396</v>
      </c>
      <c r="B700" t="s">
        <v>4</v>
      </c>
      <c r="C700" t="s">
        <v>1397</v>
      </c>
      <c r="D700" t="str">
        <f>HYPERLINK("https://talan.bank.gov.ua/get-user-certificate/VeyTS735Rv6ADgwgCV1j","Завантажити сертифікат")</f>
        <v>Завантажити сертифікат</v>
      </c>
    </row>
    <row r="701" spans="1:4" x14ac:dyDescent="0.3">
      <c r="A701" t="s">
        <v>1398</v>
      </c>
      <c r="B701" t="s">
        <v>4</v>
      </c>
      <c r="C701" t="s">
        <v>1399</v>
      </c>
      <c r="D701" t="str">
        <f>HYPERLINK("https://talan.bank.gov.ua/get-user-certificate/VeyTStUHjsGSxNMVYcUF","Завантажити сертифікат")</f>
        <v>Завантажити сертифікат</v>
      </c>
    </row>
    <row r="702" spans="1:4" x14ac:dyDescent="0.3">
      <c r="A702" t="s">
        <v>1400</v>
      </c>
      <c r="B702" t="s">
        <v>4</v>
      </c>
      <c r="C702" t="s">
        <v>1401</v>
      </c>
      <c r="D702" t="str">
        <f>HYPERLINK("https://talan.bank.gov.ua/get-user-certificate/VeyTSsgrJbMdy057XucO","Завантажити сертифікат")</f>
        <v>Завантажити сертифікат</v>
      </c>
    </row>
    <row r="703" spans="1:4" x14ac:dyDescent="0.3">
      <c r="A703" t="s">
        <v>1402</v>
      </c>
      <c r="B703" t="s">
        <v>4</v>
      </c>
      <c r="C703" t="s">
        <v>1403</v>
      </c>
      <c r="D703" t="str">
        <f>HYPERLINK("https://talan.bank.gov.ua/get-user-certificate/VeyTSmI_bodLjb7gJqRW","Завантажити сертифікат")</f>
        <v>Завантажити сертифікат</v>
      </c>
    </row>
    <row r="704" spans="1:4" x14ac:dyDescent="0.3">
      <c r="A704" t="s">
        <v>1404</v>
      </c>
      <c r="B704" t="s">
        <v>4</v>
      </c>
      <c r="C704" t="s">
        <v>1405</v>
      </c>
      <c r="D704" t="str">
        <f>HYPERLINK("https://talan.bank.gov.ua/get-user-certificate/VeyTSyMO8jnmFk46K9GW","Завантажити сертифікат")</f>
        <v>Завантажити сертифікат</v>
      </c>
    </row>
    <row r="705" spans="1:4" x14ac:dyDescent="0.3">
      <c r="A705" t="s">
        <v>1406</v>
      </c>
      <c r="B705" t="s">
        <v>4</v>
      </c>
      <c r="C705" t="s">
        <v>1407</v>
      </c>
      <c r="D705" t="str">
        <f>HYPERLINK("https://talan.bank.gov.ua/get-user-certificate/VeyTSGbOTERgflXBBZZR","Завантажити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5" r:id="rId23" tooltip="Завантажити сертифікат" display="Завантажити сертифікат"/>
    <hyperlink ref="D26" r:id="rId24" tooltip="Завантажити сертифікат" display="Завантажити сертифікат"/>
    <hyperlink ref="D27" r:id="rId25" tooltip="Завантажити сертифікат" display="Завантажити сертифікат"/>
    <hyperlink ref="D28" r:id="rId26" tooltip="Завантажити сертифікат" display="Завантажити сертифікат"/>
    <hyperlink ref="D29" r:id="rId27" tooltip="Завантажити сертифікат" display="Завантажити сертифікат"/>
    <hyperlink ref="D30" r:id="rId28" tooltip="Завантажити сертифікат" display="Завантажити сертифікат"/>
    <hyperlink ref="D31" r:id="rId29" tooltip="Завантажити сертифікат" display="Завантажити сертифікат"/>
    <hyperlink ref="D32" r:id="rId30" tooltip="Завантажити сертифікат" display="Завантажити сертифікат"/>
    <hyperlink ref="D33" r:id="rId31" tooltip="Завантажити сертифікат" display="Завантажити сертифікат"/>
    <hyperlink ref="D34" r:id="rId32" tooltip="Завантажити сертифікат" display="Завантажити сертифікат"/>
    <hyperlink ref="D35" r:id="rId33" tooltip="Завантажити сертифікат" display="Завантажити сертифікат"/>
    <hyperlink ref="D36" r:id="rId34" tooltip="Завантажити сертифікат" display="Завантажити сертифікат"/>
    <hyperlink ref="D37" r:id="rId35" tooltip="Завантажити сертифікат" display="Завантажити сертифікат"/>
    <hyperlink ref="D38" r:id="rId36" tooltip="Завантажити сертифікат" display="Завантажити сертифікат"/>
    <hyperlink ref="D39" r:id="rId37" tooltip="Завантажити сертифікат" display="Завантажити сертифікат"/>
    <hyperlink ref="D40" r:id="rId38" tooltip="Завантажити сертифікат" display="Завантажити сертифікат"/>
    <hyperlink ref="D41" r:id="rId39" tooltip="Завантажити сертифікат" display="Завантажити сертифікат"/>
    <hyperlink ref="D42" r:id="rId40" tooltip="Завантажити сертифікат" display="Завантажити сертифікат"/>
    <hyperlink ref="D43" r:id="rId41" tooltip="Завантажити сертифікат" display="Завантажити сертифікат"/>
    <hyperlink ref="D44" r:id="rId42" tooltip="Завантажити сертифікат" display="Завантажити сертифікат"/>
    <hyperlink ref="D45" r:id="rId43" tooltip="Завантажити сертифікат" display="Завантажити сертифікат"/>
    <hyperlink ref="D46" r:id="rId44" tooltip="Завантажити сертифікат" display="Завантажити сертифікат"/>
    <hyperlink ref="D47" r:id="rId45" tooltip="Завантажити сертифікат" display="Завантажити сертифікат"/>
    <hyperlink ref="D48" r:id="rId46" tooltip="Завантажити сертифікат" display="Завантажити сертифікат"/>
    <hyperlink ref="D49" r:id="rId47" tooltip="Завантажити сертифікат" display="Завантажити сертифікат"/>
    <hyperlink ref="D50" r:id="rId48" tooltip="Завантажити сертифікат" display="Завантажити сертифікат"/>
    <hyperlink ref="D51" r:id="rId49" tooltip="Завантажити сертифікат" display="Завантажити сертифікат"/>
    <hyperlink ref="D52" r:id="rId50" tooltip="Завантажити сертифікат" display="Завантажити сертифікат"/>
    <hyperlink ref="D53" r:id="rId51" tooltip="Завантажити сертифікат" display="Завантажити сертифікат"/>
    <hyperlink ref="D54" r:id="rId52" tooltip="Завантажити сертифікат" display="Завантажити сертифікат"/>
    <hyperlink ref="D55" r:id="rId53" tooltip="Завантажити сертифікат" display="Завантажити сертифікат"/>
    <hyperlink ref="D56" r:id="rId54" tooltip="Завантажити сертифікат" display="Завантажити сертифікат"/>
    <hyperlink ref="D57" r:id="rId55" tooltip="Завантажити сертифікат" display="Завантажити сертифікат"/>
    <hyperlink ref="D58" r:id="rId56" tooltip="Завантажити сертифікат" display="Завантажити сертифікат"/>
    <hyperlink ref="D59" r:id="rId57" tooltip="Завантажити сертифікат" display="Завантажити сертифікат"/>
    <hyperlink ref="D60" r:id="rId58" tooltip="Завантажити сертифікат" display="Завантажити сертифікат"/>
    <hyperlink ref="D61" r:id="rId59" tooltip="Завантажити сертифікат" display="Завантажити сертифікат"/>
    <hyperlink ref="D62" r:id="rId60" tooltip="Завантажити сертифікат" display="Завантажити сертифікат"/>
    <hyperlink ref="D63" r:id="rId61" tooltip="Завантажити сертифікат" display="Завантажити сертифікат"/>
    <hyperlink ref="D64" r:id="rId62" tooltip="Завантажити сертифікат" display="Завантажити сертифікат"/>
    <hyperlink ref="D65" r:id="rId63" tooltip="Завантажити сертифікат" display="Завантажити сертифікат"/>
    <hyperlink ref="D66" r:id="rId64" tooltip="Завантажити сертифікат" display="Завантажити сертифікат"/>
    <hyperlink ref="D67" r:id="rId65" tooltip="Завантажити сертифікат" display="Завантажити сертифікат"/>
    <hyperlink ref="D68" r:id="rId66" tooltip="Завантажити сертифікат" display="Завантажити сертифікат"/>
    <hyperlink ref="D69" r:id="rId67" tooltip="Завантажити сертифікат" display="Завантажити сертифікат"/>
    <hyperlink ref="D70" r:id="rId68" tooltip="Завантажити сертифікат" display="Завантажити сертифікат"/>
    <hyperlink ref="D71" r:id="rId69" tooltip="Завантажити сертифікат" display="Завантажити сертифікат"/>
    <hyperlink ref="D72" r:id="rId70" tooltip="Завантажити сертифікат" display="Завантажити сертифікат"/>
    <hyperlink ref="D73" r:id="rId71" tooltip="Завантажити сертифікат" display="Завантажити сертифікат"/>
    <hyperlink ref="D74" r:id="rId72" tooltip="Завантажити сертифікат" display="Завантажити сертифікат"/>
    <hyperlink ref="D75" r:id="rId73" tooltip="Завантажити сертифікат" display="Завантажити сертифікат"/>
    <hyperlink ref="D76" r:id="rId74" tooltip="Завантажити сертифікат" display="Завантажити сертифікат"/>
    <hyperlink ref="D77" r:id="rId75" tooltip="Завантажити сертифікат" display="Завантажити сертифікат"/>
    <hyperlink ref="D78" r:id="rId76" tooltip="Завантажити сертифікат" display="Завантажити сертифікат"/>
    <hyperlink ref="D79" r:id="rId77" tooltip="Завантажити сертифікат" display="Завантажити сертифікат"/>
    <hyperlink ref="D80" r:id="rId78" tooltip="Завантажити сертифікат" display="Завантажити сертифікат"/>
    <hyperlink ref="D81" r:id="rId79" tooltip="Завантажити сертифікат" display="Завантажити сертифікат"/>
    <hyperlink ref="D82" r:id="rId80" tooltip="Завантажити сертифікат" display="Завантажити сертифікат"/>
    <hyperlink ref="D83" r:id="rId81" tooltip="Завантажити сертифікат" display="Завантажити сертифікат"/>
    <hyperlink ref="D84" r:id="rId82" tooltip="Завантажити сертифікат" display="Завантажити сертифікат"/>
    <hyperlink ref="D85" r:id="rId83" tooltip="Завантажити сертифікат" display="Завантажити сертифікат"/>
    <hyperlink ref="D86" r:id="rId84" tooltip="Завантажити сертифікат" display="Завантажити сертифікат"/>
    <hyperlink ref="D87" r:id="rId85" tooltip="Завантажити сертифікат" display="Завантажити сертифікат"/>
    <hyperlink ref="D88" r:id="rId86" tooltip="Завантажити сертифікат" display="Завантажити сертифікат"/>
    <hyperlink ref="D89" r:id="rId87" tooltip="Завантажити сертифікат" display="Завантажити сертифікат"/>
    <hyperlink ref="D90" r:id="rId88" tooltip="Завантажити сертифікат" display="Завантажити сертифікат"/>
    <hyperlink ref="D91" r:id="rId89" tooltip="Завантажити сертифікат" display="Завантажити сертифікат"/>
    <hyperlink ref="D92" r:id="rId90" tooltip="Завантажити сертифікат" display="Завантажити сертифікат"/>
    <hyperlink ref="D93" r:id="rId91" tooltip="Завантажити сертифікат" display="Завантажити сертифікат"/>
    <hyperlink ref="D94" r:id="rId92" tooltip="Завантажити сертифікат" display="Завантажити сертифікат"/>
    <hyperlink ref="D95" r:id="rId93" tooltip="Завантажити сертифікат" display="Завантажити сертифікат"/>
    <hyperlink ref="D96" r:id="rId94" tooltip="Завантажити сертифікат" display="Завантажити сертифікат"/>
    <hyperlink ref="D97" r:id="rId95" tooltip="Завантажити сертифікат" display="Завантажити сертифікат"/>
    <hyperlink ref="D98" r:id="rId96" tooltip="Завантажити сертифікат" display="Завантажити сертифікат"/>
    <hyperlink ref="D99" r:id="rId97" tooltip="Завантажити сертифікат" display="Завантажити сертифікат"/>
    <hyperlink ref="D100" r:id="rId98" tooltip="Завантажити сертифікат" display="Завантажити сертифікат"/>
    <hyperlink ref="D101" r:id="rId99" tooltip="Завантажити сертифікат" display="Завантажити сертифікат"/>
    <hyperlink ref="D102" r:id="rId100" tooltip="Завантажити сертифікат" display="Завантажити сертифікат"/>
    <hyperlink ref="D103" r:id="rId101" tooltip="Завантажити сертифікат" display="Завантажити сертифікат"/>
    <hyperlink ref="D104" r:id="rId102" tooltip="Завантажити сертифікат" display="Завантажити сертифікат"/>
    <hyperlink ref="D105" r:id="rId103" tooltip="Завантажити сертифікат" display="Завантажити сертифікат"/>
    <hyperlink ref="D106" r:id="rId104" tooltip="Завантажити сертифікат" display="Завантажити сертифікат"/>
    <hyperlink ref="D107" r:id="rId105" tooltip="Завантажити сертифікат" display="Завантажити сертифікат"/>
    <hyperlink ref="D108" r:id="rId106" tooltip="Завантажити сертифікат" display="Завантажити сертифікат"/>
    <hyperlink ref="D109" r:id="rId107" tooltip="Завантажити сертифікат" display="Завантажити сертифікат"/>
    <hyperlink ref="D110" r:id="rId108" tooltip="Завантажити сертифікат" display="Завантажити сертифікат"/>
    <hyperlink ref="D111" r:id="rId109" tooltip="Завантажити сертифікат" display="Завантажити сертифікат"/>
    <hyperlink ref="D112" r:id="rId110" tooltip="Завантажити сертифікат" display="Завантажити сертифікат"/>
    <hyperlink ref="D113" r:id="rId111" tooltip="Завантажити сертифікат" display="Завантажити сертифікат"/>
    <hyperlink ref="D114" r:id="rId112" tooltip="Завантажити сертифікат" display="Завантажити сертифікат"/>
    <hyperlink ref="D115" r:id="rId113" tooltip="Завантажити сертифікат" display="Завантажити сертифікат"/>
    <hyperlink ref="D116" r:id="rId114" tooltip="Завантажити сертифікат" display="Завантажити сертифікат"/>
    <hyperlink ref="D117" r:id="rId115" tooltip="Завантажити сертифікат" display="Завантажити сертифікат"/>
    <hyperlink ref="D118" r:id="rId116" tooltip="Завантажити сертифікат" display="Завантажити сертифікат"/>
    <hyperlink ref="D119" r:id="rId117" tooltip="Завантажити сертифікат" display="Завантажити сертифікат"/>
    <hyperlink ref="D120" r:id="rId118" tooltip="Завантажити сертифікат" display="Завантажити сертифікат"/>
    <hyperlink ref="D121" r:id="rId119" tooltip="Завантажити сертифікат" display="Завантажити сертифікат"/>
    <hyperlink ref="D122" r:id="rId120" tooltip="Завантажити сертифікат" display="Завантажити сертифікат"/>
    <hyperlink ref="D123" r:id="rId121" tooltip="Завантажити сертифікат" display="Завантажити сертифікат"/>
    <hyperlink ref="D124" r:id="rId122" tooltip="Завантажити сертифікат" display="Завантажити сертифікат"/>
    <hyperlink ref="D125" r:id="rId123" tooltip="Завантажити сертифікат" display="Завантажити сертифікат"/>
    <hyperlink ref="D126" r:id="rId124" tooltip="Завантажити сертифікат" display="Завантажити сертифікат"/>
    <hyperlink ref="D127" r:id="rId125" tooltip="Завантажити сертифікат" display="Завантажити сертифікат"/>
    <hyperlink ref="D128" r:id="rId126" tooltip="Завантажити сертифікат" display="Завантажити сертифікат"/>
    <hyperlink ref="D129" r:id="rId127" tooltip="Завантажити сертифікат" display="Завантажити сертифікат"/>
    <hyperlink ref="D130" r:id="rId128" tooltip="Завантажити сертифікат" display="Завантажити сертифікат"/>
    <hyperlink ref="D131" r:id="rId129" tooltip="Завантажити сертифікат" display="Завантажити сертифікат"/>
    <hyperlink ref="D132" r:id="rId130" tooltip="Завантажити сертифікат" display="Завантажити сертифікат"/>
    <hyperlink ref="D133" r:id="rId131" tooltip="Завантажити сертифікат" display="Завантажити сертифікат"/>
    <hyperlink ref="D134" r:id="rId132" tooltip="Завантажити сертифікат" display="Завантажити сертифікат"/>
    <hyperlink ref="D135" r:id="rId133" tooltip="Завантажити сертифікат" display="Завантажити сертифікат"/>
    <hyperlink ref="D136" r:id="rId134" tooltip="Завантажити сертифікат" display="Завантажити сертифікат"/>
    <hyperlink ref="D137" r:id="rId135" tooltip="Завантажити сертифікат" display="Завантажити сертифікат"/>
    <hyperlink ref="D138" r:id="rId136" tooltip="Завантажити сертифікат" display="Завантажити сертифікат"/>
    <hyperlink ref="D139" r:id="rId137" tooltip="Завантажити сертифікат" display="Завантажити сертифікат"/>
    <hyperlink ref="D140" r:id="rId138" tooltip="Завантажити сертифікат" display="Завантажити сертифікат"/>
    <hyperlink ref="D141" r:id="rId139" tooltip="Завантажити сертифікат" display="Завантажити сертифікат"/>
    <hyperlink ref="D142" r:id="rId140" tooltip="Завантажити сертифікат" display="Завантажити сертифікат"/>
    <hyperlink ref="D143" r:id="rId141" tooltip="Завантажити сертифікат" display="Завантажити сертифікат"/>
    <hyperlink ref="D144" r:id="rId142" tooltip="Завантажити сертифікат" display="Завантажити сертифікат"/>
    <hyperlink ref="D145" r:id="rId143" tooltip="Завантажити сертифікат" display="Завантажити сертифікат"/>
    <hyperlink ref="D146" r:id="rId144" tooltip="Завантажити сертифікат" display="Завантажити сертифікат"/>
    <hyperlink ref="D147" r:id="rId145" tooltip="Завантажити сертифікат" display="Завантажити сертифікат"/>
    <hyperlink ref="D148" r:id="rId146" tooltip="Завантажити сертифікат" display="Завантажити сертифікат"/>
    <hyperlink ref="D149" r:id="rId147" tooltip="Завантажити сертифікат" display="Завантажити сертифікат"/>
    <hyperlink ref="D150" r:id="rId148" tooltip="Завантажити сертифікат" display="Завантажити сертифікат"/>
    <hyperlink ref="D151" r:id="rId149" tooltip="Завантажити сертифікат" display="Завантажити сертифікат"/>
    <hyperlink ref="D152" r:id="rId150" tooltip="Завантажити сертифікат" display="Завантажити сертифікат"/>
    <hyperlink ref="D153" r:id="rId151" tooltip="Завантажити сертифікат" display="Завантажити сертифікат"/>
    <hyperlink ref="D154" r:id="rId152" tooltip="Завантажити сертифікат" display="Завантажити сертифікат"/>
    <hyperlink ref="D155" r:id="rId153" tooltip="Завантажити сертифікат" display="Завантажити сертифікат"/>
    <hyperlink ref="D156" r:id="rId154" tooltip="Завантажити сертифікат" display="Завантажити сертифікат"/>
    <hyperlink ref="D157" r:id="rId155" tooltip="Завантажити сертифікат" display="Завантажити сертифікат"/>
    <hyperlink ref="D158" r:id="rId156" tooltip="Завантажити сертифікат" display="Завантажити сертифікат"/>
    <hyperlink ref="D159" r:id="rId157" tooltip="Завантажити сертифікат" display="Завантажити сертифікат"/>
    <hyperlink ref="D160" r:id="rId158" tooltip="Завантажити сертифікат" display="Завантажити сертифікат"/>
    <hyperlink ref="D161" r:id="rId159" tooltip="Завантажити сертифікат" display="Завантажити сертифікат"/>
    <hyperlink ref="D162" r:id="rId160" tooltip="Завантажити сертифікат" display="Завантажити сертифікат"/>
    <hyperlink ref="D163" r:id="rId161" tooltip="Завантажити сертифікат" display="Завантажити сертифікат"/>
    <hyperlink ref="D164" r:id="rId162" tooltip="Завантажити сертифікат" display="Завантажити сертифікат"/>
    <hyperlink ref="D165" r:id="rId163" tooltip="Завантажити сертифікат" display="Завантажити сертифікат"/>
    <hyperlink ref="D166" r:id="rId164" tooltip="Завантажити сертифікат" display="Завантажити сертифікат"/>
    <hyperlink ref="D167" r:id="rId165" tooltip="Завантажити сертифікат" display="Завантажити сертифікат"/>
    <hyperlink ref="D168" r:id="rId166" tooltip="Завантажити сертифікат" display="Завантажити сертифікат"/>
    <hyperlink ref="D169" r:id="rId167" tooltip="Завантажити сертифікат" display="Завантажити сертифікат"/>
    <hyperlink ref="D170" r:id="rId168" tooltip="Завантажити сертифікат" display="Завантажити сертифікат"/>
    <hyperlink ref="D171" r:id="rId169" tooltip="Завантажити сертифікат" display="Завантажити сертифікат"/>
    <hyperlink ref="D172" r:id="rId170" tooltip="Завантажити сертифікат" display="Завантажити сертифікат"/>
    <hyperlink ref="D173" r:id="rId171" tooltip="Завантажити сертифікат" display="Завантажити сертифікат"/>
    <hyperlink ref="D174" r:id="rId172" tooltip="Завантажити сертифікат" display="Завантажити сертифікат"/>
    <hyperlink ref="D175" r:id="rId173" tooltip="Завантажити сертифікат" display="Завантажити сертифікат"/>
    <hyperlink ref="D176" r:id="rId174" tooltip="Завантажити сертифікат" display="Завантажити сертифікат"/>
    <hyperlink ref="D177" r:id="rId175" tooltip="Завантажити сертифікат" display="Завантажити сертифікат"/>
    <hyperlink ref="D178" r:id="rId176" tooltip="Завантажити сертифікат" display="Завантажити сертифікат"/>
    <hyperlink ref="D179" r:id="rId177" tooltip="Завантажити сертифікат" display="Завантажити сертифікат"/>
    <hyperlink ref="D180" r:id="rId178" tooltip="Завантажити сертифікат" display="Завантажити сертифікат"/>
    <hyperlink ref="D181" r:id="rId179" tooltip="Завантажити сертифікат" display="Завантажити сертифікат"/>
    <hyperlink ref="D182" r:id="rId180" tooltip="Завантажити сертифікат" display="Завантажити сертифікат"/>
    <hyperlink ref="D183" r:id="rId181" tooltip="Завантажити сертифікат" display="Завантажити сертифікат"/>
    <hyperlink ref="D184" r:id="rId182" tooltip="Завантажити сертифікат" display="Завантажити сертифікат"/>
    <hyperlink ref="D185" r:id="rId183" tooltip="Завантажити сертифікат" display="Завантажити сертифікат"/>
    <hyperlink ref="D186" r:id="rId184" tooltip="Завантажити сертифікат" display="Завантажити сертифікат"/>
    <hyperlink ref="D187" r:id="rId185" tooltip="Завантажити сертифікат" display="Завантажити сертифікат"/>
    <hyperlink ref="D188" r:id="rId186" tooltip="Завантажити сертифікат" display="Завантажити сертифікат"/>
    <hyperlink ref="D189" r:id="rId187" tooltip="Завантажити сертифікат" display="Завантажити сертифікат"/>
    <hyperlink ref="D190" r:id="rId188" tooltip="Завантажити сертифікат" display="Завантажити сертифікат"/>
    <hyperlink ref="D191" r:id="rId189" tooltip="Завантажити сертифікат" display="Завантажити сертифікат"/>
    <hyperlink ref="D192" r:id="rId190" tooltip="Завантажити сертифікат" display="Завантажити сертифікат"/>
    <hyperlink ref="D193" r:id="rId191" tooltip="Завантажити сертифікат" display="Завантажити сертифікат"/>
    <hyperlink ref="D194" r:id="rId192" tooltip="Завантажити сертифікат" display="Завантажити сертифікат"/>
    <hyperlink ref="D195" r:id="rId193" tooltip="Завантажити сертифікат" display="Завантажити сертифікат"/>
    <hyperlink ref="D196" r:id="rId194" tooltip="Завантажити сертифікат" display="Завантажити сертифікат"/>
    <hyperlink ref="D197" r:id="rId195" tooltip="Завантажити сертифікат" display="Завантажити сертифікат"/>
    <hyperlink ref="D198" r:id="rId196" tooltip="Завантажити сертифікат" display="Завантажити сертифікат"/>
    <hyperlink ref="D199" r:id="rId197" tooltip="Завантажити сертифікат" display="Завантажити сертифікат"/>
    <hyperlink ref="D200" r:id="rId198" tooltip="Завантажити сертифікат" display="Завантажити сертифікат"/>
    <hyperlink ref="D201" r:id="rId199" tooltip="Завантажити сертифікат" display="Завантажити сертифікат"/>
    <hyperlink ref="D202" r:id="rId200" tooltip="Завантажити сертифікат" display="Завантажити сертифікат"/>
    <hyperlink ref="D203" r:id="rId201" tooltip="Завантажити сертифікат" display="Завантажити сертифікат"/>
    <hyperlink ref="D204" r:id="rId202" tooltip="Завантажити сертифікат" display="Завантажити сертифікат"/>
    <hyperlink ref="D205" r:id="rId203" tooltip="Завантажити сертифікат" display="Завантажити сертифікат"/>
    <hyperlink ref="D206" r:id="rId204" tooltip="Завантажити сертифікат" display="Завантажити сертифікат"/>
    <hyperlink ref="D207" r:id="rId205" tooltip="Завантажити сертифікат" display="Завантажити сертифікат"/>
    <hyperlink ref="D208" r:id="rId206" tooltip="Завантажити сертифікат" display="Завантажити сертифікат"/>
    <hyperlink ref="D209" r:id="rId207" tooltip="Завантажити сертифікат" display="Завантажити сертифікат"/>
    <hyperlink ref="D210" r:id="rId208" tooltip="Завантажити сертифікат" display="Завантажити сертифікат"/>
    <hyperlink ref="D211" r:id="rId209" tooltip="Завантажити сертифікат" display="Завантажити сертифікат"/>
    <hyperlink ref="D212" r:id="rId210" tooltip="Завантажити сертифікат" display="Завантажити сертифікат"/>
    <hyperlink ref="D213" r:id="rId211" tooltip="Завантажити сертифікат" display="Завантажити сертифікат"/>
    <hyperlink ref="D214" r:id="rId212" tooltip="Завантажити сертифікат" display="Завантажити сертифікат"/>
    <hyperlink ref="D215" r:id="rId213" tooltip="Завантажити сертифікат" display="Завантажити сертифікат"/>
    <hyperlink ref="D216" r:id="rId214" tooltip="Завантажити сертифікат" display="Завантажити сертифікат"/>
    <hyperlink ref="D217" r:id="rId215" tooltip="Завантажити сертифікат" display="Завантажити сертифікат"/>
    <hyperlink ref="D218" r:id="rId216" tooltip="Завантажити сертифікат" display="Завантажити сертифікат"/>
    <hyperlink ref="D219" r:id="rId217" tooltip="Завантажити сертифікат" display="Завантажити сертифікат"/>
    <hyperlink ref="D220" r:id="rId218" tooltip="Завантажити сертифікат" display="Завантажити сертифікат"/>
    <hyperlink ref="D221" r:id="rId219" tooltip="Завантажити сертифікат" display="Завантажити сертифікат"/>
    <hyperlink ref="D222" r:id="rId220" tooltip="Завантажити сертифікат" display="Завантажити сертифікат"/>
    <hyperlink ref="D223" r:id="rId221" tooltip="Завантажити сертифікат" display="Завантажити сертифікат"/>
    <hyperlink ref="D224" r:id="rId222" tooltip="Завантажити сертифікат" display="Завантажити сертифікат"/>
    <hyperlink ref="D225" r:id="rId223" tooltip="Завантажити сертифікат" display="Завантажити сертифікат"/>
    <hyperlink ref="D226" r:id="rId224" tooltip="Завантажити сертифікат" display="Завантажити сертифікат"/>
    <hyperlink ref="D227" r:id="rId225" tooltip="Завантажити сертифікат" display="Завантажити сертифікат"/>
    <hyperlink ref="D228" r:id="rId226" tooltip="Завантажити сертифікат" display="Завантажити сертифікат"/>
    <hyperlink ref="D229" r:id="rId227" tooltip="Завантажити сертифікат" display="Завантажити сертифікат"/>
    <hyperlink ref="D230" r:id="rId228" tooltip="Завантажити сертифікат" display="Завантажити сертифікат"/>
    <hyperlink ref="D231" r:id="rId229" tooltip="Завантажити сертифікат" display="Завантажити сертифікат"/>
    <hyperlink ref="D232" r:id="rId230" tooltip="Завантажити сертифікат" display="Завантажити сертифікат"/>
    <hyperlink ref="D233" r:id="rId231" tooltip="Завантажити сертифікат" display="Завантажити сертифікат"/>
    <hyperlink ref="D234" r:id="rId232" tooltip="Завантажити сертифікат" display="Завантажити сертифікат"/>
    <hyperlink ref="D235" r:id="rId233" tooltip="Завантажити сертифікат" display="Завантажити сертифікат"/>
    <hyperlink ref="D236" r:id="rId234" tooltip="Завантажити сертифікат" display="Завантажити сертифікат"/>
    <hyperlink ref="D237" r:id="rId235" tooltip="Завантажити сертифікат" display="Завантажити сертифікат"/>
    <hyperlink ref="D238" r:id="rId236" tooltip="Завантажити сертифікат" display="Завантажити сертифікат"/>
    <hyperlink ref="D239" r:id="rId237" tooltip="Завантажити сертифікат" display="Завантажити сертифікат"/>
    <hyperlink ref="D240" r:id="rId238" tooltip="Завантажити сертифікат" display="Завантажити сертифікат"/>
    <hyperlink ref="D241" r:id="rId239" tooltip="Завантажити сертифікат" display="Завантажити сертифікат"/>
    <hyperlink ref="D242" r:id="rId240" tooltip="Завантажити сертифікат" display="Завантажити сертифікат"/>
    <hyperlink ref="D243" r:id="rId241" tooltip="Завантажити сертифікат" display="Завантажити сертифікат"/>
    <hyperlink ref="D244" r:id="rId242" tooltip="Завантажити сертифікат" display="Завантажити сертифікат"/>
    <hyperlink ref="D245" r:id="rId243" tooltip="Завантажити сертифікат" display="Завантажити сертифікат"/>
    <hyperlink ref="D246" r:id="rId244" tooltip="Завантажити сертифікат" display="Завантажити сертифікат"/>
    <hyperlink ref="D247" r:id="rId245" tooltip="Завантажити сертифікат" display="Завантажити сертифікат"/>
    <hyperlink ref="D248" r:id="rId246" tooltip="Завантажити сертифікат" display="Завантажити сертифікат"/>
    <hyperlink ref="D249" r:id="rId247" tooltip="Завантажити сертифікат" display="Завантажити сертифікат"/>
    <hyperlink ref="D250" r:id="rId248" tooltip="Завантажити сертифікат" display="Завантажити сертифікат"/>
    <hyperlink ref="D251" r:id="rId249" tooltip="Завантажити сертифікат" display="Завантажити сертифікат"/>
    <hyperlink ref="D252" r:id="rId250" tooltip="Завантажити сертифікат" display="Завантажити сертифікат"/>
    <hyperlink ref="D253" r:id="rId251" tooltip="Завантажити сертифікат" display="Завантажити сертифікат"/>
    <hyperlink ref="D254" r:id="rId252" tooltip="Завантажити сертифікат" display="Завантажити сертифікат"/>
    <hyperlink ref="D255" r:id="rId253" tooltip="Завантажити сертифікат" display="Завантажити сертифікат"/>
    <hyperlink ref="D256" r:id="rId254" tooltip="Завантажити сертифікат" display="Завантажити сертифікат"/>
    <hyperlink ref="D257" r:id="rId255" tooltip="Завантажити сертифікат" display="Завантажити сертифікат"/>
    <hyperlink ref="D258" r:id="rId256" tooltip="Завантажити сертифікат" display="Завантажити сертифікат"/>
    <hyperlink ref="D259" r:id="rId257" tooltip="Завантажити сертифікат" display="Завантажити сертифікат"/>
    <hyperlink ref="D260" r:id="rId258" tooltip="Завантажити сертифікат" display="Завантажити сертифікат"/>
    <hyperlink ref="D261" r:id="rId259" tooltip="Завантажити сертифікат" display="Завантажити сертифікат"/>
    <hyperlink ref="D262" r:id="rId260" tooltip="Завантажити сертифікат" display="Завантажити сертифікат"/>
    <hyperlink ref="D263" r:id="rId261" tooltip="Завантажити сертифікат" display="Завантажити сертифікат"/>
    <hyperlink ref="D264" r:id="rId262" tooltip="Завантажити сертифікат" display="Завантажити сертифікат"/>
    <hyperlink ref="D265" r:id="rId263" tooltip="Завантажити сертифікат" display="Завантажити сертифікат"/>
    <hyperlink ref="D266" r:id="rId264" tooltip="Завантажити сертифікат" display="Завантажити сертифікат"/>
    <hyperlink ref="D267" r:id="rId265" tooltip="Завантажити сертифікат" display="Завантажити сертифікат"/>
    <hyperlink ref="D268" r:id="rId266" tooltip="Завантажити сертифікат" display="Завантажити сертифікат"/>
    <hyperlink ref="D269" r:id="rId267" tooltip="Завантажити сертифікат" display="Завантажити сертифікат"/>
    <hyperlink ref="D270" r:id="rId268" tooltip="Завантажити сертифікат" display="Завантажити сертифікат"/>
    <hyperlink ref="D271" r:id="rId269" tooltip="Завантажити сертифікат" display="Завантажити сертифікат"/>
    <hyperlink ref="D272" r:id="rId270" tooltip="Завантажити сертифікат" display="Завантажити сертифікат"/>
    <hyperlink ref="D273" r:id="rId271" tooltip="Завантажити сертифікат" display="Завантажити сертифікат"/>
    <hyperlink ref="D274" r:id="rId272" tooltip="Завантажити сертифікат" display="Завантажити сертифікат"/>
    <hyperlink ref="D275" r:id="rId273" tooltip="Завантажити сертифікат" display="Завантажити сертифікат"/>
    <hyperlink ref="D276" r:id="rId274" tooltip="Завантажити сертифікат" display="Завантажити сертифікат"/>
    <hyperlink ref="D277" r:id="rId275" tooltip="Завантажити сертифікат" display="Завантажити сертифікат"/>
    <hyperlink ref="D278" r:id="rId276" tooltip="Завантажити сертифікат" display="Завантажити сертифікат"/>
    <hyperlink ref="D279" r:id="rId277" tooltip="Завантажити сертифікат" display="Завантажити сертифікат"/>
    <hyperlink ref="D280" r:id="rId278" tooltip="Завантажити сертифікат" display="Завантажити сертифікат"/>
    <hyperlink ref="D281" r:id="rId279" tooltip="Завантажити сертифікат" display="Завантажити сертифікат"/>
    <hyperlink ref="D282" r:id="rId280" tooltip="Завантажити сертифікат" display="Завантажити сертифікат"/>
    <hyperlink ref="D283" r:id="rId281" tooltip="Завантажити сертифікат" display="Завантажити сертифікат"/>
    <hyperlink ref="D284" r:id="rId282" tooltip="Завантажити сертифікат" display="Завантажити сертифікат"/>
    <hyperlink ref="D285" r:id="rId283" tooltip="Завантажити сертифікат" display="Завантажити сертифікат"/>
    <hyperlink ref="D286" r:id="rId284" tooltip="Завантажити сертифікат" display="Завантажити сертифікат"/>
    <hyperlink ref="D287" r:id="rId285" tooltip="Завантажити сертифікат" display="Завантажити сертифікат"/>
    <hyperlink ref="D288" r:id="rId286" tooltip="Завантажити сертифікат" display="Завантажити сертифікат"/>
    <hyperlink ref="D289" r:id="rId287" tooltip="Завантажити сертифікат" display="Завантажити сертифікат"/>
    <hyperlink ref="D290" r:id="rId288" tooltip="Завантажити сертифікат" display="Завантажити сертифікат"/>
    <hyperlink ref="D291" r:id="rId289" tooltip="Завантажити сертифікат" display="Завантажити сертифікат"/>
    <hyperlink ref="D292" r:id="rId290" tooltip="Завантажити сертифікат" display="Завантажити сертифікат"/>
    <hyperlink ref="D293" r:id="rId291" tooltip="Завантажити сертифікат" display="Завантажити сертифікат"/>
    <hyperlink ref="D294" r:id="rId292" tooltip="Завантажити сертифікат" display="Завантажити сертифікат"/>
    <hyperlink ref="D295" r:id="rId293" tooltip="Завантажити сертифікат" display="Завантажити сертифікат"/>
    <hyperlink ref="D296" r:id="rId294" tooltip="Завантажити сертифікат" display="Завантажити сертифікат"/>
    <hyperlink ref="D297" r:id="rId295" tooltip="Завантажити сертифікат" display="Завантажити сертифікат"/>
    <hyperlink ref="D298" r:id="rId296" tooltip="Завантажити сертифікат" display="Завантажити сертифікат"/>
    <hyperlink ref="D299" r:id="rId297" tooltip="Завантажити сертифікат" display="Завантажити сертифікат"/>
    <hyperlink ref="D300" r:id="rId298" tooltip="Завантажити сертифікат" display="Завантажити сертифікат"/>
    <hyperlink ref="D301" r:id="rId299" tooltip="Завантажити сертифікат" display="Завантажити сертифікат"/>
    <hyperlink ref="D302" r:id="rId300" tooltip="Завантажити сертифікат" display="Завантажити сертифікат"/>
    <hyperlink ref="D303" r:id="rId301" tooltip="Завантажити сертифікат" display="Завантажити сертифікат"/>
    <hyperlink ref="D304" r:id="rId302" tooltip="Завантажити сертифікат" display="Завантажити сертифікат"/>
    <hyperlink ref="D305" r:id="rId303" tooltip="Завантажити сертифікат" display="Завантажити сертифікат"/>
    <hyperlink ref="D306" r:id="rId304" tooltip="Завантажити сертифікат" display="Завантажити сертифікат"/>
    <hyperlink ref="D307" r:id="rId305" tooltip="Завантажити сертифікат" display="Завантажити сертифікат"/>
    <hyperlink ref="D308" r:id="rId306" tooltip="Завантажити сертифікат" display="Завантажити сертифікат"/>
    <hyperlink ref="D309" r:id="rId307" tooltip="Завантажити сертифікат" display="Завантажити сертифікат"/>
    <hyperlink ref="D310" r:id="rId308" tooltip="Завантажити сертифікат" display="Завантажити сертифікат"/>
    <hyperlink ref="D311" r:id="rId309" tooltip="Завантажити сертифікат" display="Завантажити сертифікат"/>
    <hyperlink ref="D312" r:id="rId310" tooltip="Завантажити сертифікат" display="Завантажити сертифікат"/>
    <hyperlink ref="D313" r:id="rId311" tooltip="Завантажити сертифікат" display="Завантажити сертифікат"/>
    <hyperlink ref="D314" r:id="rId312" tooltip="Завантажити сертифікат" display="Завантажити сертифікат"/>
    <hyperlink ref="D315" r:id="rId313" tooltip="Завантажити сертифікат" display="Завантажити сертифікат"/>
    <hyperlink ref="D316" r:id="rId314" tooltip="Завантажити сертифікат" display="Завантажити сертифікат"/>
    <hyperlink ref="D317" r:id="rId315" tooltip="Завантажити сертифікат" display="Завантажити сертифікат"/>
    <hyperlink ref="D318" r:id="rId316" tooltip="Завантажити сертифікат" display="Завантажити сертифікат"/>
    <hyperlink ref="D319" r:id="rId317" tooltip="Завантажити сертифікат" display="Завантажити сертифікат"/>
    <hyperlink ref="D320" r:id="rId318" tooltip="Завантажити сертифікат" display="Завантажити сертифікат"/>
    <hyperlink ref="D321" r:id="rId319" tooltip="Завантажити сертифікат" display="Завантажити сертифікат"/>
    <hyperlink ref="D322" r:id="rId320" tooltip="Завантажити сертифікат" display="Завантажити сертифікат"/>
    <hyperlink ref="D323" r:id="rId321" tooltip="Завантажити сертифікат" display="Завантажити сертифікат"/>
    <hyperlink ref="D324" r:id="rId322" tooltip="Завантажити сертифікат" display="Завантажити сертифікат"/>
    <hyperlink ref="D325" r:id="rId323" tooltip="Завантажити сертифікат" display="Завантажити сертифікат"/>
    <hyperlink ref="D326" r:id="rId324" tooltip="Завантажити сертифікат" display="Завантажити сертифікат"/>
    <hyperlink ref="D327" r:id="rId325" tooltip="Завантажити сертифікат" display="Завантажити сертифікат"/>
    <hyperlink ref="D328" r:id="rId326" tooltip="Завантажити сертифікат" display="Завантажити сертифікат"/>
    <hyperlink ref="D329" r:id="rId327" tooltip="Завантажити сертифікат" display="Завантажити сертифікат"/>
    <hyperlink ref="D330" r:id="rId328" tooltip="Завантажити сертифікат" display="Завантажити сертифікат"/>
    <hyperlink ref="D331" r:id="rId329" tooltip="Завантажити сертифікат" display="Завантажити сертифікат"/>
    <hyperlink ref="D332" r:id="rId330" tooltip="Завантажити сертифікат" display="Завантажити сертифікат"/>
    <hyperlink ref="D333" r:id="rId331" tooltip="Завантажити сертифікат" display="Завантажити сертифікат"/>
    <hyperlink ref="D334" r:id="rId332" tooltip="Завантажити сертифікат" display="Завантажити сертифікат"/>
    <hyperlink ref="D335" r:id="rId333" tooltip="Завантажити сертифікат" display="Завантажити сертифікат"/>
    <hyperlink ref="D336" r:id="rId334" tooltip="Завантажити сертифікат" display="Завантажити сертифікат"/>
    <hyperlink ref="D337" r:id="rId335" tooltip="Завантажити сертифікат" display="Завантажити сертифікат"/>
    <hyperlink ref="D338" r:id="rId336" tooltip="Завантажити сертифікат" display="Завантажити сертифікат"/>
    <hyperlink ref="D339" r:id="rId337" tooltip="Завантажити сертифікат" display="Завантажити сертифікат"/>
    <hyperlink ref="D340" r:id="rId338" tooltip="Завантажити сертифікат" display="Завантажити сертифікат"/>
    <hyperlink ref="D341" r:id="rId339" tooltip="Завантажити сертифікат" display="Завантажити сертифікат"/>
    <hyperlink ref="D342" r:id="rId340" tooltip="Завантажити сертифікат" display="Завантажити сертифікат"/>
    <hyperlink ref="D343" r:id="rId341" tooltip="Завантажити сертифікат" display="Завантажити сертифікат"/>
    <hyperlink ref="D344" r:id="rId342" tooltip="Завантажити сертифікат" display="Завантажити сертифікат"/>
    <hyperlink ref="D345" r:id="rId343" tooltip="Завантажити сертифікат" display="Завантажити сертифікат"/>
    <hyperlink ref="D346" r:id="rId344" tooltip="Завантажити сертифікат" display="Завантажити сертифікат"/>
    <hyperlink ref="D347" r:id="rId345" tooltip="Завантажити сертифікат" display="Завантажити сертифікат"/>
    <hyperlink ref="D348" r:id="rId346" tooltip="Завантажити сертифікат" display="Завантажити сертифікат"/>
    <hyperlink ref="D349" r:id="rId347" tooltip="Завантажити сертифікат" display="Завантажити сертифікат"/>
    <hyperlink ref="D350" r:id="rId348" tooltip="Завантажити сертифікат" display="Завантажити сертифікат"/>
    <hyperlink ref="D351" r:id="rId349" tooltip="Завантажити сертифікат" display="Завантажити сертифікат"/>
    <hyperlink ref="D352" r:id="rId350" tooltip="Завантажити сертифікат" display="Завантажити сертифікат"/>
    <hyperlink ref="D353" r:id="rId351" tooltip="Завантажити сертифікат" display="Завантажити сертифікат"/>
    <hyperlink ref="D354" r:id="rId352" tooltip="Завантажити сертифікат" display="Завантажити сертифікат"/>
    <hyperlink ref="D355" r:id="rId353" tooltip="Завантажити сертифікат" display="Завантажити сертифікат"/>
    <hyperlink ref="D356" r:id="rId354" tooltip="Завантажити сертифікат" display="Завантажити сертифікат"/>
    <hyperlink ref="D357" r:id="rId355" tooltip="Завантажити сертифікат" display="Завантажити сертифікат"/>
    <hyperlink ref="D358" r:id="rId356" tooltip="Завантажити сертифікат" display="Завантажити сертифікат"/>
    <hyperlink ref="D359" r:id="rId357" tooltip="Завантажити сертифікат" display="Завантажити сертифікат"/>
    <hyperlink ref="D360" r:id="rId358" tooltip="Завантажити сертифікат" display="Завантажити сертифікат"/>
    <hyperlink ref="D361" r:id="rId359" tooltip="Завантажити сертифікат" display="Завантажити сертифікат"/>
    <hyperlink ref="D362" r:id="rId360" tooltip="Завантажити сертифікат" display="Завантажити сертифікат"/>
    <hyperlink ref="D363" r:id="rId361" tooltip="Завантажити сертифікат" display="Завантажити сертифікат"/>
    <hyperlink ref="D364" r:id="rId362" tooltip="Завантажити сертифікат" display="Завантажити сертифікат"/>
    <hyperlink ref="D365" r:id="rId363" tooltip="Завантажити сертифікат" display="Завантажити сертифікат"/>
    <hyperlink ref="D366" r:id="rId364" tooltip="Завантажити сертифікат" display="Завантажити сертифікат"/>
    <hyperlink ref="D367" r:id="rId365" tooltip="Завантажити сертифікат" display="Завантажити сертифікат"/>
    <hyperlink ref="D368" r:id="rId366" tooltip="Завантажити сертифікат" display="Завантажити сертифікат"/>
    <hyperlink ref="D369" r:id="rId367" tooltip="Завантажити сертифікат" display="Завантажити сертифікат"/>
    <hyperlink ref="D370" r:id="rId368" tooltip="Завантажити сертифікат" display="Завантажити сертифікат"/>
    <hyperlink ref="D371" r:id="rId369" tooltip="Завантажити сертифікат" display="Завантажити сертифікат"/>
    <hyperlink ref="D372" r:id="rId370" tooltip="Завантажити сертифікат" display="Завантажити сертифікат"/>
    <hyperlink ref="D373" r:id="rId371" tooltip="Завантажити сертифікат" display="Завантажити сертифікат"/>
    <hyperlink ref="D374" r:id="rId372" tooltip="Завантажити сертифікат" display="Завантажити сертифікат"/>
    <hyperlink ref="D375" r:id="rId373" tooltip="Завантажити сертифікат" display="Завантажити сертифікат"/>
    <hyperlink ref="D376" r:id="rId374" tooltip="Завантажити сертифікат" display="Завантажити сертифікат"/>
    <hyperlink ref="D377" r:id="rId375" tooltip="Завантажити сертифікат" display="Завантажити сертифікат"/>
    <hyperlink ref="D378" r:id="rId376" tooltip="Завантажити сертифікат" display="Завантажити сертифікат"/>
    <hyperlink ref="D379" r:id="rId377" tooltip="Завантажити сертифікат" display="Завантажити сертифікат"/>
    <hyperlink ref="D380" r:id="rId378" tooltip="Завантажити сертифікат" display="Завантажити сертифікат"/>
    <hyperlink ref="D381" r:id="rId379" tooltip="Завантажити сертифікат" display="Завантажити сертифікат"/>
    <hyperlink ref="D382" r:id="rId380" tooltip="Завантажити сертифікат" display="Завантажити сертифікат"/>
    <hyperlink ref="D383" r:id="rId381" tooltip="Завантажити сертифікат" display="Завантажити сертифікат"/>
    <hyperlink ref="D384" r:id="rId382" tooltip="Завантажити сертифікат" display="Завантажити сертифікат"/>
    <hyperlink ref="D385" r:id="rId383" tooltip="Завантажити сертифікат" display="Завантажити сертифікат"/>
    <hyperlink ref="D386" r:id="rId384" tooltip="Завантажити сертифікат" display="Завантажити сертифікат"/>
    <hyperlink ref="D387" r:id="rId385" tooltip="Завантажити сертифікат" display="Завантажити сертифікат"/>
    <hyperlink ref="D388" r:id="rId386" tooltip="Завантажити сертифікат" display="Завантажити сертифікат"/>
    <hyperlink ref="D389" r:id="rId387" tooltip="Завантажити сертифікат" display="Завантажити сертифікат"/>
    <hyperlink ref="D390" r:id="rId388" tooltip="Завантажити сертифікат" display="Завантажити сертифікат"/>
    <hyperlink ref="D391" r:id="rId389" tooltip="Завантажити сертифікат" display="Завантажити сертифікат"/>
    <hyperlink ref="D392" r:id="rId390" tooltip="Завантажити сертифікат" display="Завантажити сертифікат"/>
    <hyperlink ref="D393" r:id="rId391" tooltip="Завантажити сертифікат" display="Завантажити сертифікат"/>
    <hyperlink ref="D394" r:id="rId392" tooltip="Завантажити сертифікат" display="Завантажити сертифікат"/>
    <hyperlink ref="D395" r:id="rId393" tooltip="Завантажити сертифікат" display="Завантажити сертифікат"/>
    <hyperlink ref="D396" r:id="rId394" tooltip="Завантажити сертифікат" display="Завантажити сертифікат"/>
    <hyperlink ref="D397" r:id="rId395" tooltip="Завантажити сертифікат" display="Завантажити сертифікат"/>
    <hyperlink ref="D398" r:id="rId396" tooltip="Завантажити сертифікат" display="Завантажити сертифікат"/>
    <hyperlink ref="D399" r:id="rId397" tooltip="Завантажити сертифікат" display="Завантажити сертифікат"/>
    <hyperlink ref="D400" r:id="rId398" tooltip="Завантажити сертифікат" display="Завантажити сертифікат"/>
    <hyperlink ref="D401" r:id="rId399" tooltip="Завантажити сертифікат" display="Завантажити сертифікат"/>
    <hyperlink ref="D402" r:id="rId400" tooltip="Завантажити сертифікат" display="Завантажити сертифікат"/>
    <hyperlink ref="D403" r:id="rId401" tooltip="Завантажити сертифікат" display="Завантажити сертифікат"/>
    <hyperlink ref="D404" r:id="rId402" tooltip="Завантажити сертифікат" display="Завантажити сертифікат"/>
    <hyperlink ref="D405" r:id="rId403" tooltip="Завантажити сертифікат" display="Завантажити сертифікат"/>
    <hyperlink ref="D406" r:id="rId404" tooltip="Завантажити сертифікат" display="Завантажити сертифікат"/>
    <hyperlink ref="D407" r:id="rId405" tooltip="Завантажити сертифікат" display="Завантажити сертифікат"/>
    <hyperlink ref="D408" r:id="rId406" tooltip="Завантажити сертифікат" display="Завантажити сертифікат"/>
    <hyperlink ref="D409" r:id="rId407" tooltip="Завантажити сертифікат" display="Завантажити сертифікат"/>
    <hyperlink ref="D410" r:id="rId408" tooltip="Завантажити сертифікат" display="Завантажити сертифікат"/>
    <hyperlink ref="D411" r:id="rId409" tooltip="Завантажити сертифікат" display="Завантажити сертифікат"/>
    <hyperlink ref="D412" r:id="rId410" tooltip="Завантажити сертифікат" display="Завантажити сертифікат"/>
    <hyperlink ref="D413" r:id="rId411" tooltip="Завантажити сертифікат" display="Завантажити сертифікат"/>
    <hyperlink ref="D414" r:id="rId412" tooltip="Завантажити сертифікат" display="Завантажити сертифікат"/>
    <hyperlink ref="D415" r:id="rId413" tooltip="Завантажити сертифікат" display="Завантажити сертифікат"/>
    <hyperlink ref="D416" r:id="rId414" tooltip="Завантажити сертифікат" display="Завантажити сертифікат"/>
    <hyperlink ref="D417" r:id="rId415" tooltip="Завантажити сертифікат" display="Завантажити сертифікат"/>
    <hyperlink ref="D418" r:id="rId416" tooltip="Завантажити сертифікат" display="Завантажити сертифікат"/>
    <hyperlink ref="D419" r:id="rId417" tooltip="Завантажити сертифікат" display="Завантажити сертифікат"/>
    <hyperlink ref="D420" r:id="rId418" tooltip="Завантажити сертифікат" display="Завантажити сертифікат"/>
    <hyperlink ref="D421" r:id="rId419" tooltip="Завантажити сертифікат" display="Завантажити сертифікат"/>
    <hyperlink ref="D422" r:id="rId420" tooltip="Завантажити сертифікат" display="Завантажити сертифікат"/>
    <hyperlink ref="D423" r:id="rId421" tooltip="Завантажити сертифікат" display="Завантажити сертифікат"/>
    <hyperlink ref="D424" r:id="rId422" tooltip="Завантажити сертифікат" display="Завантажити сертифікат"/>
    <hyperlink ref="D425" r:id="rId423" tooltip="Завантажити сертифікат" display="Завантажити сертифікат"/>
    <hyperlink ref="D426" r:id="rId424" tooltip="Завантажити сертифікат" display="Завантажити сертифікат"/>
    <hyperlink ref="D427" r:id="rId425" tooltip="Завантажити сертифікат" display="Завантажити сертифікат"/>
    <hyperlink ref="D428" r:id="rId426" tooltip="Завантажити сертифікат" display="Завантажити сертифікат"/>
    <hyperlink ref="D429" r:id="rId427" tooltip="Завантажити сертифікат" display="Завантажити сертифікат"/>
    <hyperlink ref="D430" r:id="rId428" tooltip="Завантажити сертифікат" display="Завантажити сертифікат"/>
    <hyperlink ref="D431" r:id="rId429" tooltip="Завантажити сертифікат" display="Завантажити сертифікат"/>
    <hyperlink ref="D432" r:id="rId430" tooltip="Завантажити сертифікат" display="Завантажити сертифікат"/>
    <hyperlink ref="D433" r:id="rId431" tooltip="Завантажити сертифікат" display="Завантажити сертифікат"/>
    <hyperlink ref="D434" r:id="rId432" tooltip="Завантажити сертифікат" display="Завантажити сертифікат"/>
    <hyperlink ref="D435" r:id="rId433" tooltip="Завантажити сертифікат" display="Завантажити сертифікат"/>
    <hyperlink ref="D436" r:id="rId434" tooltip="Завантажити сертифікат" display="Завантажити сертифікат"/>
    <hyperlink ref="D437" r:id="rId435" tooltip="Завантажити сертифікат" display="Завантажити сертифікат"/>
    <hyperlink ref="D438" r:id="rId436" tooltip="Завантажити сертифікат" display="Завантажити сертифікат"/>
    <hyperlink ref="D439" r:id="rId437" tooltip="Завантажити сертифікат" display="Завантажити сертифікат"/>
    <hyperlink ref="D440" r:id="rId438" tooltip="Завантажити сертифікат" display="Завантажити сертифікат"/>
    <hyperlink ref="D441" r:id="rId439" tooltip="Завантажити сертифікат" display="Завантажити сертифікат"/>
    <hyperlink ref="D442" r:id="rId440" tooltip="Завантажити сертифікат" display="Завантажити сертифікат"/>
    <hyperlink ref="D443" r:id="rId441" tooltip="Завантажити сертифікат" display="Завантажити сертифікат"/>
    <hyperlink ref="D444" r:id="rId442" tooltip="Завантажити сертифікат" display="Завантажити сертифікат"/>
    <hyperlink ref="D445" r:id="rId443" tooltip="Завантажити сертифікат" display="Завантажити сертифікат"/>
    <hyperlink ref="D446" r:id="rId444" tooltip="Завантажити сертифікат" display="Завантажити сертифікат"/>
    <hyperlink ref="D447" r:id="rId445" tooltip="Завантажити сертифікат" display="Завантажити сертифікат"/>
    <hyperlink ref="D448" r:id="rId446" tooltip="Завантажити сертифікат" display="Завантажити сертифікат"/>
    <hyperlink ref="D449" r:id="rId447" tooltip="Завантажити сертифікат" display="Завантажити сертифікат"/>
    <hyperlink ref="D450" r:id="rId448" tooltip="Завантажити сертифікат" display="Завантажити сертифікат"/>
    <hyperlink ref="D451" r:id="rId449" tooltip="Завантажити сертифікат" display="Завантажити сертифікат"/>
    <hyperlink ref="D452" r:id="rId450" tooltip="Завантажити сертифікат" display="Завантажити сертифікат"/>
    <hyperlink ref="D453" r:id="rId451" tooltip="Завантажити сертифікат" display="Завантажити сертифікат"/>
    <hyperlink ref="D454" r:id="rId452" tooltip="Завантажити сертифікат" display="Завантажити сертифікат"/>
    <hyperlink ref="D455" r:id="rId453" tooltip="Завантажити сертифікат" display="Завантажити сертифікат"/>
    <hyperlink ref="D456" r:id="rId454" tooltip="Завантажити сертифікат" display="Завантажити сертифікат"/>
    <hyperlink ref="D457" r:id="rId455" tooltip="Завантажити сертифікат" display="Завантажити сертифікат"/>
    <hyperlink ref="D458" r:id="rId456" tooltip="Завантажити сертифікат" display="Завантажити сертифікат"/>
    <hyperlink ref="D459" r:id="rId457" tooltip="Завантажити сертифікат" display="Завантажити сертифікат"/>
    <hyperlink ref="D460" r:id="rId458" tooltip="Завантажити сертифікат" display="Завантажити сертифікат"/>
    <hyperlink ref="D461" r:id="rId459" tooltip="Завантажити сертифікат" display="Завантажити сертифікат"/>
    <hyperlink ref="D462" r:id="rId460" tooltip="Завантажити сертифікат" display="Завантажити сертифікат"/>
    <hyperlink ref="D463" r:id="rId461" tooltip="Завантажити сертифікат" display="Завантажити сертифікат"/>
    <hyperlink ref="D464" r:id="rId462" tooltip="Завантажити сертифікат" display="Завантажити сертифікат"/>
    <hyperlink ref="D465" r:id="rId463" tooltip="Завантажити сертифікат" display="Завантажити сертифікат"/>
    <hyperlink ref="D466" r:id="rId464" tooltip="Завантажити сертифікат" display="Завантажити сертифікат"/>
    <hyperlink ref="D467" r:id="rId465" tooltip="Завантажити сертифікат" display="Завантажити сертифікат"/>
    <hyperlink ref="D468" r:id="rId466" tooltip="Завантажити сертифікат" display="Завантажити сертифікат"/>
    <hyperlink ref="D469" r:id="rId467" tooltip="Завантажити сертифікат" display="Завантажити сертифікат"/>
    <hyperlink ref="D470" r:id="rId468" tooltip="Завантажити сертифікат" display="Завантажити сертифікат"/>
    <hyperlink ref="D471" r:id="rId469" tooltip="Завантажити сертифікат" display="Завантажити сертифікат"/>
    <hyperlink ref="D472" r:id="rId470" tooltip="Завантажити сертифікат" display="Завантажити сертифікат"/>
    <hyperlink ref="D473" r:id="rId471" tooltip="Завантажити сертифікат" display="Завантажити сертифікат"/>
    <hyperlink ref="D474" r:id="rId472" tooltip="Завантажити сертифікат" display="Завантажити сертифікат"/>
    <hyperlink ref="D475" r:id="rId473" tooltip="Завантажити сертифікат" display="Завантажити сертифікат"/>
    <hyperlink ref="D476" r:id="rId474" tooltip="Завантажити сертифікат" display="Завантажити сертифікат"/>
    <hyperlink ref="D477" r:id="rId475" tooltip="Завантажити сертифікат" display="Завантажити сертифікат"/>
    <hyperlink ref="D478" r:id="rId476" tooltip="Завантажити сертифікат" display="Завантажити сертифікат"/>
    <hyperlink ref="D479" r:id="rId477" tooltip="Завантажити сертифікат" display="Завантажити сертифікат"/>
    <hyperlink ref="D480" r:id="rId478" tooltip="Завантажити сертифікат" display="Завантажити сертифікат"/>
    <hyperlink ref="D481" r:id="rId479" tooltip="Завантажити сертифікат" display="Завантажити сертифікат"/>
    <hyperlink ref="D482" r:id="rId480" tooltip="Завантажити сертифікат" display="Завантажити сертифікат"/>
    <hyperlink ref="D483" r:id="rId481" tooltip="Завантажити сертифікат" display="Завантажити сертифікат"/>
    <hyperlink ref="D484" r:id="rId482" tooltip="Завантажити сертифікат" display="Завантажити сертифікат"/>
    <hyperlink ref="D485" r:id="rId483" tooltip="Завантажити сертифікат" display="Завантажити сертифікат"/>
    <hyperlink ref="D486" r:id="rId484" tooltip="Завантажити сертифікат" display="Завантажити сертифікат"/>
    <hyperlink ref="D487" r:id="rId485" tooltip="Завантажити сертифікат" display="Завантажити сертифікат"/>
    <hyperlink ref="D488" r:id="rId486" tooltip="Завантажити сертифікат" display="Завантажити сертифікат"/>
    <hyperlink ref="D489" r:id="rId487" tooltip="Завантажити сертифікат" display="Завантажити сертифікат"/>
    <hyperlink ref="D490" r:id="rId488" tooltip="Завантажити сертифікат" display="Завантажити сертифікат"/>
    <hyperlink ref="D491" r:id="rId489" tooltip="Завантажити сертифікат" display="Завантажити сертифікат"/>
    <hyperlink ref="D492" r:id="rId490" tooltip="Завантажити сертифікат" display="Завантажити сертифікат"/>
    <hyperlink ref="D493" r:id="rId491" tooltip="Завантажити сертифікат" display="Завантажити сертифікат"/>
    <hyperlink ref="D494" r:id="rId492" tooltip="Завантажити сертифікат" display="Завантажити сертифікат"/>
    <hyperlink ref="D495" r:id="rId493" tooltip="Завантажити сертифікат" display="Завантажити сертифікат"/>
    <hyperlink ref="D496" r:id="rId494" tooltip="Завантажити сертифікат" display="Завантажити сертифікат"/>
    <hyperlink ref="D497" r:id="rId495" tooltip="Завантажити сертифікат" display="Завантажити сертифікат"/>
    <hyperlink ref="D498" r:id="rId496" tooltip="Завантажити сертифікат" display="Завантажити сертифікат"/>
    <hyperlink ref="D499" r:id="rId497" tooltip="Завантажити сертифікат" display="Завантажити сертифікат"/>
    <hyperlink ref="D500" r:id="rId498" tooltip="Завантажити сертифікат" display="Завантажити сертифікат"/>
    <hyperlink ref="D501" r:id="rId499" tooltip="Завантажити сертифікат" display="Завантажити сертифікат"/>
    <hyperlink ref="D502" r:id="rId500" tooltip="Завантажити сертифікат" display="Завантажити сертифікат"/>
    <hyperlink ref="D503" r:id="rId501" tooltip="Завантажити сертифікат" display="Завантажити сертифікат"/>
    <hyperlink ref="D504" r:id="rId502" tooltip="Завантажити сертифікат" display="Завантажити сертифікат"/>
    <hyperlink ref="D505" r:id="rId503" tooltip="Завантажити сертифікат" display="Завантажити сертифікат"/>
    <hyperlink ref="D506" r:id="rId504" tooltip="Завантажити сертифікат" display="Завантажити сертифікат"/>
    <hyperlink ref="D507" r:id="rId505" tooltip="Завантажити сертифікат" display="Завантажити сертифікат"/>
    <hyperlink ref="D508" r:id="rId506" tooltip="Завантажити сертифікат" display="Завантажити сертифікат"/>
    <hyperlink ref="D509" r:id="rId507" tooltip="Завантажити сертифікат" display="Завантажити сертифікат"/>
    <hyperlink ref="D510" r:id="rId508" tooltip="Завантажити сертифікат" display="Завантажити сертифікат"/>
    <hyperlink ref="D511" r:id="rId509" tooltip="Завантажити сертифікат" display="Завантажити сертифікат"/>
    <hyperlink ref="D512" r:id="rId510" tooltip="Завантажити сертифікат" display="Завантажити сертифікат"/>
    <hyperlink ref="D513" r:id="rId511" tooltip="Завантажити сертифікат" display="Завантажити сертифікат"/>
    <hyperlink ref="D514" r:id="rId512" tooltip="Завантажити сертифікат" display="Завантажити сертифікат"/>
    <hyperlink ref="D515" r:id="rId513" tooltip="Завантажити сертифікат" display="Завантажити сертифікат"/>
    <hyperlink ref="D516" r:id="rId514" tooltip="Завантажити сертифікат" display="Завантажити сертифікат"/>
    <hyperlink ref="D517" r:id="rId515" tooltip="Завантажити сертифікат" display="Завантажити сертифікат"/>
    <hyperlink ref="D518" r:id="rId516" tooltip="Завантажити сертифікат" display="Завантажити сертифікат"/>
    <hyperlink ref="D519" r:id="rId517" tooltip="Завантажити сертифікат" display="Завантажити сертифікат"/>
    <hyperlink ref="D520" r:id="rId518" tooltip="Завантажити сертифікат" display="Завантажити сертифікат"/>
    <hyperlink ref="D521" r:id="rId519" tooltip="Завантажити сертифікат" display="Завантажити сертифікат"/>
    <hyperlink ref="D522" r:id="rId520" tooltip="Завантажити сертифікат" display="Завантажити сертифікат"/>
    <hyperlink ref="D523" r:id="rId521" tooltip="Завантажити сертифікат" display="Завантажити сертифікат"/>
    <hyperlink ref="D524" r:id="rId522" tooltip="Завантажити сертифікат" display="Завантажити сертифікат"/>
    <hyperlink ref="D525" r:id="rId523" tooltip="Завантажити сертифікат" display="Завантажити сертифікат"/>
    <hyperlink ref="D526" r:id="rId524" tooltip="Завантажити сертифікат" display="Завантажити сертифікат"/>
    <hyperlink ref="D527" r:id="rId525" tooltip="Завантажити сертифікат" display="Завантажити сертифікат"/>
    <hyperlink ref="D528" r:id="rId526" tooltip="Завантажити сертифікат" display="Завантажити сертифікат"/>
    <hyperlink ref="D529" r:id="rId527" tooltip="Завантажити сертифікат" display="Завантажити сертифікат"/>
    <hyperlink ref="D530" r:id="rId528" tooltip="Завантажити сертифікат" display="Завантажити сертифікат"/>
    <hyperlink ref="D531" r:id="rId529" tooltip="Завантажити сертифікат" display="Завантажити сертифікат"/>
    <hyperlink ref="D532" r:id="rId530" tooltip="Завантажити сертифікат" display="Завантажити сертифікат"/>
    <hyperlink ref="D533" r:id="rId531" tooltip="Завантажити сертифікат" display="Завантажити сертифікат"/>
    <hyperlink ref="D534" r:id="rId532" tooltip="Завантажити сертифікат" display="Завантажити сертифікат"/>
    <hyperlink ref="D535" r:id="rId533" tooltip="Завантажити сертифікат" display="Завантажити сертифікат"/>
    <hyperlink ref="D536" r:id="rId534" tooltip="Завантажити сертифікат" display="Завантажити сертифікат"/>
    <hyperlink ref="D537" r:id="rId535" tooltip="Завантажити сертифікат" display="Завантажити сертифікат"/>
    <hyperlink ref="D538" r:id="rId536" tooltip="Завантажити сертифікат" display="Завантажити сертифікат"/>
    <hyperlink ref="D539" r:id="rId537" tooltip="Завантажити сертифікат" display="Завантажити сертифікат"/>
    <hyperlink ref="D540" r:id="rId538" tooltip="Завантажити сертифікат" display="Завантажити сертифікат"/>
    <hyperlink ref="D541" r:id="rId539" tooltip="Завантажити сертифікат" display="Завантажити сертифікат"/>
    <hyperlink ref="D542" r:id="rId540" tooltip="Завантажити сертифікат" display="Завантажити сертифікат"/>
    <hyperlink ref="D543" r:id="rId541" tooltip="Завантажити сертифікат" display="Завантажити сертифікат"/>
    <hyperlink ref="D544" r:id="rId542" tooltip="Завантажити сертифікат" display="Завантажити сертифікат"/>
    <hyperlink ref="D545" r:id="rId543" tooltip="Завантажити сертифікат" display="Завантажити сертифікат"/>
    <hyperlink ref="D546" r:id="rId544" tooltip="Завантажити сертифікат" display="Завантажити сертифікат"/>
    <hyperlink ref="D547" r:id="rId545" tooltip="Завантажити сертифікат" display="Завантажити сертифікат"/>
    <hyperlink ref="D548" r:id="rId546" tooltip="Завантажити сертифікат" display="Завантажити сертифікат"/>
    <hyperlink ref="D549" r:id="rId547" tooltip="Завантажити сертифікат" display="Завантажити сертифікат"/>
    <hyperlink ref="D550" r:id="rId548" tooltip="Завантажити сертифікат" display="Завантажити сертифікат"/>
    <hyperlink ref="D551" r:id="rId549" tooltip="Завантажити сертифікат" display="Завантажити сертифікат"/>
    <hyperlink ref="D552" r:id="rId550" tooltip="Завантажити сертифікат" display="Завантажити сертифікат"/>
    <hyperlink ref="D553" r:id="rId551" tooltip="Завантажити сертифікат" display="Завантажити сертифікат"/>
    <hyperlink ref="D554" r:id="rId552" tooltip="Завантажити сертифікат" display="Завантажити сертифікат"/>
    <hyperlink ref="D555" r:id="rId553" tooltip="Завантажити сертифікат" display="Завантажити сертифікат"/>
    <hyperlink ref="D556" r:id="rId554" tooltip="Завантажити сертифікат" display="Завантажити сертифікат"/>
    <hyperlink ref="D557" r:id="rId555" tooltip="Завантажити сертифікат" display="Завантажити сертифікат"/>
    <hyperlink ref="D558" r:id="rId556" tooltip="Завантажити сертифікат" display="Завантажити сертифікат"/>
    <hyperlink ref="D559" r:id="rId557" tooltip="Завантажити сертифікат" display="Завантажити сертифікат"/>
    <hyperlink ref="D560" r:id="rId558" tooltip="Завантажити сертифікат" display="Завантажити сертифікат"/>
    <hyperlink ref="D561" r:id="rId559" tooltip="Завантажити сертифікат" display="Завантажити сертифікат"/>
    <hyperlink ref="D562" r:id="rId560" tooltip="Завантажити сертифікат" display="Завантажити сертифікат"/>
    <hyperlink ref="D563" r:id="rId561" tooltip="Завантажити сертифікат" display="Завантажити сертифікат"/>
    <hyperlink ref="D564" r:id="rId562" tooltip="Завантажити сертифікат" display="Завантажити сертифікат"/>
    <hyperlink ref="D565" r:id="rId563" tooltip="Завантажити сертифікат" display="Завантажити сертифікат"/>
    <hyperlink ref="D566" r:id="rId564" tooltip="Завантажити сертифікат" display="Завантажити сертифікат"/>
    <hyperlink ref="D567" r:id="rId565" tooltip="Завантажити сертифікат" display="Завантажити сертифікат"/>
    <hyperlink ref="D568" r:id="rId566" tooltip="Завантажити сертифікат" display="Завантажити сертифікат"/>
    <hyperlink ref="D569" r:id="rId567" tooltip="Завантажити сертифікат" display="Завантажити сертифікат"/>
    <hyperlink ref="D570" r:id="rId568" tooltip="Завантажити сертифікат" display="Завантажити сертифікат"/>
    <hyperlink ref="D571" r:id="rId569" tooltip="Завантажити сертифікат" display="Завантажити сертифікат"/>
    <hyperlink ref="D572" r:id="rId570" tooltip="Завантажити сертифікат" display="Завантажити сертифікат"/>
    <hyperlink ref="D573" r:id="rId571" tooltip="Завантажити сертифікат" display="Завантажити сертифікат"/>
    <hyperlink ref="D574" r:id="rId572" tooltip="Завантажити сертифікат" display="Завантажити сертифікат"/>
    <hyperlink ref="D575" r:id="rId573" tooltip="Завантажити сертифікат" display="Завантажити сертифікат"/>
    <hyperlink ref="D576" r:id="rId574" tooltip="Завантажити сертифікат" display="Завантажити сертифікат"/>
    <hyperlink ref="D577" r:id="rId575" tooltip="Завантажити сертифікат" display="Завантажити сертифікат"/>
    <hyperlink ref="D578" r:id="rId576" tooltip="Завантажити сертифікат" display="Завантажити сертифікат"/>
    <hyperlink ref="D579" r:id="rId577" tooltip="Завантажити сертифікат" display="Завантажити сертифікат"/>
    <hyperlink ref="D580" r:id="rId578" tooltip="Завантажити сертифікат" display="Завантажити сертифікат"/>
    <hyperlink ref="D581" r:id="rId579" tooltip="Завантажити сертифікат" display="Завантажити сертифікат"/>
    <hyperlink ref="D582" r:id="rId580" tooltip="Завантажити сертифікат" display="Завантажити сертифікат"/>
    <hyperlink ref="D583" r:id="rId581" tooltip="Завантажити сертифікат" display="Завантажити сертифікат"/>
    <hyperlink ref="D584" r:id="rId582" tooltip="Завантажити сертифікат" display="Завантажити сертифікат"/>
    <hyperlink ref="D585" r:id="rId583" tooltip="Завантажити сертифікат" display="Завантажити сертифікат"/>
    <hyperlink ref="D586" r:id="rId584" tooltip="Завантажити сертифікат" display="Завантажити сертифікат"/>
    <hyperlink ref="D587" r:id="rId585" tooltip="Завантажити сертифікат" display="Завантажити сертифікат"/>
    <hyperlink ref="D588" r:id="rId586" tooltip="Завантажити сертифікат" display="Завантажити сертифікат"/>
    <hyperlink ref="D589" r:id="rId587" tooltip="Завантажити сертифікат" display="Завантажити сертифікат"/>
    <hyperlink ref="D590" r:id="rId588" tooltip="Завантажити сертифікат" display="Завантажити сертифікат"/>
    <hyperlink ref="D591" r:id="rId589" tooltip="Завантажити сертифікат" display="Завантажити сертифікат"/>
    <hyperlink ref="D592" r:id="rId590" tooltip="Завантажити сертифікат" display="Завантажити сертифікат"/>
    <hyperlink ref="D593" r:id="rId591" tooltip="Завантажити сертифікат" display="Завантажити сертифікат"/>
    <hyperlink ref="D594" r:id="rId592" tooltip="Завантажити сертифікат" display="Завантажити сертифікат"/>
    <hyperlink ref="D595" r:id="rId593" tooltip="Завантажити сертифікат" display="Завантажити сертифікат"/>
    <hyperlink ref="D596" r:id="rId594" tooltip="Завантажити сертифікат" display="Завантажити сертифікат"/>
    <hyperlink ref="D597" r:id="rId595" tooltip="Завантажити сертифікат" display="Завантажити сертифікат"/>
    <hyperlink ref="D598" r:id="rId596" tooltip="Завантажити сертифікат" display="Завантажити сертифікат"/>
    <hyperlink ref="D599" r:id="rId597" tooltip="Завантажити сертифікат" display="Завантажити сертифікат"/>
    <hyperlink ref="D600" r:id="rId598" tooltip="Завантажити сертифікат" display="Завантажити сертифікат"/>
    <hyperlink ref="D601" r:id="rId599" tooltip="Завантажити сертифікат" display="Завантажити сертифікат"/>
    <hyperlink ref="D602" r:id="rId600" tooltip="Завантажити сертифікат" display="Завантажити сертифікат"/>
    <hyperlink ref="D603" r:id="rId601" tooltip="Завантажити сертифікат" display="Завантажити сертифікат"/>
    <hyperlink ref="D604" r:id="rId602" tooltip="Завантажити сертифікат" display="Завантажити сертифікат"/>
    <hyperlink ref="D605" r:id="rId603" tooltip="Завантажити сертифікат" display="Завантажити сертифікат"/>
    <hyperlink ref="D606" r:id="rId604" tooltip="Завантажити сертифікат" display="Завантажити сертифікат"/>
    <hyperlink ref="D607" r:id="rId605" tooltip="Завантажити сертифікат" display="Завантажити сертифікат"/>
    <hyperlink ref="D608" r:id="rId606" tooltip="Завантажити сертифікат" display="Завантажити сертифікат"/>
    <hyperlink ref="D609" r:id="rId607" tooltip="Завантажити сертифікат" display="Завантажити сертифікат"/>
    <hyperlink ref="D610" r:id="rId608" tooltip="Завантажити сертифікат" display="Завантажити сертифікат"/>
    <hyperlink ref="D611" r:id="rId609" tooltip="Завантажити сертифікат" display="Завантажити сертифікат"/>
    <hyperlink ref="D612" r:id="rId610" tooltip="Завантажити сертифікат" display="Завантажити сертифікат"/>
    <hyperlink ref="D613" r:id="rId611" tooltip="Завантажити сертифікат" display="Завантажити сертифікат"/>
    <hyperlink ref="D614" r:id="rId612" tooltip="Завантажити сертифікат" display="Завантажити сертифікат"/>
    <hyperlink ref="D615" r:id="rId613" tooltip="Завантажити сертифікат" display="Завантажити сертифікат"/>
    <hyperlink ref="D616" r:id="rId614" tooltip="Завантажити сертифікат" display="Завантажити сертифікат"/>
    <hyperlink ref="D617" r:id="rId615" tooltip="Завантажити сертифікат" display="Завантажити сертифікат"/>
    <hyperlink ref="D618" r:id="rId616" tooltip="Завантажити сертифікат" display="Завантажити сертифікат"/>
    <hyperlink ref="D619" r:id="rId617" tooltip="Завантажити сертифікат" display="Завантажити сертифікат"/>
    <hyperlink ref="D620" r:id="rId618" tooltip="Завантажити сертифікат" display="Завантажити сертифікат"/>
    <hyperlink ref="D621" r:id="rId619" tooltip="Завантажити сертифікат" display="Завантажити сертифікат"/>
    <hyperlink ref="D622" r:id="rId620" tooltip="Завантажити сертифікат" display="Завантажити сертифікат"/>
    <hyperlink ref="D623" r:id="rId621" tooltip="Завантажити сертифікат" display="Завантажити сертифікат"/>
    <hyperlink ref="D624" r:id="rId622" tooltip="Завантажити сертифікат" display="Завантажити сертифікат"/>
    <hyperlink ref="D625" r:id="rId623" tooltip="Завантажити сертифікат" display="Завантажити сертифікат"/>
    <hyperlink ref="D626" r:id="rId624" tooltip="Завантажити сертифікат" display="Завантажити сертифікат"/>
    <hyperlink ref="D627" r:id="rId625" tooltip="Завантажити сертифікат" display="Завантажити сертифікат"/>
    <hyperlink ref="D628" r:id="rId626" tooltip="Завантажити сертифікат" display="Завантажити сертифікат"/>
    <hyperlink ref="D629" r:id="rId627" tooltip="Завантажити сертифікат" display="Завантажити сертифікат"/>
    <hyperlink ref="D630" r:id="rId628" tooltip="Завантажити сертифікат" display="Завантажити сертифікат"/>
    <hyperlink ref="D631" r:id="rId629" tooltip="Завантажити сертифікат" display="Завантажити сертифікат"/>
    <hyperlink ref="D632" r:id="rId630" tooltip="Завантажити сертифікат" display="Завантажити сертифікат"/>
    <hyperlink ref="D633" r:id="rId631" tooltip="Завантажити сертифікат" display="Завантажити сертифікат"/>
    <hyperlink ref="D634" r:id="rId632" tooltip="Завантажити сертифікат" display="Завантажити сертифікат"/>
    <hyperlink ref="D635" r:id="rId633" tooltip="Завантажити сертифікат" display="Завантажити сертифікат"/>
    <hyperlink ref="D636" r:id="rId634" tooltip="Завантажити сертифікат" display="Завантажити сертифікат"/>
    <hyperlink ref="D637" r:id="rId635" tooltip="Завантажити сертифікат" display="Завантажити сертифікат"/>
    <hyperlink ref="D638" r:id="rId636" tooltip="Завантажити сертифікат" display="Завантажити сертифікат"/>
    <hyperlink ref="D639" r:id="rId637" tooltip="Завантажити сертифікат" display="Завантажити сертифікат"/>
    <hyperlink ref="D640" r:id="rId638" tooltip="Завантажити сертифікат" display="Завантажити сертифікат"/>
    <hyperlink ref="D641" r:id="rId639" tooltip="Завантажити сертифікат" display="Завантажити сертифікат"/>
    <hyperlink ref="D642" r:id="rId640" tooltip="Завантажити сертифікат" display="Завантажити сертифікат"/>
    <hyperlink ref="D643" r:id="rId641" tooltip="Завантажити сертифікат" display="Завантажити сертифікат"/>
    <hyperlink ref="D644" r:id="rId642" tooltip="Завантажити сертифікат" display="Завантажити сертифікат"/>
    <hyperlink ref="D645" r:id="rId643" tooltip="Завантажити сертифікат" display="Завантажити сертифікат"/>
    <hyperlink ref="D646" r:id="rId644" tooltip="Завантажити сертифікат" display="Завантажити сертифікат"/>
    <hyperlink ref="D647" r:id="rId645" tooltip="Завантажити сертифікат" display="Завантажити сертифікат"/>
    <hyperlink ref="D648" r:id="rId646" tooltip="Завантажити сертифікат" display="Завантажити сертифікат"/>
    <hyperlink ref="D649" r:id="rId647" tooltip="Завантажити сертифікат" display="Завантажити сертифікат"/>
    <hyperlink ref="D650" r:id="rId648" tooltip="Завантажити сертифікат" display="Завантажити сертифікат"/>
    <hyperlink ref="D651" r:id="rId649" tooltip="Завантажити сертифікат" display="Завантажити сертифікат"/>
    <hyperlink ref="D652" r:id="rId650" tooltip="Завантажити сертифікат" display="Завантажити сертифікат"/>
    <hyperlink ref="D653" r:id="rId651" tooltip="Завантажити сертифікат" display="Завантажити сертифікат"/>
    <hyperlink ref="D654" r:id="rId652" tooltip="Завантажити сертифікат" display="Завантажити сертифікат"/>
    <hyperlink ref="D655" r:id="rId653" tooltip="Завантажити сертифікат" display="Завантажити сертифікат"/>
    <hyperlink ref="D656" r:id="rId654" tooltip="Завантажити сертифікат" display="Завантажити сертифікат"/>
    <hyperlink ref="D657" r:id="rId655" tooltip="Завантажити сертифікат" display="Завантажити сертифікат"/>
    <hyperlink ref="D658" r:id="rId656" tooltip="Завантажити сертифікат" display="Завантажити сертифікат"/>
    <hyperlink ref="D659" r:id="rId657" tooltip="Завантажити сертифікат" display="Завантажити сертифікат"/>
    <hyperlink ref="D660" r:id="rId658" tooltip="Завантажити сертифікат" display="Завантажити сертифікат"/>
    <hyperlink ref="D661" r:id="rId659" tooltip="Завантажити сертифікат" display="Завантажити сертифікат"/>
    <hyperlink ref="D662" r:id="rId660" tooltip="Завантажити сертифікат" display="Завантажити сертифікат"/>
    <hyperlink ref="D663" r:id="rId661" tooltip="Завантажити сертифікат" display="Завантажити сертифікат"/>
    <hyperlink ref="D664" r:id="rId662" tooltip="Завантажити сертифікат" display="Завантажити сертифікат"/>
    <hyperlink ref="D665" r:id="rId663" tooltip="Завантажити сертифікат" display="Завантажити сертифікат"/>
    <hyperlink ref="D666" r:id="rId664" tooltip="Завантажити сертифікат" display="Завантажити сертифікат"/>
    <hyperlink ref="D667" r:id="rId665" tooltip="Завантажити сертифікат" display="Завантажити сертифікат"/>
    <hyperlink ref="D668" r:id="rId666" tooltip="Завантажити сертифікат" display="Завантажити сертифікат"/>
    <hyperlink ref="D669" r:id="rId667" tooltip="Завантажити сертифікат" display="Завантажити сертифікат"/>
    <hyperlink ref="D670" r:id="rId668" tooltip="Завантажити сертифікат" display="Завантажити сертифікат"/>
    <hyperlink ref="D671" r:id="rId669" tooltip="Завантажити сертифікат" display="Завантажити сертифікат"/>
    <hyperlink ref="D672" r:id="rId670" tooltip="Завантажити сертифікат" display="Завантажити сертифікат"/>
    <hyperlink ref="D673" r:id="rId671" tooltip="Завантажити сертифікат" display="Завантажити сертифікат"/>
    <hyperlink ref="D674" r:id="rId672" tooltip="Завантажити сертифікат" display="Завантажити сертифікат"/>
    <hyperlink ref="D675" r:id="rId673" tooltip="Завантажити сертифікат" display="Завантажити сертифікат"/>
    <hyperlink ref="D676" r:id="rId674" tooltip="Завантажити сертифікат" display="Завантажити сертифікат"/>
    <hyperlink ref="D677" r:id="rId675" tooltip="Завантажити сертифікат" display="Завантажити сертифікат"/>
    <hyperlink ref="D678" r:id="rId676" tooltip="Завантажити сертифікат" display="Завантажити сертифікат"/>
    <hyperlink ref="D679" r:id="rId677" tooltip="Завантажити сертифікат" display="Завантажити сертифікат"/>
    <hyperlink ref="D680" r:id="rId678" tooltip="Завантажити сертифікат" display="Завантажити сертифікат"/>
    <hyperlink ref="D681" r:id="rId679" tooltip="Завантажити сертифікат" display="Завантажити сертифікат"/>
    <hyperlink ref="D682" r:id="rId680" tooltip="Завантажити сертифікат" display="Завантажити сертифікат"/>
    <hyperlink ref="D683" r:id="rId681" tooltip="Завантажити сертифікат" display="Завантажити сертифікат"/>
    <hyperlink ref="D684" r:id="rId682" tooltip="Завантажити сертифікат" display="Завантажити сертифікат"/>
    <hyperlink ref="D685" r:id="rId683" tooltip="Завантажити сертифікат" display="Завантажити сертифікат"/>
    <hyperlink ref="D686" r:id="rId684" tooltip="Завантажити сертифікат" display="Завантажити сертифікат"/>
    <hyperlink ref="D687" r:id="rId685" tooltip="Завантажити сертифікат" display="Завантажити сертифікат"/>
    <hyperlink ref="D688" r:id="rId686" tooltip="Завантажити сертифікат" display="Завантажити сертифікат"/>
    <hyperlink ref="D689" r:id="rId687" tooltip="Завантажити сертифікат" display="Завантажити сертифікат"/>
    <hyperlink ref="D690" r:id="rId688" tooltip="Завантажити сертифікат" display="Завантажити сертифікат"/>
    <hyperlink ref="D691" r:id="rId689" tooltip="Завантажити сертифікат" display="Завантажити сертифікат"/>
    <hyperlink ref="D692" r:id="rId690" tooltip="Завантажити сертифікат" display="Завантажити сертифікат"/>
    <hyperlink ref="D693" r:id="rId691" tooltip="Завантажити сертифікат" display="Завантажити сертифікат"/>
    <hyperlink ref="D694" r:id="rId692" tooltip="Завантажити сертифікат" display="Завантажити сертифікат"/>
    <hyperlink ref="D695" r:id="rId693" tooltip="Завантажити сертифікат" display="Завантажити сертифікат"/>
    <hyperlink ref="D696" r:id="rId694" tooltip="Завантажити сертифікат" display="Завантажити сертифікат"/>
    <hyperlink ref="D697" r:id="rId695" tooltip="Завантажити сертифікат" display="Завантажити сертифікат"/>
    <hyperlink ref="D698" r:id="rId696" tooltip="Завантажити сертифікат" display="Завантажити сертифікат"/>
    <hyperlink ref="D699" r:id="rId697" tooltip="Завантажити сертифікат" display="Завантажити сертифікат"/>
    <hyperlink ref="D700" r:id="rId698" tooltip="Завантажити сертифікат" display="Завантажити сертифікат"/>
    <hyperlink ref="D701" r:id="rId699" tooltip="Завантажити сертифікат" display="Завантажити сертифікат"/>
    <hyperlink ref="D702" r:id="rId700" tooltip="Завантажити сертифікат" display="Завантажити сертифікат"/>
    <hyperlink ref="D703" r:id="rId701" tooltip="Завантажити сертифікат" display="Завантажити сертифікат"/>
    <hyperlink ref="D704" r:id="rId702" tooltip="Завантажити сертифікат" display="Завантажити сертифікат"/>
    <hyperlink ref="D705" r:id="rId703" tooltip="Завантажити сертифікат" display="Завантажити сертифікат"/>
    <hyperlink ref="D24" r:id="rId704" tooltip="Завантажити сертифікат" display="Завантажити сертифікат"/>
  </hyperlinks>
  <pageMargins left="0.7" right="0.7" top="0.75" bottom="0.75" header="0.3" footer="0.3"/>
  <pageSetup orientation="portrait" r:id="rId7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2025-12-16T16:07:47Z</dcterms:created>
  <dcterms:modified xsi:type="dcterms:W3CDTF">2025-12-29T12:35:14Z</dcterms:modified>
  <cp:category/>
</cp:coreProperties>
</file>