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ТИЖДЕНЬ ЗАОЩАДЖЕНЬ 2025\Конкурс запитань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929" i="1" l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<sst xmlns="http://schemas.openxmlformats.org/spreadsheetml/2006/main" count="2788" uniqueCount="2279">
  <si>
    <t>Посилання на сертифікат</t>
  </si>
  <si>
    <t>TZ_kz_001</t>
  </si>
  <si>
    <t>Авдонькіна Ірина</t>
  </si>
  <si>
    <t>ОДЕСЬКИЙ ЛІЦЕЙ № 63 ОДЕСЬКОЇ МІСЬКОЇ РАДИ</t>
  </si>
  <si>
    <t>TZ_kz_002</t>
  </si>
  <si>
    <t>Агієнко Евеліна Сергіївна</t>
  </si>
  <si>
    <t>Бориспільський ліцей імені Павла Чубинського</t>
  </si>
  <si>
    <t>TZ_kz_003</t>
  </si>
  <si>
    <t>Адарма Емілія Василівна</t>
  </si>
  <si>
    <t>Навчально-виховний комплекс "Інженерно-економічна школа - Львівський економічний ліцей"</t>
  </si>
  <si>
    <t>TZ_kz_004</t>
  </si>
  <si>
    <t>Аккерман Анна</t>
  </si>
  <si>
    <t>Мукачівська СШ І-ІІІ ст. № 16</t>
  </si>
  <si>
    <t>TZ_kz_005</t>
  </si>
  <si>
    <t>Александров Артем Олегович</t>
  </si>
  <si>
    <t>TZ_kz_006</t>
  </si>
  <si>
    <t>Александрова Дар'я Олегівна</t>
  </si>
  <si>
    <t>TZ_kz_007</t>
  </si>
  <si>
    <t>Алексеенко Анастасія Вітальївна</t>
  </si>
  <si>
    <t xml:space="preserve">Добропільський НВК "Спеціалізована школа І-ІІІ ступенів №4 з поглибленим вивченням окремих предметів - дошкільний навчальний заклад"
</t>
  </si>
  <si>
    <t>TZ_kz_008</t>
  </si>
  <si>
    <t>Алексєєнко Максим Олександрович</t>
  </si>
  <si>
    <t>Сумська загальноосвітня школа I-III ступенів №27, м. Суми, Сумської області</t>
  </si>
  <si>
    <t>TZ_kz_009</t>
  </si>
  <si>
    <t>Алексєєнко Тетяна Русланівна</t>
  </si>
  <si>
    <t>ЧЕРКАСЬКИЙ ЛІЦЕЙ ЧЕРКАСЬКОЇ СЕЛИЩНОЇ РАДИ КРАМАТОРСЬКОГО РАЙОНУ ДОНЕЦЬКОЇ ОБЛАСТІ</t>
  </si>
  <si>
    <t>TZ_kz_010</t>
  </si>
  <si>
    <t>Аліпур Арсен Мортазайович</t>
  </si>
  <si>
    <t>Ліцей N26 «Шевченьківський» Полтавської міської ради</t>
  </si>
  <si>
    <t>TZ_kz_011</t>
  </si>
  <si>
    <t>Амінова Ясміна Рамілівна</t>
  </si>
  <si>
    <t>Черкаський ліцей з посиленою військово-фізичною підготовкою імені Захисників України</t>
  </si>
  <si>
    <t>TZ_kz_012</t>
  </si>
  <si>
    <t>Андросенко Аліса Олександрівна</t>
  </si>
  <si>
    <t>TZ_kz_013</t>
  </si>
  <si>
    <t>Андрюханов Сергій Александрович</t>
  </si>
  <si>
    <t>Добропільський НВК "Спеціалізована школа І‑ІІІ ступенів №4 з поглибленим вивченням окремих предметів – дошкільний навчальний заклад"</t>
  </si>
  <si>
    <t>TZ_kz_014</t>
  </si>
  <si>
    <t>Антонова Мар'яна Нікітівна</t>
  </si>
  <si>
    <t xml:space="preserve">
Ліцей № 267 Дарницького району м. Києва</t>
  </si>
  <si>
    <t>TZ_kz_015</t>
  </si>
  <si>
    <t>Антончик Вікторія Іванівна</t>
  </si>
  <si>
    <t>Фаховий коледж технологій, бізнесу та права ВНУ імені. Лесі Українки</t>
  </si>
  <si>
    <t>TZ_kz_016</t>
  </si>
  <si>
    <t>Антонюк Ангеліна Олександрівна</t>
  </si>
  <si>
    <t>ФКТБП ВНУ імені Лесі Українки</t>
  </si>
  <si>
    <t>TZ_kz_017</t>
  </si>
  <si>
    <t>Артемов Святослав Вадимович</t>
  </si>
  <si>
    <t>Комунальний заклад «Черкаський академічний ліцей "Перспектива" Черкаської обласної ради»</t>
  </si>
  <si>
    <t>TZ_kz_018</t>
  </si>
  <si>
    <t>Астанова Айна Азизага кизи</t>
  </si>
  <si>
    <t>TZ_kz_019</t>
  </si>
  <si>
    <t>Ахмедов Амір Алі огли</t>
  </si>
  <si>
    <t>Ямпільській ліцей № 2</t>
  </si>
  <si>
    <t>TZ_kz_020</t>
  </si>
  <si>
    <t>Бабаєв Єгор Ілліч</t>
  </si>
  <si>
    <t>Криворізький ліцей № 71</t>
  </si>
  <si>
    <t>TZ_kz_021</t>
  </si>
  <si>
    <t>Бабич Ангеліна Олександрівна</t>
  </si>
  <si>
    <t>Городищенський економічний ліцей Городищенської міської ради Черкаської області</t>
  </si>
  <si>
    <t>TZ_kz_022</t>
  </si>
  <si>
    <t>Бабич Вікторія Миколаївна</t>
  </si>
  <si>
    <t>TZ_kz_023</t>
  </si>
  <si>
    <t>Бабкін Роман Юрійович</t>
  </si>
  <si>
    <t>Ліцей №19 "Юніті"</t>
  </si>
  <si>
    <t>TZ_kz_024</t>
  </si>
  <si>
    <t>Бабурнич Богдан</t>
  </si>
  <si>
    <t>Липчанський заклад загальної середньої освіти I-IІI ступенів Хустської міської ради Закарпатської області</t>
  </si>
  <si>
    <t>TZ_kz_025</t>
  </si>
  <si>
    <t>Бабурнич Ростислав Васильович</t>
  </si>
  <si>
    <t>TZ_kz_026</t>
  </si>
  <si>
    <t>Байда Марія Олександрівна</t>
  </si>
  <si>
    <t>Ліцей номер 19 "ЮНІТІ"</t>
  </si>
  <si>
    <t>TZ_kz_027</t>
  </si>
  <si>
    <t>Баковський Данило Володимирович</t>
  </si>
  <si>
    <t>Львівський Економічний Ліцей</t>
  </si>
  <si>
    <t>TZ_kz_028</t>
  </si>
  <si>
    <t>Бакрєва Анастасія Віталіївна</t>
  </si>
  <si>
    <t>Ліцей №19 „ЮНІТІ“</t>
  </si>
  <si>
    <t>TZ_kz_029</t>
  </si>
  <si>
    <t>Балушка Вероніка Володимирівна</t>
  </si>
  <si>
    <t>ВСП «Технологічний фаховий коледж НУ «Львівська політехніка»</t>
  </si>
  <si>
    <t>TZ_kz_030</t>
  </si>
  <si>
    <t>Баран Іван Юрійович</t>
  </si>
  <si>
    <t>TZ_kz_031</t>
  </si>
  <si>
    <t>Баран Софія Сергіївна</t>
  </si>
  <si>
    <t>Низівський заклад дошкільної освіти (ясла- садок) "Журавонька" Садівської сільської ради</t>
  </si>
  <si>
    <t>TZ_kz_032</t>
  </si>
  <si>
    <t>Баранець Анна Іванівна</t>
  </si>
  <si>
    <t>TZ_kz_033</t>
  </si>
  <si>
    <t>Баранов Денис Володимирович</t>
  </si>
  <si>
    <t>Хорошівський ліцей № 2</t>
  </si>
  <si>
    <t>TZ_kz_034</t>
  </si>
  <si>
    <t>Баранов Тимофій Андрійович</t>
  </si>
  <si>
    <t>ліцей N19 ,,ЮНІТІʼʼ</t>
  </si>
  <si>
    <t>TZ_kz_035</t>
  </si>
  <si>
    <t>Бардак Назар Олексійович</t>
  </si>
  <si>
    <t>Костянтинопільський ЗЗСО I-III ступенів</t>
  </si>
  <si>
    <t>TZ_kz_036</t>
  </si>
  <si>
    <t>Барзік Ніка</t>
  </si>
  <si>
    <t>Ліцей «Софія»</t>
  </si>
  <si>
    <t>TZ_kz_037</t>
  </si>
  <si>
    <t>Барилка Анна Олександрівна</t>
  </si>
  <si>
    <t>Вовчоярівська гімназія Сіверськодонецького району Луганської області</t>
  </si>
  <si>
    <t>TZ_kz_038</t>
  </si>
  <si>
    <t>Барінова Єлизавета Сергіївна</t>
  </si>
  <si>
    <t>Черкаський ліцей з посиленою військово - фізичною підготовкою імені Захисників України</t>
  </si>
  <si>
    <t>TZ_kz_039</t>
  </si>
  <si>
    <t>Бартенева Дарʼя Олександрівна</t>
  </si>
  <si>
    <t>TZ_kz_040</t>
  </si>
  <si>
    <t>Батечко Софія Євгеніївна</t>
  </si>
  <si>
    <t>Ліцей N19 "ЮНІТІ"</t>
  </si>
  <si>
    <t>TZ_kz_041</t>
  </si>
  <si>
    <t>Батюк Олександра Євгеніївна</t>
  </si>
  <si>
    <t>TZ_kz_042</t>
  </si>
  <si>
    <t>Баштанна Єлизавета Олександрівна</t>
  </si>
  <si>
    <t>Ліцей №19 «ЮНІТІ»</t>
  </si>
  <si>
    <t>TZ_kz_043</t>
  </si>
  <si>
    <t>Баюш Андрій</t>
  </si>
  <si>
    <t>Білгород-Дністровський фаховий коледж природокористування, будівництва та комп'ютерних технологій</t>
  </si>
  <si>
    <t>TZ_kz_044</t>
  </si>
  <si>
    <t>Безпалько Анна Богданівна</t>
  </si>
  <si>
    <t>Голованівський ліцей ім.Т.Г.Шевченка</t>
  </si>
  <si>
    <t>TZ_kz_045</t>
  </si>
  <si>
    <t xml:space="preserve">Безпалько Олена Володимирівна </t>
  </si>
  <si>
    <t>TZ_kz_046</t>
  </si>
  <si>
    <t>Бекало Дмитро Юрійович</t>
  </si>
  <si>
    <t>TZ_kz_047</t>
  </si>
  <si>
    <t>Бенца Аліна Ярославівна</t>
  </si>
  <si>
    <t>TZ_kz_048</t>
  </si>
  <si>
    <t>Бережний Степан Олексійович</t>
  </si>
  <si>
    <t>Комунальний заклад "Зеленогайський ліцей Височанської селищної ради Харківського району Харківської області "</t>
  </si>
  <si>
    <t>TZ_kz_049</t>
  </si>
  <si>
    <t>Березюк Андрій</t>
  </si>
  <si>
    <t>TZ_kz_050</t>
  </si>
  <si>
    <t xml:space="preserve">Березюк Єлизавета 
</t>
  </si>
  <si>
    <t>Білгород-Дністровський фаховий коледж природокористування будівництва та компʼютерних технологій</t>
  </si>
  <si>
    <t>TZ_kz_051</t>
  </si>
  <si>
    <t>Берец Богдан Михайлович</t>
  </si>
  <si>
    <t>Стеблівський заклад загальної середньої освіти I-IІI ступенів Хустської міської ради Закарпатської області</t>
  </si>
  <si>
    <t>TZ_kz_052</t>
  </si>
  <si>
    <t>Бєлай Аліна Анатоліївна</t>
  </si>
  <si>
    <t>Професійно-технічне училище №71</t>
  </si>
  <si>
    <t>TZ_kz_053</t>
  </si>
  <si>
    <t>Бєлєй Катерина Сергіївна</t>
  </si>
  <si>
    <t>Ліцей № 26 "Шевченківський" Полтавської міської ради</t>
  </si>
  <si>
    <t>TZ_kz_054</t>
  </si>
  <si>
    <t>Бєлова Анна Денисівна</t>
  </si>
  <si>
    <t>TZ_kz_055</t>
  </si>
  <si>
    <t>Бєлошейкін Матвій Олексійович</t>
  </si>
  <si>
    <t>Рівненський Академічний Ліцей Престиж імені Лілії Котовської</t>
  </si>
  <si>
    <t>TZ_kz_056</t>
  </si>
  <si>
    <t>Бирка Євген</t>
  </si>
  <si>
    <t>КЗ "Маріупольська загальноосвітня школа І-ІІІ ступенів № 47 Маріупольської міської ради Донецької області"</t>
  </si>
  <si>
    <t>TZ_kz_057</t>
  </si>
  <si>
    <t>Битківський Дмитро Русланович</t>
  </si>
  <si>
    <t>Воєводський ліцей Благодатненської сільської ради Миколаївської області</t>
  </si>
  <si>
    <t>TZ_kz_058</t>
  </si>
  <si>
    <t>Бідоленко Максим Євгенович</t>
  </si>
  <si>
    <t>Харківський Фаховий Коледж Спорту</t>
  </si>
  <si>
    <t>TZ_kz_059</t>
  </si>
  <si>
    <t>Біленко Юліана Ігорівна</t>
  </si>
  <si>
    <t>Бериславський медичний фаховий коледж</t>
  </si>
  <si>
    <t>TZ_kz_060</t>
  </si>
  <si>
    <t>Білецька Анастасія Дмитрівна</t>
  </si>
  <si>
    <t>TZ_kz_061</t>
  </si>
  <si>
    <t>Біловод Яна Ігорівна</t>
  </si>
  <si>
    <t>Ліцей №26 «Шевченківський» Полтавської міської ради</t>
  </si>
  <si>
    <t>TZ_kz_062</t>
  </si>
  <si>
    <t>Білоніг Аріна Денисівна</t>
  </si>
  <si>
    <t>TZ_kz_063</t>
  </si>
  <si>
    <t>Блавацька Марта Юріївна</t>
  </si>
  <si>
    <t>НВК "Інженерно-економічна школа –Львівський економічний ліцей"</t>
  </si>
  <si>
    <t>TZ_kz_064</t>
  </si>
  <si>
    <t>Богаєвська Вероніка Михайлівна</t>
  </si>
  <si>
    <t>Ямпілісікй ліцей</t>
  </si>
  <si>
    <t>TZ_kz_065</t>
  </si>
  <si>
    <t>Богаєць Юрій</t>
  </si>
  <si>
    <t>НВК "Інженерно-економічна школа - Львівський економічний ліцей"</t>
  </si>
  <si>
    <t>TZ_kz_066</t>
  </si>
  <si>
    <t>Богдан Ірина Олександрівна</t>
  </si>
  <si>
    <t>TZ_kz_067</t>
  </si>
  <si>
    <t>Богдан Софія Василівна</t>
  </si>
  <si>
    <t>Мукачівська спеціалізована школа I-III ступенів №16</t>
  </si>
  <si>
    <t>TZ_kz_068</t>
  </si>
  <si>
    <t>Богданова Орина Віталіївна</t>
  </si>
  <si>
    <t>Зеленогайський ліцей</t>
  </si>
  <si>
    <t>TZ_kz_069</t>
  </si>
  <si>
    <t>Богуцька Анастасія Олександрівна</t>
  </si>
  <si>
    <t>Добропільський НВК "Спеціалізована школа І-ІІІ ступенів №4 з поглибленим вивченням окремих предметів - дошкільний навчальний заклад" Добропільської міської ради Донецької області</t>
  </si>
  <si>
    <t>TZ_kz_070</t>
  </si>
  <si>
    <t>Божек Даша</t>
  </si>
  <si>
    <t>TZ_kz_071</t>
  </si>
  <si>
    <t>Бойко Назар Русланович</t>
  </si>
  <si>
    <t>TZ_kz_072</t>
  </si>
  <si>
    <t>Бондар Максим Сергійович</t>
  </si>
  <si>
    <t>Комунальна установа Сумська загальноосвітня школа I-III ступенів №27 м. Суми</t>
  </si>
  <si>
    <t>TZ_kz_073</t>
  </si>
  <si>
    <t>Бондаренко Аріна Олександрівна</t>
  </si>
  <si>
    <t>Комунальний заклад “Харківська гімназія 86 Харківської міської ради”</t>
  </si>
  <si>
    <t>TZ_kz_074</t>
  </si>
  <si>
    <t>Бондаренко Єва Олександрівна</t>
  </si>
  <si>
    <t>Черкаський ліцей з посиленою військово-фізичною підготовкою імені Захісників України</t>
  </si>
  <si>
    <t>TZ_kz_075</t>
  </si>
  <si>
    <t>Бондаренко Іван Вадимович</t>
  </si>
  <si>
    <t>Бердянська гімназія №7 "Меотида" Бердянської міської ради Запорізької області</t>
  </si>
  <si>
    <t>TZ_kz_076</t>
  </si>
  <si>
    <t>Бондаренко Марина Миколаївна</t>
  </si>
  <si>
    <t>Черкаська спеціалізована школа І-ІІІ ступенів №33 імені Василя Симоненка Черкаської міської ради Черкаської області</t>
  </si>
  <si>
    <t>TZ_kz_077</t>
  </si>
  <si>
    <t>Бонь Владислав Михайлович</t>
  </si>
  <si>
    <t>Липчанський ЗЗСО І-ІІІ ст.</t>
  </si>
  <si>
    <t>TZ_kz_078</t>
  </si>
  <si>
    <t>Борових Микола Дмитрович</t>
  </si>
  <si>
    <t>Ліцей №26 "Шевченківський" Полтавської міської ради</t>
  </si>
  <si>
    <t>TZ_kz_079</t>
  </si>
  <si>
    <t>Бородіна Софія Ігорівна</t>
  </si>
  <si>
    <t>TZ_kz_080</t>
  </si>
  <si>
    <t>Босак Іван Віталійович</t>
  </si>
  <si>
    <t>TZ_kz_081</t>
  </si>
  <si>
    <t>Брезвин Сергій</t>
  </si>
  <si>
    <t>ВСП Технологічний фаховий коледж національного університету «Львівська політехніка»</t>
  </si>
  <si>
    <t>TZ_kz_082</t>
  </si>
  <si>
    <t>Бриль Софія Олександрівна</t>
  </si>
  <si>
    <t>ТОВ Софіївскьо-борщагівський ліцей Софія</t>
  </si>
  <si>
    <t>TZ_kz_083</t>
  </si>
  <si>
    <t>Бубнова Вікторія Олегівна</t>
  </si>
  <si>
    <t>TZ_kz_084</t>
  </si>
  <si>
    <t>Буденний Богдан Павлович</t>
  </si>
  <si>
    <t>Ліцей №19 ’’ЮНІТІʼʼ</t>
  </si>
  <si>
    <t>TZ_kz_085</t>
  </si>
  <si>
    <t>Бузько Софія Анатоліївна</t>
  </si>
  <si>
    <t>TZ_kz_086</t>
  </si>
  <si>
    <t>Бундур Дмитро Тарасович</t>
  </si>
  <si>
    <t>TZ_kz_087</t>
  </si>
  <si>
    <t>Бурда Марія Олександрівна</t>
  </si>
  <si>
    <t>TZ_kz_088</t>
  </si>
  <si>
    <t>Буркан Артем Вікторович</t>
  </si>
  <si>
    <t>КЗ Кривоозерський ліцей №1</t>
  </si>
  <si>
    <t>TZ_kz_089</t>
  </si>
  <si>
    <t>Бурлака Юлія</t>
  </si>
  <si>
    <t>TZ_kz_090</t>
  </si>
  <si>
    <t>Бутенко Діана Євгеніївна</t>
  </si>
  <si>
    <t>TZ_kz_091</t>
  </si>
  <si>
    <t>Буцький Нікіта Васильович</t>
  </si>
  <si>
    <t>TZ_kz_092</t>
  </si>
  <si>
    <t>Бучинська Марія Юріївна</t>
  </si>
  <si>
    <t>TZ_kz_093</t>
  </si>
  <si>
    <t>Бянкіна Кіра Артемівна</t>
  </si>
  <si>
    <t>КПК Лівобкрежний</t>
  </si>
  <si>
    <t>TZ_kz_094</t>
  </si>
  <si>
    <t>Валько Аліса Андріївна</t>
  </si>
  <si>
    <t>Ліцей 26 "Шевченківський" Полтавської міської ради</t>
  </si>
  <si>
    <t>TZ_kz_095</t>
  </si>
  <si>
    <t>Варгатий Захар</t>
  </si>
  <si>
    <t>Ліцей ЧЛПВФП Ім. Захисників України</t>
  </si>
  <si>
    <t>TZ_kz_096</t>
  </si>
  <si>
    <t>Варлакова Марія Олександрівна</t>
  </si>
  <si>
    <t>Сасівська гімназія</t>
  </si>
  <si>
    <t>TZ_kz_097</t>
  </si>
  <si>
    <t>Васатінова Яна</t>
  </si>
  <si>
    <t>TZ_kz_098</t>
  </si>
  <si>
    <t>Василенко Дарія Тарасівна</t>
  </si>
  <si>
    <t>TZ_kz_099</t>
  </si>
  <si>
    <t>Василенко Марія Василівна</t>
  </si>
  <si>
    <t>Ліцей№3 Новокаховської міської ради</t>
  </si>
  <si>
    <t>TZ_kz_100</t>
  </si>
  <si>
    <t>Василенко Марія Олександрівна</t>
  </si>
  <si>
    <t>Ямпільський ліцей №2 Ямпільської селищної ради Сумської області</t>
  </si>
  <si>
    <t>TZ_kz_101</t>
  </si>
  <si>
    <t>Василь Васильович</t>
  </si>
  <si>
    <t>Липчанський ЗЗСО</t>
  </si>
  <si>
    <t>TZ_kz_102</t>
  </si>
  <si>
    <t>Васильєва Аліна Олексіївна</t>
  </si>
  <si>
    <t>TZ_kz_103</t>
  </si>
  <si>
    <t>Васильчук Єгор Миколайович</t>
  </si>
  <si>
    <t>Селидівський ліцей №1 Селидівської міської ради Покровського району Донецької області</t>
  </si>
  <si>
    <t>TZ_kz_104</t>
  </si>
  <si>
    <t>Васюк Дарина Юріївна</t>
  </si>
  <si>
    <t>Фаховий коледж технологій, бізнесу та права Волинського Національного Університету імені Лесі Українки</t>
  </si>
  <si>
    <t>TZ_kz_105</t>
  </si>
  <si>
    <t>Васюра Олександра Михайлівна</t>
  </si>
  <si>
    <t>Фаховий коледж технологій бізнесу та права</t>
  </si>
  <si>
    <t>TZ_kz_106</t>
  </si>
  <si>
    <t>Ваца Вероніка</t>
  </si>
  <si>
    <t>Ліцей №26 "Шевченківський" Полтавсткой Міської Ради</t>
  </si>
  <si>
    <t>TZ_kz_107</t>
  </si>
  <si>
    <t>Вацій Олександра Рафаїлівна</t>
  </si>
  <si>
    <t>Мукачівська спеціалізована школа №16</t>
  </si>
  <si>
    <t>TZ_kz_108</t>
  </si>
  <si>
    <t>Везир Юлія Олександрівна</t>
  </si>
  <si>
    <t>TZ_kz_109</t>
  </si>
  <si>
    <t>Величай Олександр Олександрович</t>
  </si>
  <si>
    <t>Професійно технічне училище № 71</t>
  </si>
  <si>
    <t>TZ_kz_110</t>
  </si>
  <si>
    <t>Веремко Назар Русланович</t>
  </si>
  <si>
    <t>Берестинський ліцей №4 Берестинської міської ради Харківської області</t>
  </si>
  <si>
    <t>TZ_kz_111</t>
  </si>
  <si>
    <t>Веремчук Іванна Олександрівна</t>
  </si>
  <si>
    <t>Фаховий коледж технологій бізнесу та права ВНУ імені Лесі Українки</t>
  </si>
  <si>
    <t>TZ_kz_112</t>
  </si>
  <si>
    <t>Висоцький Данило Борисович</t>
  </si>
  <si>
    <t>Дніпровська Гімназія № 140</t>
  </si>
  <si>
    <t>TZ_kz_113</t>
  </si>
  <si>
    <t>Витушко Валерія</t>
  </si>
  <si>
    <t>ВСП "Хорольський агропромисловий фаховий коледж Полтавського державного аграрного університету"</t>
  </si>
  <si>
    <t>TZ_kz_114</t>
  </si>
  <si>
    <t>Вівсяна Дарʼя Сергіївна</t>
  </si>
  <si>
    <t>TZ_kz_115</t>
  </si>
  <si>
    <t>Відаталла Аміра</t>
  </si>
  <si>
    <t>Дністровський фаховий коледж природокористування, будівництва та комп'ютерних технологій</t>
  </si>
  <si>
    <t>TZ_kz_116</t>
  </si>
  <si>
    <t>Вілівчук Юрій Вадимович</t>
  </si>
  <si>
    <t>TZ_kz_117</t>
  </si>
  <si>
    <t>Віщенко Максим Денисович</t>
  </si>
  <si>
    <t>ЧЕРНІГІВСЬКИЙ ЛІЦЕЙ № 15 ЧЕРНІГІВСЬКОЇ МІСЬКОЇ РАДИ</t>
  </si>
  <si>
    <t>TZ_kz_118</t>
  </si>
  <si>
    <t>Власенко Мирослава Юріївна</t>
  </si>
  <si>
    <t>Черкаський ліцей з посиленою військово-фізичною підготовкою Імені Захисників України</t>
  </si>
  <si>
    <t>TZ_kz_119</t>
  </si>
  <si>
    <t xml:space="preserve">Власюк Дарія Вікторівна 
</t>
  </si>
  <si>
    <t>Фаховий коледж технології бізнесу і права ВНУ імені Лесі Українки</t>
  </si>
  <si>
    <t>TZ_kz_120</t>
  </si>
  <si>
    <t>Вовкогон Артем Романович</t>
  </si>
  <si>
    <t>Бориспільський ліцей ім П.Чубинського</t>
  </si>
  <si>
    <t>TZ_kz_121</t>
  </si>
  <si>
    <t>Войтенко Роман Володимирович</t>
  </si>
  <si>
    <t>TZ_kz_122</t>
  </si>
  <si>
    <t>Войчук Оксана Вікторівна</t>
  </si>
  <si>
    <t>ФКТБПВНУ ім. Лесі Українки</t>
  </si>
  <si>
    <t>TZ_kz_123</t>
  </si>
  <si>
    <t>Воліцький Ростислав Володимирович</t>
  </si>
  <si>
    <t>ЧЛПВФП імені Захисників України</t>
  </si>
  <si>
    <t>TZ_kz_124</t>
  </si>
  <si>
    <t>Волков Артем Євгенович</t>
  </si>
  <si>
    <t>Центр позашкільної освіти Городоцької селищної ради</t>
  </si>
  <si>
    <t>TZ_kz_125</t>
  </si>
  <si>
    <t>Волощенко Юлія Олександрівна</t>
  </si>
  <si>
    <t>Бериславський фаховий медичний коледж</t>
  </si>
  <si>
    <t>TZ_kz_126</t>
  </si>
  <si>
    <t>Волощук Ольга Дмитрівна</t>
  </si>
  <si>
    <t>Білгород-Дністровський Фаховий коледж природокористування, будівництва та компʼютерних технологій</t>
  </si>
  <si>
    <t>TZ_kz_127</t>
  </si>
  <si>
    <t xml:space="preserve">Воронцова Злата Антонівна
</t>
  </si>
  <si>
    <t>Комунальний заклад Слобожанський ліцей 2 Слобожанської міської ради Чугуївського району Харківської області</t>
  </si>
  <si>
    <t>TZ_kz_128</t>
  </si>
  <si>
    <t>Врублевська Анастасія Назарівна</t>
  </si>
  <si>
    <t>ВСП «ХТЕФК ДИЕУ»</t>
  </si>
  <si>
    <t>TZ_kz_129</t>
  </si>
  <si>
    <t>Габаль Божена Ігорівна</t>
  </si>
  <si>
    <t>Сколівський заклад загальної середньої освіти І-ІІІ ступенів № 2 імені Стефанії Вітрук</t>
  </si>
  <si>
    <t>TZ_kz_130</t>
  </si>
  <si>
    <t>Габорець Анна</t>
  </si>
  <si>
    <t>TZ_kz_131</t>
  </si>
  <si>
    <t>Гай Єлизавета Віталіївна</t>
  </si>
  <si>
    <t>Криворізький ліцей №71 Криворізької міської ради</t>
  </si>
  <si>
    <t>TZ_kz_132</t>
  </si>
  <si>
    <t>Гайдаш Денис Володимирович</t>
  </si>
  <si>
    <t>TZ_kz_133</t>
  </si>
  <si>
    <t>Галамай Аделіна Петрівна</t>
  </si>
  <si>
    <t>Гімназія № 7 Нікопольської Міської Ради</t>
  </si>
  <si>
    <t>TZ_kz_134</t>
  </si>
  <si>
    <t>Галієва Кіра Зейнівна</t>
  </si>
  <si>
    <t>TZ_kz_135</t>
  </si>
  <si>
    <t>Гандера Владислав</t>
  </si>
  <si>
    <t>TZ_kz_136</t>
  </si>
  <si>
    <t>Ганич Павло Владиславович</t>
  </si>
  <si>
    <t>Комунальний заклад "Перечинський професійний ліцей" Закарпатської обласної ради</t>
  </si>
  <si>
    <t>TZ_kz_137</t>
  </si>
  <si>
    <t>Гарагуля Марія</t>
  </si>
  <si>
    <t>Пантаївський ліцей Пантаївської селищної ради</t>
  </si>
  <si>
    <t>TZ_kz_138</t>
  </si>
  <si>
    <t>Гарбарук Вікторія Вікторівна</t>
  </si>
  <si>
    <t>TZ_kz_139</t>
  </si>
  <si>
    <t>Гарбуз Руслана Юріївна</t>
  </si>
  <si>
    <t>TZ_kz_140</t>
  </si>
  <si>
    <t>Гасанова Есміра</t>
  </si>
  <si>
    <t>КЗ "Маріупольська загальноосвітня школа І-ІІІ ступенів № 47 Маріупольської міської ради Донецької області</t>
  </si>
  <si>
    <t>TZ_kz_141</t>
  </si>
  <si>
    <t>Гейко Єва Сергіївна</t>
  </si>
  <si>
    <t>«Інженерно-економічна школа - Львівський економічний ліцей»</t>
  </si>
  <si>
    <t>TZ_kz_142</t>
  </si>
  <si>
    <t>Гелетуха Ярослав Васильович</t>
  </si>
  <si>
    <t>Ліцей № 19 "ЮНІТІ"</t>
  </si>
  <si>
    <t>TZ_kz_143</t>
  </si>
  <si>
    <t>Гембей Віктор Васильович</t>
  </si>
  <si>
    <t>TZ_kz_144</t>
  </si>
  <si>
    <t>Георгієва Ксенія Марінівна</t>
  </si>
  <si>
    <t>Криворізький ліцей № 24 Криворізької міської ради</t>
  </si>
  <si>
    <t>TZ_kz_145</t>
  </si>
  <si>
    <t>Герасименко Оксана Олександрівна</t>
  </si>
  <si>
    <t>Криворізький ліцей № 71 Криворізької Міської Ради</t>
  </si>
  <si>
    <t>TZ_kz_146</t>
  </si>
  <si>
    <t>Герасимчук Катерина Олександрівна</t>
  </si>
  <si>
    <t>Михайлюцький ліцей Михайлюцької сільської ради Шепетівського району Хмельницької області</t>
  </si>
  <si>
    <t>TZ_kz_147</t>
  </si>
  <si>
    <t>Гергель Аліна Віталіївна</t>
  </si>
  <si>
    <t>TZ_kz_148</t>
  </si>
  <si>
    <t>Гериновська Ізабелла Артурівна</t>
  </si>
  <si>
    <t>Державний навчальний заклад «Міжрегіональне вище професійне училище з поліграфії та інформаційних технологій»</t>
  </si>
  <si>
    <t>TZ_kz_149</t>
  </si>
  <si>
    <t>Гернега Анна Максимівна</t>
  </si>
  <si>
    <t>Вінницький торговельно-економічний фаховий коледж Державного торговельно-економічного університету»</t>
  </si>
  <si>
    <t>TZ_kz_150</t>
  </si>
  <si>
    <t>Гернешій Дарина Вікторівна</t>
  </si>
  <si>
    <t>TZ_kz_151</t>
  </si>
  <si>
    <t>Гіба Дмитро Дмитрович</t>
  </si>
  <si>
    <t>Колінковецький ліцей</t>
  </si>
  <si>
    <t>TZ_kz_152</t>
  </si>
  <si>
    <t>Гладка Дар'я Антонівна</t>
  </si>
  <si>
    <t>Комунальна установа Сумської загальноосвітньої школи І-ІІІ ступенів номер 27, міста Суми, Сумської області</t>
  </si>
  <si>
    <t>TZ_kz_153</t>
  </si>
  <si>
    <t>Гладкоскок Артем Ярославович</t>
  </si>
  <si>
    <t>Курахівський опорний заклад загальної середньої освіти № 5 Курахівської міської ради Донецької області</t>
  </si>
  <si>
    <t>TZ_kz_154</t>
  </si>
  <si>
    <t>Гладун Дарина Віталіївна</t>
  </si>
  <si>
    <t>TZ_kz_155</t>
  </si>
  <si>
    <t>Гладченко Орина Геннадіївна</t>
  </si>
  <si>
    <t>КОМУНАЛЬНИЙ ЗАКЛАД "ЗЕЛЕНОГАЙСЬКИЙ ЛІЦЕЙ ВИСОЧАНСЬКОЇ СЕЛИЩНОЇ РАДИ ХАРКІВСЬКОГО РАЙОНУ ХАРКІВСЬКОЇ ОБЛАСТІ "</t>
  </si>
  <si>
    <t>TZ_kz_156</t>
  </si>
  <si>
    <t>Гнида Остап</t>
  </si>
  <si>
    <t>НВК "ШЕЛ"</t>
  </si>
  <si>
    <t>TZ_kz_157</t>
  </si>
  <si>
    <t>Гобан Артем Юрійович</t>
  </si>
  <si>
    <t>TZ_kz_158</t>
  </si>
  <si>
    <t>Говорущак Анастасія Сергіївна</t>
  </si>
  <si>
    <t>Комунальний заклад Бериславський медичний фаховий коледж Херсонської обласної ради</t>
  </si>
  <si>
    <t>TZ_kz_159</t>
  </si>
  <si>
    <t>Годованеці Ірина Віталіївна</t>
  </si>
  <si>
    <t>Копачівська Гімназія</t>
  </si>
  <si>
    <t>TZ_kz_160</t>
  </si>
  <si>
    <t>Годованець Вероніка Сергіївна</t>
  </si>
  <si>
    <t>Копачівська гімназія</t>
  </si>
  <si>
    <t>TZ_kz_161</t>
  </si>
  <si>
    <t>Головань Анастасія Євгеніївна</t>
  </si>
  <si>
    <t>Українська класична гімназія Лубенської міської ради Лубенського району Полтавської області</t>
  </si>
  <si>
    <t>TZ_kz_162</t>
  </si>
  <si>
    <t>Головка Софія</t>
  </si>
  <si>
    <t>Осташівська гімназія з дошкільним підрозділом ім. Мартина Барвінського</t>
  </si>
  <si>
    <t>TZ_kz_163</t>
  </si>
  <si>
    <t>Головко Валентина</t>
  </si>
  <si>
    <t>TZ_kz_164</t>
  </si>
  <si>
    <t>Голосна Вероніка Юріївна</t>
  </si>
  <si>
    <t>TZ_kz_165</t>
  </si>
  <si>
    <t>Голощапов Ярослав Сергійович</t>
  </si>
  <si>
    <t>Херсонська загальноосвітня школа I-III ступенів №44 Херсонської міської ради</t>
  </si>
  <si>
    <t>TZ_kz_166</t>
  </si>
  <si>
    <t>Голубенко Анастасія Сергіївна</t>
  </si>
  <si>
    <t>Міжрегіональне вище професійне училище з поліграфії та інформаційних технологій</t>
  </si>
  <si>
    <t>TZ_kz_167</t>
  </si>
  <si>
    <t>Гольдфельд Уляна Іллівна</t>
  </si>
  <si>
    <t>Ліцей №3 Новокаховської міської ради</t>
  </si>
  <si>
    <t>TZ_kz_168</t>
  </si>
  <si>
    <t>Горбайчук Богдана Дмитрівна</t>
  </si>
  <si>
    <t>TZ_kz_169</t>
  </si>
  <si>
    <t>Горбатюк Дарія Сергіївна</t>
  </si>
  <si>
    <t>Гімназія №11</t>
  </si>
  <si>
    <t>TZ_kz_170</t>
  </si>
  <si>
    <t>Гордієнко Назар Сергійович</t>
  </si>
  <si>
    <t>Ямпільський Ліцей №2 Ямпільської селищної ради Сумської області</t>
  </si>
  <si>
    <t>TZ_kz_171</t>
  </si>
  <si>
    <t>Гордій Макар Русланович</t>
  </si>
  <si>
    <t>Черкаський Ліцей з посиленою військово-фізичною підготовкою імені Захисників України</t>
  </si>
  <si>
    <t>TZ_kz_172</t>
  </si>
  <si>
    <t>Горовий Кирило</t>
  </si>
  <si>
    <t>TZ_kz_173</t>
  </si>
  <si>
    <t>Городничий Єгор Іванович</t>
  </si>
  <si>
    <t>TZ_kz_174</t>
  </si>
  <si>
    <t>Готка Марина Ігорівна</t>
  </si>
  <si>
    <t>TZ_kz_175</t>
  </si>
  <si>
    <t>Гоюк Костя Сергійовичь</t>
  </si>
  <si>
    <t>TZ_kz_176</t>
  </si>
  <si>
    <t>Грабівська Анастасія Валеріївна</t>
  </si>
  <si>
    <t>TZ_kz_177</t>
  </si>
  <si>
    <t>Грабко Ярослав Сергійович</t>
  </si>
  <si>
    <t>TZ_kz_178</t>
  </si>
  <si>
    <t>Грабовський Сергій Сергійович</t>
  </si>
  <si>
    <t>Ямпільська загальноосвітня школа I-III ступенів №2</t>
  </si>
  <si>
    <t>TZ_kz_179</t>
  </si>
  <si>
    <t>Гребенчиков Максим</t>
  </si>
  <si>
    <t>TZ_kz_180</t>
  </si>
  <si>
    <t>Гребенюк Арсен Олександрович</t>
  </si>
  <si>
    <t>TZ_kz_181</t>
  </si>
  <si>
    <t>Гречина Дар'я Миколаївна</t>
  </si>
  <si>
    <t>Ліцей "ЮВЕНЕС" міста Сіверськодонецька Луганської області</t>
  </si>
  <si>
    <t>TZ_kz_182</t>
  </si>
  <si>
    <t>Гречка Анна Олексанрівна</t>
  </si>
  <si>
    <t>TZ_kz_183</t>
  </si>
  <si>
    <t>Гриб Анна В'ячеславівна</t>
  </si>
  <si>
    <t>Криворізький Ліцей №71 Криворізької Міської Ради</t>
  </si>
  <si>
    <t>TZ_kz_184</t>
  </si>
  <si>
    <t>Григор'єва Ганна Віталіївна</t>
  </si>
  <si>
    <t>Ставрівський опорний ліцей з дошкільним відділенням, початковою школою та гімназією</t>
  </si>
  <si>
    <t>TZ_kz_185</t>
  </si>
  <si>
    <t>Григор'єва Марія Станіславівна</t>
  </si>
  <si>
    <t>Лиманський ліцей №4 Лиманської міської ради Донецької області</t>
  </si>
  <si>
    <t>TZ_kz_186</t>
  </si>
  <si>
    <t>Григор'єва Соломія</t>
  </si>
  <si>
    <t>Черкаський ліцей Черкаської селищної ради Самарівського району Дніпропетровської області</t>
  </si>
  <si>
    <t>TZ_kz_187</t>
  </si>
  <si>
    <t>Григорик Антоній Васильович</t>
  </si>
  <si>
    <t>TZ_kz_188</t>
  </si>
  <si>
    <t>Гриліцька Анжела Вікторівна</t>
  </si>
  <si>
    <t>Черкаський ліцей з посиленою військово-фізичною підготовкою імені Захисників Украіни</t>
  </si>
  <si>
    <t>TZ_kz_189</t>
  </si>
  <si>
    <t>Гриненко Анна Максимівна</t>
  </si>
  <si>
    <t>Криворізький ліцей №71</t>
  </si>
  <si>
    <t>TZ_kz_190</t>
  </si>
  <si>
    <t>Гринько Ярослав Володимирович</t>
  </si>
  <si>
    <t>TZ_kz_191</t>
  </si>
  <si>
    <t>Грицак Тетяна Василівна</t>
  </si>
  <si>
    <t>TZ_kz_192</t>
  </si>
  <si>
    <t>Гричка Андріана Василівна</t>
  </si>
  <si>
    <t>TZ_kz_193</t>
  </si>
  <si>
    <t>Грищенко Маргарита Павлівна</t>
  </si>
  <si>
    <t>TZ_kz_194</t>
  </si>
  <si>
    <t>Грищенко Олександр Сергійович</t>
  </si>
  <si>
    <t>Комунальний заклад "Нікольська загальноосвітня школа І - ІІІ ступенів №1 імені Якименка А.Д. Нікольської селищної ради Донецької області" опорна школа</t>
  </si>
  <si>
    <t>TZ_kz_195</t>
  </si>
  <si>
    <t>Грищенко Юрій Євгенович</t>
  </si>
  <si>
    <t>Гімназія №7 Нікопольської міської ради</t>
  </si>
  <si>
    <t>TZ_kz_196</t>
  </si>
  <si>
    <t>Грищук Валерія Андріївна</t>
  </si>
  <si>
    <t>Відокремлений структурний підрозділ Фаховий коледж технологій, бізнесу і права</t>
  </si>
  <si>
    <t>TZ_kz_197</t>
  </si>
  <si>
    <t>Грозова Анастасія Дмитрівна</t>
  </si>
  <si>
    <t>TZ_kz_198</t>
  </si>
  <si>
    <t>Грудєва Марія Миколаївна</t>
  </si>
  <si>
    <t>Фаховий коледж технологій, бізнесу та права</t>
  </si>
  <si>
    <t>TZ_kz_199</t>
  </si>
  <si>
    <t>Губаль Віра</t>
  </si>
  <si>
    <t>TZ_kz_200</t>
  </si>
  <si>
    <t>Губанова Софія Сергіївна</t>
  </si>
  <si>
    <t>Професійно-технічне училище № 71</t>
  </si>
  <si>
    <t>TZ_kz_201</t>
  </si>
  <si>
    <t>Губар Павло Сергійович</t>
  </si>
  <si>
    <t>TZ_kz_202</t>
  </si>
  <si>
    <t>Гудима Марія Олександрівна</t>
  </si>
  <si>
    <t>TZ_kz_203</t>
  </si>
  <si>
    <t>Гуділова Уляна Ігорівна</t>
  </si>
  <si>
    <t>КПК "ЛІВОБЕРЕЖНИЙ"</t>
  </si>
  <si>
    <t>TZ_kz_204</t>
  </si>
  <si>
    <t>Гузика Василіса Ігорівна</t>
  </si>
  <si>
    <t>ЗЗСО Лиманський ліцей N°2 Лиманської міської ради Донецької області</t>
  </si>
  <si>
    <t>TZ_kz_205</t>
  </si>
  <si>
    <t>Гук Вікторія Володимирівна</t>
  </si>
  <si>
    <t>Школа І-ІІІ ступенів №248 Деснянського району міста Києва</t>
  </si>
  <si>
    <t>TZ_kz_206</t>
  </si>
  <si>
    <t>Гулич Марго</t>
  </si>
  <si>
    <t>TZ_kz_207</t>
  </si>
  <si>
    <t>Гуляєв Даніїл Валерійович</t>
  </si>
  <si>
    <t>Олешківський академічний ліцей "Ерудит" Херсонської області</t>
  </si>
  <si>
    <t>TZ_kz_208</t>
  </si>
  <si>
    <t>Гуменському Софія Степанівна</t>
  </si>
  <si>
    <t xml:space="preserve">Копачівська гімназія
</t>
  </si>
  <si>
    <t>TZ_kz_209</t>
  </si>
  <si>
    <t>Гупало Яна Андріївна</t>
  </si>
  <si>
    <t>TZ_kz_210</t>
  </si>
  <si>
    <t>Гуральник Діана</t>
  </si>
  <si>
    <t>TZ_kz_211</t>
  </si>
  <si>
    <t>Гуринович Роман Ярославович</t>
  </si>
  <si>
    <t>TZ_kz_212</t>
  </si>
  <si>
    <t>Гурін Матвій Олександрович</t>
  </si>
  <si>
    <t>ЧЛПВФП Імені Захисників України</t>
  </si>
  <si>
    <t>TZ_kz_213</t>
  </si>
  <si>
    <t>Гурлєва Марія Павлівна</t>
  </si>
  <si>
    <t>Білгород-Дністровський фаховий коледж природокористування будівництва та комп'ютерних технологій</t>
  </si>
  <si>
    <t>TZ_kz_214</t>
  </si>
  <si>
    <t>Гуца Аліна Василівна</t>
  </si>
  <si>
    <t>TZ_kz_215</t>
  </si>
  <si>
    <t>Давиденко Віталій Олександрович</t>
  </si>
  <si>
    <t>TZ_kz_216</t>
  </si>
  <si>
    <t>Давидюк Ксенія Дмитрівна</t>
  </si>
  <si>
    <t>TZ_kz_217</t>
  </si>
  <si>
    <t>Давлятов Максим Русланович</t>
  </si>
  <si>
    <t>Черкаський ліцей з посилинею з військовою фізичною підготовкою імені захисників України</t>
  </si>
  <si>
    <t>TZ_kz_218</t>
  </si>
  <si>
    <t>Данилевська Евеліна Романівна</t>
  </si>
  <si>
    <t>TZ_kz_219</t>
  </si>
  <si>
    <t>Дедюк Діана Сергіївна</t>
  </si>
  <si>
    <t>ФКТБП ім. Лесі Українки</t>
  </si>
  <si>
    <t>TZ_kz_220</t>
  </si>
  <si>
    <t>Демаков Олександр Олександрович</t>
  </si>
  <si>
    <t>Ростанський ліцей Шацької селищної ради Волинської області</t>
  </si>
  <si>
    <t>TZ_kz_221</t>
  </si>
  <si>
    <t>Демченко Марія Юріївна</t>
  </si>
  <si>
    <t>TZ_kz_222</t>
  </si>
  <si>
    <t>Денісенко Даша Сергіївна</t>
  </si>
  <si>
    <t>Ямпільский ліцей №2 Ямпільского селищної ради Сумської області</t>
  </si>
  <si>
    <t>TZ_kz_223</t>
  </si>
  <si>
    <t>Дергунова Анастасія Віталіївна</t>
  </si>
  <si>
    <t>TZ_kz_224</t>
  </si>
  <si>
    <t>Деркач Дмитро Ярославович</t>
  </si>
  <si>
    <t>Смілянська Загальноосвітня школа I-III ступенів №1 Смілянської міської ради Черкаської області</t>
  </si>
  <si>
    <t>TZ_kz_225</t>
  </si>
  <si>
    <t>Дженкова Маргарита Василівна</t>
  </si>
  <si>
    <t>TZ_kz_226</t>
  </si>
  <si>
    <t>Джеріна Віолета Юріївна</t>
  </si>
  <si>
    <t>Костянтинопільський ЗЗСО 1-3ст</t>
  </si>
  <si>
    <t>TZ_kz_227</t>
  </si>
  <si>
    <t>Дзюба Степан Андрійович</t>
  </si>
  <si>
    <t>Лиманський ліцей № 4 Лиманської міської ради Донецької області</t>
  </si>
  <si>
    <t>TZ_kz_228</t>
  </si>
  <si>
    <t>Дігтяренко Анастасія Олександрівна</t>
  </si>
  <si>
    <t>Тростянецький Ліцей № 1</t>
  </si>
  <si>
    <t>TZ_kz_229</t>
  </si>
  <si>
    <t>Дідух Анастасія Василівна</t>
  </si>
  <si>
    <t>TZ_kz_230</t>
  </si>
  <si>
    <t>Дмуховський Микола</t>
  </si>
  <si>
    <t>TZ_kz_231</t>
  </si>
  <si>
    <t>Добросол Поліна Романівна</t>
  </si>
  <si>
    <t>TZ_kz_232</t>
  </si>
  <si>
    <t>Довга Богдана Віталіївна</t>
  </si>
  <si>
    <t>ВСП «ХТЕФК ДТЕУ»</t>
  </si>
  <si>
    <t>TZ_kz_233</t>
  </si>
  <si>
    <t>Догонова Анастасія Сергіївна</t>
  </si>
  <si>
    <t>Новокаховський приладобудівний фаховий коледж</t>
  </si>
  <si>
    <t>TZ_kz_234</t>
  </si>
  <si>
    <t>Догонова Катерина Миколаївна</t>
  </si>
  <si>
    <t>TZ_kz_235</t>
  </si>
  <si>
    <t>Додрик Дарина</t>
  </si>
  <si>
    <t>TZ_kz_236</t>
  </si>
  <si>
    <t>Долгова Анна Сергіївна</t>
  </si>
  <si>
    <t>TZ_kz_237</t>
  </si>
  <si>
    <t>Домашевський Михайло Юрійович</t>
  </si>
  <si>
    <t>Київський професійний коледж Лівобережний</t>
  </si>
  <si>
    <t>TZ_kz_238</t>
  </si>
  <si>
    <t>Донець Костянтин Русланович</t>
  </si>
  <si>
    <t>TZ_kz_239</t>
  </si>
  <si>
    <t>Донцова Олена Сергіївна</t>
  </si>
  <si>
    <t>TZ_kz_240</t>
  </si>
  <si>
    <t>Дороніна Ксенія</t>
  </si>
  <si>
    <t>Мелітопольська гімназія № 20 Мелітопольської міської ради Запорізької області.</t>
  </si>
  <si>
    <t>TZ_kz_241</t>
  </si>
  <si>
    <t>Дорофєєва Мар'яна Сергіївна</t>
  </si>
  <si>
    <t>Комунальний заклад "Харківський ліцей № 172 Харківської міської ради"</t>
  </si>
  <si>
    <t>TZ_kz_242</t>
  </si>
  <si>
    <t>Доценко Анастасія Олексіївна</t>
  </si>
  <si>
    <t>TZ_kz_243</t>
  </si>
  <si>
    <t>Драб Андріана Ярославівна</t>
  </si>
  <si>
    <t>TZ_kz_244</t>
  </si>
  <si>
    <t>Драгушинець Анастасія Іванівна</t>
  </si>
  <si>
    <t>TZ_kz_245</t>
  </si>
  <si>
    <t>Драпалюк Іван</t>
  </si>
  <si>
    <t>TZ_kz_246</t>
  </si>
  <si>
    <t>Дребенцова Марія Василівна</t>
  </si>
  <si>
    <t>TZ_kz_247</t>
  </si>
  <si>
    <t>Дрібна Єлизавета Віталіївна</t>
  </si>
  <si>
    <t>TZ_kz_248</t>
  </si>
  <si>
    <t>Дробна Софія Сергіївна</t>
  </si>
  <si>
    <t>Костянтинопільський заклад загальної середньої освіти І-ІІІ ст.</t>
  </si>
  <si>
    <t>TZ_kz_249</t>
  </si>
  <si>
    <t>Дрозд Поліна Михайлівна</t>
  </si>
  <si>
    <t>Филенківський ліцей Скороходівської селищної ради</t>
  </si>
  <si>
    <t>TZ_kz_250</t>
  </si>
  <si>
    <t>Дружинін Микита Віталійович</t>
  </si>
  <si>
    <t>Херсонська ЗОШ № 44</t>
  </si>
  <si>
    <t>TZ_kz_251</t>
  </si>
  <si>
    <t>Дубинська Марія Олександрівна</t>
  </si>
  <si>
    <t>Комунальна установа Сумська спеціалізована школа № 17</t>
  </si>
  <si>
    <t>TZ_kz_252</t>
  </si>
  <si>
    <t>Дубляк Анна Вікторівна</t>
  </si>
  <si>
    <t>TZ_kz_253</t>
  </si>
  <si>
    <t>Дубограй Артем Геннадійович</t>
  </si>
  <si>
    <t>TZ_kz_254</t>
  </si>
  <si>
    <t>Дубок Діана Анатоліївна</t>
  </si>
  <si>
    <t>TZ_kz_255</t>
  </si>
  <si>
    <t>Дудник Віталій</t>
  </si>
  <si>
    <t>TZ_kz_256</t>
  </si>
  <si>
    <t>Дулькевич Ярослав Іванович</t>
  </si>
  <si>
    <t>TZ_kz_257</t>
  </si>
  <si>
    <t>Евдокимов Евген Сергеевич</t>
  </si>
  <si>
    <t>TZ_kz_258</t>
  </si>
  <si>
    <t>Євтушенко Максим Сергійович</t>
  </si>
  <si>
    <t>КЗКМР "Кагарлицький ліцей №3"</t>
  </si>
  <si>
    <t>TZ_kz_259</t>
  </si>
  <si>
    <t>Єгоров Георгій Андрійович</t>
  </si>
  <si>
    <t>Краматорське вище професійне училище</t>
  </si>
  <si>
    <t>TZ_kz_260</t>
  </si>
  <si>
    <t>Ємельяненко Вікторія Костянтинівна</t>
  </si>
  <si>
    <t>TZ_kz_261</t>
  </si>
  <si>
    <t>Єргієва Марина Володимирівна</t>
  </si>
  <si>
    <t>TZ_kz_262</t>
  </si>
  <si>
    <t>Єрмакова Олена Костянтинівна</t>
  </si>
  <si>
    <t>TZ_kz_263</t>
  </si>
  <si>
    <t>Єршова Аліса Наомі Олександрівна</t>
  </si>
  <si>
    <t>Гімназія №7 Нікопольскої Міської ради</t>
  </si>
  <si>
    <t>TZ_kz_264</t>
  </si>
  <si>
    <t>Єськова Валерія Вадимівна</t>
  </si>
  <si>
    <t>Ліцей "Інітіум"</t>
  </si>
  <si>
    <t>TZ_kz_265</t>
  </si>
  <si>
    <t>Єфіменко Ольга Олексіївна</t>
  </si>
  <si>
    <t>TZ_kz_266</t>
  </si>
  <si>
    <t>Жалко Анна Юріївна</t>
  </si>
  <si>
    <t>TZ_kz_267</t>
  </si>
  <si>
    <t>Железняк Володимир Петрович</t>
  </si>
  <si>
    <t>TZ_kz_268</t>
  </si>
  <si>
    <t>Жердєва Анастасія Димитріївна</t>
  </si>
  <si>
    <t>КЗ “ЗЕЛЕНОГАЙСЬКИЙ ЛІЦЕЙ ВИСОЧАНСЬКОЇ СЕЛИЩНОЇ РАДИ ХАРКІВСЬКОГО РАЙОНУ ХАРКІВСЬКОЇ ОБЛАСТІ”</t>
  </si>
  <si>
    <t>TZ_kz_269</t>
  </si>
  <si>
    <t xml:space="preserve">Животова Олександра Олегівна </t>
  </si>
  <si>
    <t>Дніпровська гімназія №72 Дніпровської міської ради</t>
  </si>
  <si>
    <t>TZ_kz_270</t>
  </si>
  <si>
    <t>Жук Вікторія Олексіївна</t>
  </si>
  <si>
    <t>НВК №4 "Спеціалізована школа І-ІІІст.-ДНЗ"</t>
  </si>
  <si>
    <t>TZ_kz_271</t>
  </si>
  <si>
    <t>Жуков Євгеняй Романович</t>
  </si>
  <si>
    <t>TZ_kz_272</t>
  </si>
  <si>
    <t>Журба Дмитро Михайлович</t>
  </si>
  <si>
    <t>Костянтинопільський ЗЗСО І-ІІІ ступенів Великоновосілківської селищної ради</t>
  </si>
  <si>
    <t>TZ_kz_273</t>
  </si>
  <si>
    <t>Забава Вероніка Андріївна</t>
  </si>
  <si>
    <t>Чанизький ЗЗСО І-ІІ ст.</t>
  </si>
  <si>
    <t>TZ_kz_274</t>
  </si>
  <si>
    <t>Забродна Владислава Валеріївна</t>
  </si>
  <si>
    <t>Ліцей №19 ”ЮНІТІ”</t>
  </si>
  <si>
    <t>TZ_kz_275</t>
  </si>
  <si>
    <t>Заверзаєв Ярослав Юрійович</t>
  </si>
  <si>
    <t>TZ_kz_276</t>
  </si>
  <si>
    <t>Загуменнов Ілля Олегович</t>
  </si>
  <si>
    <t>TZ_kz_277</t>
  </si>
  <si>
    <t>Зайченко Максим Євгенович</t>
  </si>
  <si>
    <t>комунальний заклад "Харківський ліцей № 163 Харківської міської ради"</t>
  </si>
  <si>
    <t>TZ_kz_278</t>
  </si>
  <si>
    <t>Занік Павло Володимирович</t>
  </si>
  <si>
    <t>ВСП Технологічний фаховий коледж Національного університету Львівська політехніка</t>
  </si>
  <si>
    <t>TZ_kz_279</t>
  </si>
  <si>
    <t>Зарайський Максим</t>
  </si>
  <si>
    <t>Вовчоярівська Гімназія Северодонецького району</t>
  </si>
  <si>
    <t>TZ_kz_280</t>
  </si>
  <si>
    <t>Зарвірр Єлизавета Олександрівна</t>
  </si>
  <si>
    <t>КЗ "Зеленогайський ліцей"</t>
  </si>
  <si>
    <t>TZ_kz_281</t>
  </si>
  <si>
    <t>Заторська Діана Юріївна</t>
  </si>
  <si>
    <t>ВСП «Волинський фаховий коледж Національного університету харчових технологій»</t>
  </si>
  <si>
    <t>TZ_kz_282</t>
  </si>
  <si>
    <t>Захарко Ірина Олегівна</t>
  </si>
  <si>
    <t>КЗ КМР "Кагарлицький ліцей №3"</t>
  </si>
  <si>
    <t>TZ_kz_283</t>
  </si>
  <si>
    <t>Заяц Марія Ігорівна</t>
  </si>
  <si>
    <t>Дніпровська гімназія №140</t>
  </si>
  <si>
    <t>TZ_kz_284</t>
  </si>
  <si>
    <t>Заяць Валерія Олексіївна</t>
  </si>
  <si>
    <t>Ямпільський ліцей №2</t>
  </si>
  <si>
    <t>TZ_kz_285</t>
  </si>
  <si>
    <t>Зварич Андрій Миколайович</t>
  </si>
  <si>
    <t>ВСП ТЕХНОЛОГІЧНИЙ ФАХОВИЙ КОЛЕДЖ НАЦІОНАЛЬНОГО УНІВЕРСИТЕТУ «ЛЬВІВСЬКА ПОЛІТЕХНІКА»</t>
  </si>
  <si>
    <t>TZ_kz_286</t>
  </si>
  <si>
    <t>Зернаєв Ярослав Ростиславович</t>
  </si>
  <si>
    <t>TZ_kz_287</t>
  </si>
  <si>
    <t>Зирянова Аліна Антонівна</t>
  </si>
  <si>
    <t>Київський Професійний Коледж "Лівобережний"</t>
  </si>
  <si>
    <t>TZ_kz_288</t>
  </si>
  <si>
    <t>Зінченко Валерії Олександрівна</t>
  </si>
  <si>
    <t>Школа № 248</t>
  </si>
  <si>
    <t>TZ_kz_289</t>
  </si>
  <si>
    <t>Зінчук Євгенія Володимирівна</t>
  </si>
  <si>
    <t>Фаховий коледж технологій бізнесу та права імені Лесі Українки</t>
  </si>
  <si>
    <t>TZ_kz_290</t>
  </si>
  <si>
    <t>Зоря Марія Вікторівна</t>
  </si>
  <si>
    <t>Військово- фізичною підготовкою Імені Захисників України</t>
  </si>
  <si>
    <t>TZ_kz_291</t>
  </si>
  <si>
    <t>Ібрагімов Тимур Аміранович</t>
  </si>
  <si>
    <t>TZ_kz_292</t>
  </si>
  <si>
    <t>Іваніцька Аліна Денисівна</t>
  </si>
  <si>
    <t>Київський професійний коледж «Лівобережний»</t>
  </si>
  <si>
    <t>TZ_kz_293</t>
  </si>
  <si>
    <t>Іванов Юрій Сергійович</t>
  </si>
  <si>
    <t>TZ_kz_294</t>
  </si>
  <si>
    <t>Іванова Анна Романівна</t>
  </si>
  <si>
    <t>TZ_kz_295</t>
  </si>
  <si>
    <t>Іванчо Іван</t>
  </si>
  <si>
    <t>Комунальний Заклад "Перечинський професійний ліцей" Закарпатської обласної ради</t>
  </si>
  <si>
    <t>TZ_kz_296</t>
  </si>
  <si>
    <t>Іванчо Михайло Іванович</t>
  </si>
  <si>
    <t>TZ_kz_297</t>
  </si>
  <si>
    <t>Іванюк Евеліна Дмитрівна</t>
  </si>
  <si>
    <t>Рівненській Академічний Ліцей «Престиж» імені Лілії Котовської Рівненської міської ради</t>
  </si>
  <si>
    <t>TZ_kz_298</t>
  </si>
  <si>
    <t>Іващенко Регіна Юріївна</t>
  </si>
  <si>
    <t>TZ_kz_299</t>
  </si>
  <si>
    <t>Ігнат Михайло Михайлович</t>
  </si>
  <si>
    <t>Стеблівське ЗЗСО перших третіх ступенів</t>
  </si>
  <si>
    <t>TZ_kz_300</t>
  </si>
  <si>
    <t>Ігнащенко Валерія Сергіївна</t>
  </si>
  <si>
    <t>Загальноосвітня школа І-ІІІ ступенів №2</t>
  </si>
  <si>
    <t>TZ_kz_301</t>
  </si>
  <si>
    <t>Іллюк Іванна Олексіївна</t>
  </si>
  <si>
    <t>Рівненський Академічний Ліцей «Престиж» імені Лілії Котовської Рівненської міської ради</t>
  </si>
  <si>
    <t>TZ_kz_302</t>
  </si>
  <si>
    <t>Ільїн Іван Романович</t>
  </si>
  <si>
    <t>TZ_kz_303</t>
  </si>
  <si>
    <t>Ільків Іван Віталійович</t>
  </si>
  <si>
    <t>Ліцей № 267 м.Києва</t>
  </si>
  <si>
    <t>TZ_kz_304</t>
  </si>
  <si>
    <t>Ільницький Тимур</t>
  </si>
  <si>
    <t>Олешківський академічний ліцей "Ерудит" Олешківської міської ради</t>
  </si>
  <si>
    <t>TZ_kz_305</t>
  </si>
  <si>
    <t>Ільчак Владислава Сергіївна</t>
  </si>
  <si>
    <t>TZ_kz_306</t>
  </si>
  <si>
    <t>Ілюхіна Кіра Альбертівна</t>
  </si>
  <si>
    <t>Дніпровська гімназія № 140 Дніпровської міської ради</t>
  </si>
  <si>
    <t>TZ_kz_307</t>
  </si>
  <si>
    <t>Імаєв М.Д.</t>
  </si>
  <si>
    <t>TZ_kz_308</t>
  </si>
  <si>
    <t>Ірза Анастасія Олександрівна</t>
  </si>
  <si>
    <t>TZ_kz_309</t>
  </si>
  <si>
    <t>Іщенко Михайло Максимович</t>
  </si>
  <si>
    <t>TZ_kz_310</t>
  </si>
  <si>
    <t>Іщук Вікторія</t>
  </si>
  <si>
    <t>Ліцей № 267 Дарницького району м. Києва</t>
  </si>
  <si>
    <t>TZ_kz_311</t>
  </si>
  <si>
    <t>Іщук Каріна</t>
  </si>
  <si>
    <t>ЦНТУ</t>
  </si>
  <si>
    <t>TZ_kz_312</t>
  </si>
  <si>
    <t>Йовенко Валерія Миколоївна</t>
  </si>
  <si>
    <t>TZ_kz_313</t>
  </si>
  <si>
    <t>Йорж Мілана Олегівна</t>
  </si>
  <si>
    <t xml:space="preserve">Комунальний заклад «Черкаський академічний ліцей "Перспектива" Черкаської обласної ради»
</t>
  </si>
  <si>
    <t>TZ_kz_314</t>
  </si>
  <si>
    <t>Кагляк Поліна Євгеніївна</t>
  </si>
  <si>
    <t>TZ_kz_315</t>
  </si>
  <si>
    <t>Кадука Софія Русланівна</t>
  </si>
  <si>
    <t>TZ_kz_316</t>
  </si>
  <si>
    <t>Казіміров Кирилл Олександрович</t>
  </si>
  <si>
    <t>TZ_kz_317</t>
  </si>
  <si>
    <t>Казмін Ілля</t>
  </si>
  <si>
    <t>Вовчоярівська гімназія Сєвєродонецького району Луганської області</t>
  </si>
  <si>
    <t>TZ_kz_318</t>
  </si>
  <si>
    <t>Калабухов Богдан Денисович</t>
  </si>
  <si>
    <t>TZ_kz_319</t>
  </si>
  <si>
    <t>Калінін Іван Сергійович</t>
  </si>
  <si>
    <t>Кривоозерський ліцей №1</t>
  </si>
  <si>
    <t>TZ_kz_320</t>
  </si>
  <si>
    <t>Кальченко Максим Олегович</t>
  </si>
  <si>
    <t>TZ_kz_321</t>
  </si>
  <si>
    <t>Камінська Ілона Сергіївна</t>
  </si>
  <si>
    <t>TZ_kz_322</t>
  </si>
  <si>
    <t>Камінська Олександра Сергіївна</t>
  </si>
  <si>
    <t>Ліцей ім.Павла Чубинського</t>
  </si>
  <si>
    <t>TZ_kz_323</t>
  </si>
  <si>
    <t>Капінос Марія Володимирівна</t>
  </si>
  <si>
    <t>Слов’янський педагогічний ліцей, Слов’янської міської ради, Донецької області</t>
  </si>
  <si>
    <t>TZ_kz_324</t>
  </si>
  <si>
    <t>Карабаза Артем</t>
  </si>
  <si>
    <t>TZ_kz_325</t>
  </si>
  <si>
    <t>Карабаш Антоніна Анатоліївна</t>
  </si>
  <si>
    <t>TZ_kz_326</t>
  </si>
  <si>
    <t>Карайван Вікторія Русланівна</t>
  </si>
  <si>
    <t>TZ_kz_327</t>
  </si>
  <si>
    <t>Карась Аріна Петрівна</t>
  </si>
  <si>
    <t>TZ_kz_328</t>
  </si>
  <si>
    <t>Карасьов Марат Андрійович</t>
  </si>
  <si>
    <t>TZ_kz_329</t>
  </si>
  <si>
    <t>Каращук Артем Сергійович</t>
  </si>
  <si>
    <t>Рівненський Академічний Ліцей «Престиж» імені Л. Котовської, Рівненської міської ради</t>
  </si>
  <si>
    <t>TZ_kz_330</t>
  </si>
  <si>
    <t>Кардаш Володимир Олексійович</t>
  </si>
  <si>
    <t xml:space="preserve">НВК "Інженерно-економічна школа – Львівський економічний ліцей"
</t>
  </si>
  <si>
    <t>TZ_kz_331</t>
  </si>
  <si>
    <t>Карімова Дар'я Дмитрівна</t>
  </si>
  <si>
    <t>TZ_kz_332</t>
  </si>
  <si>
    <t>Кармаза Кароліна Валеріївна</t>
  </si>
  <si>
    <t>Комунальний заклад "Зеленогайський ліцей Височанської селищної ради Харківського району Харківської області</t>
  </si>
  <si>
    <t>TZ_kz_333</t>
  </si>
  <si>
    <t>Карпенко Даніель Миколайович</t>
  </si>
  <si>
    <t>TZ_kz_334</t>
  </si>
  <si>
    <t>Карпік Дмитро</t>
  </si>
  <si>
    <t>Ліцей №1 імені О.П.Довженка Новокаховської міської ради в Херсонській області</t>
  </si>
  <si>
    <t>TZ_kz_335</t>
  </si>
  <si>
    <t>Качмар Софія Юріївна</t>
  </si>
  <si>
    <t>TZ_kz_336</t>
  </si>
  <si>
    <t>Кваснікевич Назар Володимирович</t>
  </si>
  <si>
    <t>Фаховий коледж технологій, бізнесу та права Волинського національного університету імені Лесі Українки</t>
  </si>
  <si>
    <t>TZ_kz_337</t>
  </si>
  <si>
    <t>Келлер Ангеліна Віталіївна</t>
  </si>
  <si>
    <t>TZ_kz_338</t>
  </si>
  <si>
    <t>Кеньо Олег Вікторович</t>
  </si>
  <si>
    <t>TZ_kz_339</t>
  </si>
  <si>
    <t>Кибиш Вікторія Петрівна</t>
  </si>
  <si>
    <t>Рівненський Академічний Ліцей " Престиж" ім Лілії Котовського Рівненської міської ради</t>
  </si>
  <si>
    <t>TZ_kz_340</t>
  </si>
  <si>
    <t>Кизя Денис Олександрович</t>
  </si>
  <si>
    <t>TZ_kz_341</t>
  </si>
  <si>
    <t>Кисіль Дар'я Артурівна</t>
  </si>
  <si>
    <t>TZ_kz_342</t>
  </si>
  <si>
    <t>Китайкін Ігор Сергійович</t>
  </si>
  <si>
    <t>Комунальний заклад "Запорізька спеціальна загальноосвітня школа-інтернат "Джерело" Запорізької обласної ради</t>
  </si>
  <si>
    <t>TZ_kz_343</t>
  </si>
  <si>
    <t>Кичалюк Роман Анатолійович</t>
  </si>
  <si>
    <t>TZ_kz_344</t>
  </si>
  <si>
    <t>Кишкань Оксана Олегівна</t>
  </si>
  <si>
    <t>TZ_kz_345</t>
  </si>
  <si>
    <t xml:space="preserve">Кіраш Давид Богданович </t>
  </si>
  <si>
    <t>TZ_kz_346</t>
  </si>
  <si>
    <t>Кіраш Тимофій Іванович</t>
  </si>
  <si>
    <t>TZ_kz_347</t>
  </si>
  <si>
    <t>Кірічук Іван Олександрович</t>
  </si>
  <si>
    <t>ліцей №267 міста Києва</t>
  </si>
  <si>
    <t>TZ_kz_348</t>
  </si>
  <si>
    <t>Кіт Катерина Сергіївна</t>
  </si>
  <si>
    <t>TZ_kz_349</t>
  </si>
  <si>
    <t xml:space="preserve">Кликова Домініка Миколаївна </t>
  </si>
  <si>
    <t>TZ_kz_350</t>
  </si>
  <si>
    <t>Клипа Марія Андріївна</t>
  </si>
  <si>
    <t>Ямпільський ліцей № 2 Ямпільської селищної ради Сумської області</t>
  </si>
  <si>
    <t>TZ_kz_351</t>
  </si>
  <si>
    <t>Кліменко Яна Сергіївна</t>
  </si>
  <si>
    <t>TZ_kz_352</t>
  </si>
  <si>
    <t>Кмін Тетяна Миколаївна</t>
  </si>
  <si>
    <t>TZ_kz_353</t>
  </si>
  <si>
    <t>Кобальчинский Кирило</t>
  </si>
  <si>
    <t>TZ_kz_354</t>
  </si>
  <si>
    <t>Коберник Вікторія Володимирівна</t>
  </si>
  <si>
    <t>TZ_kz_355</t>
  </si>
  <si>
    <t>Коваленко Богдан Миколайович</t>
  </si>
  <si>
    <t>Чернігівська гімназія №11</t>
  </si>
  <si>
    <t>TZ_kz_356</t>
  </si>
  <si>
    <t>Коваль Олена Валеріївна</t>
  </si>
  <si>
    <t>TZ_kz_357</t>
  </si>
  <si>
    <t>Ковальчук Вікторія Юріївна</t>
  </si>
  <si>
    <t>ВСП «Фаховий коледж технологій, бізнесу та права Волинського національного університету імені Лесі Українки»</t>
  </si>
  <si>
    <t>TZ_kz_358</t>
  </si>
  <si>
    <t>Ковальчук Дарина Андріївна</t>
  </si>
  <si>
    <t>Фаховий коледж технологій бізнесу та права Волинського Національного Університету імені Лесі Українки</t>
  </si>
  <si>
    <t>TZ_kz_359</t>
  </si>
  <si>
    <t>Ковальчук Ілона Олександрівна</t>
  </si>
  <si>
    <t>TZ_kz_360</t>
  </si>
  <si>
    <t>Ковальчук Поліна Романівна</t>
  </si>
  <si>
    <t>TZ_kz_361</t>
  </si>
  <si>
    <t>Ковбаса Віолетта Віталіївна</t>
  </si>
  <si>
    <t>TZ_kz_362</t>
  </si>
  <si>
    <t>Ковченко Владислав Андрійович</t>
  </si>
  <si>
    <t>TZ_kz_363</t>
  </si>
  <si>
    <t>Кожа Вероніка Ігорівна</t>
  </si>
  <si>
    <t>Черкаський ліцей з посиленою військово фізичною підготовкою імені Захисників України</t>
  </si>
  <si>
    <t>TZ_kz_364</t>
  </si>
  <si>
    <t>Кожевнікова Анна Володимирівна</t>
  </si>
  <si>
    <t>Ліцей 19 "ЮНІТІ"</t>
  </si>
  <si>
    <t>TZ_kz_365</t>
  </si>
  <si>
    <t>Козир Максим</t>
  </si>
  <si>
    <t>Комунальний заклад "Богодухівська спеціальна школа" Харківської обласної ради</t>
  </si>
  <si>
    <t>TZ_kz_366</t>
  </si>
  <si>
    <t>Козлова Катерина Андріївна</t>
  </si>
  <si>
    <t>Криворізький ліцей 71 Криворізької міської ради</t>
  </si>
  <si>
    <t>TZ_kz_367</t>
  </si>
  <si>
    <t>Козлюк Дмитро Олександрович</t>
  </si>
  <si>
    <t>TZ_kz_368</t>
  </si>
  <si>
    <t>Колесникова Маргарита Олександрівна</t>
  </si>
  <si>
    <t>TZ_kz_369</t>
  </si>
  <si>
    <t>Колініченко Олена Сергіївна</t>
  </si>
  <si>
    <t>TZ_kz_370</t>
  </si>
  <si>
    <t>Коломієць Альона Богданівна</t>
  </si>
  <si>
    <t>Ліцей № 1 м. Білгорода-Дністровського Одеської області</t>
  </si>
  <si>
    <t>TZ_kz_371</t>
  </si>
  <si>
    <t>Коломієць Єва Андріївна</t>
  </si>
  <si>
    <t>Ліцей № 3 Новокаховськоїміської ради</t>
  </si>
  <si>
    <t>TZ_kz_372</t>
  </si>
  <si>
    <t>Комаров Захар Русланович</t>
  </si>
  <si>
    <t>ЧЛПВФП Ім. Захисників України</t>
  </si>
  <si>
    <t>TZ_kz_373</t>
  </si>
  <si>
    <t>Комісарчук Софія Олександрівна</t>
  </si>
  <si>
    <t>TZ_kz_374</t>
  </si>
  <si>
    <t>Комлєв Ілля Андрійович</t>
  </si>
  <si>
    <t>Черкаський Ліцей з посиленою військово-фізичною підготовкою імені захисників України.</t>
  </si>
  <si>
    <t>TZ_kz_375</t>
  </si>
  <si>
    <t>Конарьова Кіра Андріївна</t>
  </si>
  <si>
    <t>TZ_kz_376</t>
  </si>
  <si>
    <t>Кондрашенко Єлизавета</t>
  </si>
  <si>
    <t>TZ_kz_377</t>
  </si>
  <si>
    <t>Кононенко Аня</t>
  </si>
  <si>
    <t>Смілянська загальноосвітня школа 1-3 ступенів №1 Смілянської міської ради</t>
  </si>
  <si>
    <t>TZ_kz_378</t>
  </si>
  <si>
    <t xml:space="preserve">Концеба Євгеній </t>
  </si>
  <si>
    <t>TZ_kz_379</t>
  </si>
  <si>
    <t>Копчинська Вікторія Володимирівна</t>
  </si>
  <si>
    <t>Рівненський академічний ліцей «Престиж» імені Л.Котовської рівненської міської ради</t>
  </si>
  <si>
    <t>TZ_kz_380</t>
  </si>
  <si>
    <t>Коржева Віра</t>
  </si>
  <si>
    <t>TZ_kz_381</t>
  </si>
  <si>
    <t>Коржевська Вікторія</t>
  </si>
  <si>
    <t>ВСП Вінницький торговельно-економічний фаховий коледж</t>
  </si>
  <si>
    <t>TZ_kz_382</t>
  </si>
  <si>
    <t>Коржова Софія Андріївна</t>
  </si>
  <si>
    <t>TZ_kz_383</t>
  </si>
  <si>
    <t>Коробенко Антон Сергійович</t>
  </si>
  <si>
    <t>КЗКМР «Кагарлицький ліцей №3»</t>
  </si>
  <si>
    <t>TZ_kz_384</t>
  </si>
  <si>
    <t>Коробко Володимир Богданович</t>
  </si>
  <si>
    <t>TZ_kz_385</t>
  </si>
  <si>
    <t>Короленко Євгенія Миколаївна</t>
  </si>
  <si>
    <t>КЗ "Нікольська загальноосвітня школа І - ІІІ ступенів №1 імені Якименка А.Д. Нікольської селищної ради Донецької області" опорна школа</t>
  </si>
  <si>
    <t>TZ_kz_386</t>
  </si>
  <si>
    <t>Косирнікова Милана Олександрівна</t>
  </si>
  <si>
    <t>TZ_kz_387</t>
  </si>
  <si>
    <t>Костечко Дарина Михайлівна</t>
  </si>
  <si>
    <t>ВСП "Волинський фаховий коледж Національного університету харчових технологій"</t>
  </si>
  <si>
    <t>TZ_kz_388</t>
  </si>
  <si>
    <t>Котов Богдан Олнксійович</t>
  </si>
  <si>
    <t>TZ_kz_389</t>
  </si>
  <si>
    <t>Кочеткова Аліса Максимівна</t>
  </si>
  <si>
    <t>TZ_kz_390</t>
  </si>
  <si>
    <t>Кошелєв Олександр Олександрович</t>
  </si>
  <si>
    <t>Київський професійний коледж лівобережний</t>
  </si>
  <si>
    <t>TZ_kz_391</t>
  </si>
  <si>
    <t>Кравець Микита Євгенійович</t>
  </si>
  <si>
    <t>TZ_kz_392</t>
  </si>
  <si>
    <t>Кравченко Александра</t>
  </si>
  <si>
    <t>TZ_kz_393</t>
  </si>
  <si>
    <t>Кравченко Анна Дмитрівна</t>
  </si>
  <si>
    <t>TZ_kz_394</t>
  </si>
  <si>
    <t>Кравченко Софія Ігорівна</t>
  </si>
  <si>
    <t>TZ_kz_395</t>
  </si>
  <si>
    <t>Кравченко Тимур Станіславович</t>
  </si>
  <si>
    <t>Вовчоярівська Гімназія Сєвєродонецького ройону Луганської області</t>
  </si>
  <si>
    <t>TZ_kz_396</t>
  </si>
  <si>
    <t>Кравчук Октай Микола</t>
  </si>
  <si>
    <t>TZ_kz_397</t>
  </si>
  <si>
    <t>Красільнікова Марія Олександрівна</t>
  </si>
  <si>
    <t>TZ_kz_398</t>
  </si>
  <si>
    <t>Краснобай Анастасія Ігорівна</t>
  </si>
  <si>
    <t>TZ_kz_399</t>
  </si>
  <si>
    <t>Красов Кирило Іванович</t>
  </si>
  <si>
    <t>TZ_kz_400</t>
  </si>
  <si>
    <t>Красуля Роман Юрійович</t>
  </si>
  <si>
    <t>Школа І-ІІІ ступенів № 27 Шевченківського району м.Києва</t>
  </si>
  <si>
    <t>TZ_kz_401</t>
  </si>
  <si>
    <t>Кратенко Анастасія</t>
  </si>
  <si>
    <t>TZ_kz_402</t>
  </si>
  <si>
    <t>Кривенко Вероніка Олександрівна</t>
  </si>
  <si>
    <t>TZ_kz_403</t>
  </si>
  <si>
    <t>Кривошликов Артем Олександрович</t>
  </si>
  <si>
    <t>Ліцей імені Павла Чубинського</t>
  </si>
  <si>
    <t>TZ_kz_404</t>
  </si>
  <si>
    <t>Крикотнюк Даша</t>
  </si>
  <si>
    <t>Голованівський ліцей ім.Т.Г.Шевченка Голованівської селищної ради</t>
  </si>
  <si>
    <t>TZ_kz_405</t>
  </si>
  <si>
    <t>Кропивка Данило В'ячеславович</t>
  </si>
  <si>
    <t>TZ_kz_406</t>
  </si>
  <si>
    <t>Крутенко Назар Григорьевич</t>
  </si>
  <si>
    <t>TZ_kz_407</t>
  </si>
  <si>
    <t>Крутько Іванна Сергіївна</t>
  </si>
  <si>
    <t>Рівненський академічний ліцей «Престиж» імені Лілії Котовської рівненської міської ради</t>
  </si>
  <si>
    <t>TZ_kz_408</t>
  </si>
  <si>
    <t>Кузишин Анна Романівна</t>
  </si>
  <si>
    <t>навчально виховний комплекс "школа економічний ліцей"</t>
  </si>
  <si>
    <t>TZ_kz_409</t>
  </si>
  <si>
    <t>Кузнецова Анастасія Олександрівна</t>
  </si>
  <si>
    <t>TZ_kz_410</t>
  </si>
  <si>
    <t>Кузьма Ірина Юріївна</t>
  </si>
  <si>
    <t>Липчанський ЗЗСО І-ІІІст</t>
  </si>
  <si>
    <t>TZ_kz_411</t>
  </si>
  <si>
    <t>Кулаківський Костянтин Мирославович</t>
  </si>
  <si>
    <t>TZ_kz_412</t>
  </si>
  <si>
    <t>Кулаковський Максим Миколайович</t>
  </si>
  <si>
    <t>TZ_kz_413</t>
  </si>
  <si>
    <t>Кулеш Ліна Іванівна</t>
  </si>
  <si>
    <t>TZ_kz_414</t>
  </si>
  <si>
    <t>Куляк Азіза Анатоліївна</t>
  </si>
  <si>
    <t>TZ_kz_415</t>
  </si>
  <si>
    <t>Кундій Аріна Максимівна</t>
  </si>
  <si>
    <t>Дніпровська гімназія № 72 Дніпровської міської ради</t>
  </si>
  <si>
    <t>TZ_kz_416</t>
  </si>
  <si>
    <t>Купрійчук Вікторія</t>
  </si>
  <si>
    <t>ЧЛПВФП</t>
  </si>
  <si>
    <t>TZ_kz_417</t>
  </si>
  <si>
    <t>Курбаков Ігор Андрійович</t>
  </si>
  <si>
    <t>TZ_kz_418</t>
  </si>
  <si>
    <t>Курочкіна Вікторія Олександрівна</t>
  </si>
  <si>
    <t>TZ_kz_419</t>
  </si>
  <si>
    <t>Кутний Владислав Богданович</t>
  </si>
  <si>
    <t>НВК ШЕЛ</t>
  </si>
  <si>
    <t>TZ_kz_420</t>
  </si>
  <si>
    <t>Кухар Марко-Іван Петрович</t>
  </si>
  <si>
    <t>Навчально-виховний комплекс "Школа економічний ліцей"</t>
  </si>
  <si>
    <t>TZ_kz_421</t>
  </si>
  <si>
    <t xml:space="preserve">Кучерява Аріна Валеріївна </t>
  </si>
  <si>
    <t>TZ_kz_422</t>
  </si>
  <si>
    <t>Кушнір Єлизавета Петрівна</t>
  </si>
  <si>
    <t>Ставріський опорний ліцей з дошкільним відділенням, початковою школою та гімназією</t>
  </si>
  <si>
    <t>TZ_kz_423</t>
  </si>
  <si>
    <t>Лабудяк Дарина Василівна</t>
  </si>
  <si>
    <t>TZ_kz_424</t>
  </si>
  <si>
    <t>Лавренюк Дарина Анатоліївна</t>
  </si>
  <si>
    <t>Фаховий коледж технологій бізнесу та права від ВНУ імені Лесі Українки</t>
  </si>
  <si>
    <t>TZ_kz_425</t>
  </si>
  <si>
    <t>Лавров Михайло Олександрович</t>
  </si>
  <si>
    <t>Криворізька гімназія 93 Криворізької міської ради</t>
  </si>
  <si>
    <t>TZ_kz_426</t>
  </si>
  <si>
    <t>Лагодієнко Ярослав Олександрович</t>
  </si>
  <si>
    <t>Ямпільський Ліцей № 2 Ямпільської селищної ради Сумської області</t>
  </si>
  <si>
    <t>TZ_kz_427</t>
  </si>
  <si>
    <t>Лагоднюк Дарія Віталіївна</t>
  </si>
  <si>
    <t>Ізяславський ліцей №2 імені Олександра Кушнірука</t>
  </si>
  <si>
    <t>TZ_kz_428</t>
  </si>
  <si>
    <t>Лагоша Валерія Денисівна</t>
  </si>
  <si>
    <t>TZ_kz_429</t>
  </si>
  <si>
    <t>Лазаренко В'ячеслав Вікторович</t>
  </si>
  <si>
    <t>Олешківський академічний ліцей "Ерудит"</t>
  </si>
  <si>
    <t>TZ_kz_430</t>
  </si>
  <si>
    <t>Лазарєва Анна Антонівна</t>
  </si>
  <si>
    <t>Чернігівська Гімназія №11</t>
  </si>
  <si>
    <t>TZ_kz_431</t>
  </si>
  <si>
    <t>Лактіонов Георгій Жирандол</t>
  </si>
  <si>
    <t>Ліцей Софія</t>
  </si>
  <si>
    <t>TZ_kz_432</t>
  </si>
  <si>
    <t>Лактіонов Кирил Юрійович</t>
  </si>
  <si>
    <t>TZ_kz_433</t>
  </si>
  <si>
    <t>Ланіна Анастасія Олександрівна</t>
  </si>
  <si>
    <t>Ямпільський ліцей №2 Ямпільської селищної ради Сумської област</t>
  </si>
  <si>
    <t>TZ_kz_434</t>
  </si>
  <si>
    <t>Ластовка Гліб Сергійович</t>
  </si>
  <si>
    <t>TZ_kz_435</t>
  </si>
  <si>
    <t>Левандовський Олександр Віталійович</t>
  </si>
  <si>
    <t>НВК "Інженерно-економічна школа. Львівський економічний ліцей"</t>
  </si>
  <si>
    <t>TZ_kz_436</t>
  </si>
  <si>
    <t>Левенець Поліна Андріївна</t>
  </si>
  <si>
    <t>TZ_kz_437</t>
  </si>
  <si>
    <t>Левицька Вероніка Володимирівна</t>
  </si>
  <si>
    <t>Ліцей №26 "Шевченківський" Полтавської міської ради.</t>
  </si>
  <si>
    <t>TZ_kz_438</t>
  </si>
  <si>
    <t>Левіна Дар'я Ігорівна</t>
  </si>
  <si>
    <t>Київський професійний коледж "Лівобережний"</t>
  </si>
  <si>
    <t>TZ_kz_439</t>
  </si>
  <si>
    <t>Левус Роман Романович</t>
  </si>
  <si>
    <t>TZ_kz_440</t>
  </si>
  <si>
    <t>Легеза АнгелінаДмитрівна</t>
  </si>
  <si>
    <t>TZ_kz_441</t>
  </si>
  <si>
    <t>Лемко Микола Володимирович</t>
  </si>
  <si>
    <t>TZ_kz_442</t>
  </si>
  <si>
    <t>Леонова Владислава Костянтинівна</t>
  </si>
  <si>
    <t>TZ_kz_443</t>
  </si>
  <si>
    <t>Леонтьєва Вероніка Віталіївна</t>
  </si>
  <si>
    <t>TZ_kz_444</t>
  </si>
  <si>
    <t>Леонтьєва Галина Семенівна</t>
  </si>
  <si>
    <t>TZ_kz_445</t>
  </si>
  <si>
    <t>Лещев Платон Андрiйович</t>
  </si>
  <si>
    <t>TZ_kz_446</t>
  </si>
  <si>
    <t>Линченко Тимур Миколайович</t>
  </si>
  <si>
    <t>TZ_kz_447</t>
  </si>
  <si>
    <t>Липник Єлизавета Сергіївна</t>
  </si>
  <si>
    <t>TZ_kz_448</t>
  </si>
  <si>
    <t>Лис Костянтин Миколайович</t>
  </si>
  <si>
    <t>Рівненський Академічний Ліцей "Престиж" імені Лілії Котовського Рівненської міської ради</t>
  </si>
  <si>
    <t>TZ_kz_449</t>
  </si>
  <si>
    <t>Лисак Сергій Олегович</t>
  </si>
  <si>
    <t>ХАРКІВСКІЙ ФАХОВИЙ КОЛЕДЖ СПОРТУ</t>
  </si>
  <si>
    <t>TZ_kz_450</t>
  </si>
  <si>
    <t>Лисанець Поліна Павлівна</t>
  </si>
  <si>
    <t>Харківський фаховий коледж спорту</t>
  </si>
  <si>
    <t>TZ_kz_451</t>
  </si>
  <si>
    <t>Лисенко Анжеліка Ігорівна</t>
  </si>
  <si>
    <t>Вінницький торгівельно- економічний фаховий коледж ДТЕУ</t>
  </si>
  <si>
    <t>TZ_kz_452</t>
  </si>
  <si>
    <t>Лисенко Олександра Андріївна</t>
  </si>
  <si>
    <t>Ліцей номер 3 Новокаховської міської ради</t>
  </si>
  <si>
    <t>TZ_kz_453</t>
  </si>
  <si>
    <t>Литвишко Матвій Ігорович</t>
  </si>
  <si>
    <t>TZ_kz_454</t>
  </si>
  <si>
    <t>Лихач Анна Юріївна</t>
  </si>
  <si>
    <t>TZ_kz_455</t>
  </si>
  <si>
    <t>Лівітін Костянтин Єгорович</t>
  </si>
  <si>
    <t>Дніпровська гімназія № 140</t>
  </si>
  <si>
    <t>TZ_kz_456</t>
  </si>
  <si>
    <t xml:space="preserve">Лісніченко Максим </t>
  </si>
  <si>
    <t>TZ_kz_457</t>
  </si>
  <si>
    <t xml:space="preserve">Ліщук олександрович
</t>
  </si>
  <si>
    <t>Дніпровська гімназія № 4</t>
  </si>
  <si>
    <t>TZ_kz_458</t>
  </si>
  <si>
    <t>Лобачевська Дар'я Романівна</t>
  </si>
  <si>
    <t>TZ_kz_459</t>
  </si>
  <si>
    <t>Логвиненко Ангеліна Сергіївна</t>
  </si>
  <si>
    <t>TZ_kz_460</t>
  </si>
  <si>
    <t>Логвиненко Ганна Валеріївна</t>
  </si>
  <si>
    <t>TZ_kz_461</t>
  </si>
  <si>
    <t>Лозан Єва Максимівна</t>
  </si>
  <si>
    <t>TZ_kz_462</t>
  </si>
  <si>
    <t xml:space="preserve">Лукʼяненко Вероніка </t>
  </si>
  <si>
    <t>TZ_kz_463</t>
  </si>
  <si>
    <t>Лущик Ганна Олександрівна</t>
  </si>
  <si>
    <t>TZ_kz_464</t>
  </si>
  <si>
    <t>Люта Ангеліна Павлівна</t>
  </si>
  <si>
    <t>TZ_kz_465</t>
  </si>
  <si>
    <t>Мазурок Данило</t>
  </si>
  <si>
    <t>TZ_kz_466</t>
  </si>
  <si>
    <t>Макара Назар Сергійович</t>
  </si>
  <si>
    <t>Райпільський ліцей Межівської селищної ради</t>
  </si>
  <si>
    <t>TZ_kz_467</t>
  </si>
  <si>
    <t>Максак Софія Сергіївна</t>
  </si>
  <si>
    <t>Мукачівська спеціалізована школа І-ІІІ ст. № 16</t>
  </si>
  <si>
    <t>TZ_kz_468</t>
  </si>
  <si>
    <t>Максим Олександр Васильович</t>
  </si>
  <si>
    <t>TZ_kz_469</t>
  </si>
  <si>
    <t>Максименко Катерина Юріївна</t>
  </si>
  <si>
    <t>Одеський ліцей №63 одеської міської ради</t>
  </si>
  <si>
    <t>TZ_kz_470</t>
  </si>
  <si>
    <t>Малинко Назарій</t>
  </si>
  <si>
    <t>Стайківський ліцей "Світоч" Ржищівської міської ради Київської області</t>
  </si>
  <si>
    <t>TZ_kz_471</t>
  </si>
  <si>
    <t>Малиновський Арсен</t>
  </si>
  <si>
    <t>TZ_kz_472</t>
  </si>
  <si>
    <t>Малиш Єлизавета Юріївна</t>
  </si>
  <si>
    <t>TZ_kz_473</t>
  </si>
  <si>
    <t>Маліновська Діана</t>
  </si>
  <si>
    <t>TZ_kz_474</t>
  </si>
  <si>
    <t>Малінська Софія Костянтинівна</t>
  </si>
  <si>
    <t>TZ_kz_475</t>
  </si>
  <si>
    <t>Мальована Крістіна Романівна</t>
  </si>
  <si>
    <t>Смілянська загальноосвітня школа I-III ступенів №1</t>
  </si>
  <si>
    <t>TZ_kz_476</t>
  </si>
  <si>
    <t>Мамедова Ірина Владиславівна</t>
  </si>
  <si>
    <t>TZ_kz_477</t>
  </si>
  <si>
    <t>Мандрика Софія Русланівна</t>
  </si>
  <si>
    <t>TZ_kz_478</t>
  </si>
  <si>
    <t>Манич Володимир Іванович</t>
  </si>
  <si>
    <t>TZ_kz_479</t>
  </si>
  <si>
    <t>Маніш Даніїл Олексійович</t>
  </si>
  <si>
    <t>TZ_kz_480</t>
  </si>
  <si>
    <t>Марищенко Анна Романівна</t>
  </si>
  <si>
    <t>TZ_kz_481</t>
  </si>
  <si>
    <t>Мартинюк Геннадій Геннадійович</t>
  </si>
  <si>
    <t>TZ_kz_482</t>
  </si>
  <si>
    <t>Марушко Інна Петрівна</t>
  </si>
  <si>
    <t>ФКТБП ВНУ імена Лесі Українки</t>
  </si>
  <si>
    <t>TZ_kz_483</t>
  </si>
  <si>
    <t>Марценюк Максим Григорович</t>
  </si>
  <si>
    <t>TZ_kz_484</t>
  </si>
  <si>
    <t>Марченко Аріна В'ячеславівна</t>
  </si>
  <si>
    <t>Ліцей №13 Святошинського району міста Києва</t>
  </si>
  <si>
    <t>TZ_kz_485</t>
  </si>
  <si>
    <t>Марченко Кіра Сергіївна</t>
  </si>
  <si>
    <t>Сумська загальноосвітня школа І-ІІІ ступенів N27 м.Суми, Сумської області</t>
  </si>
  <si>
    <t>TZ_kz_486</t>
  </si>
  <si>
    <t>Марченко Маргарита Олександрівна</t>
  </si>
  <si>
    <t>Ліцей №19 ,,ЮНІТІ''</t>
  </si>
  <si>
    <t>TZ_kz_487</t>
  </si>
  <si>
    <t>Марчишина Мирослава Юріївна</t>
  </si>
  <si>
    <t>Білгород-Дністровський фаховий коледж природокористування, будівництва та компʼютерних технологій</t>
  </si>
  <si>
    <t>TZ_kz_488</t>
  </si>
  <si>
    <t>Марчук Тетяна Сергіївна</t>
  </si>
  <si>
    <t>TZ_kz_489</t>
  </si>
  <si>
    <t>Марюхненко Тимофій Максимович</t>
  </si>
  <si>
    <t>TZ_kz_490</t>
  </si>
  <si>
    <t>Маселко Кароліна Юріївна</t>
  </si>
  <si>
    <t>Копачівка гімназія</t>
  </si>
  <si>
    <t>TZ_kz_491</t>
  </si>
  <si>
    <t>Маскаль Вікторія Олександрівна</t>
  </si>
  <si>
    <t>TZ_kz_492</t>
  </si>
  <si>
    <t>Маслюк Анастасія Олегівна</t>
  </si>
  <si>
    <t>Лохвицька загальноосвітня школа І-ІІІ ст. №3</t>
  </si>
  <si>
    <t>TZ_kz_493</t>
  </si>
  <si>
    <t>Маслянка Дарина Вікторівна</t>
  </si>
  <si>
    <t>ВСП ВоФК "НУХТ"</t>
  </si>
  <si>
    <t>TZ_kz_494</t>
  </si>
  <si>
    <t>Матвєйкіна Єлизавета Сергіївна</t>
  </si>
  <si>
    <t>TZ_kz_495</t>
  </si>
  <si>
    <t>Матійко Ілля Іванович</t>
  </si>
  <si>
    <t>TZ_kz_496</t>
  </si>
  <si>
    <t>Матяр Ірина Сергіївна</t>
  </si>
  <si>
    <t>TZ_kz_497</t>
  </si>
  <si>
    <t>Махаринець Єгор Олександрович</t>
  </si>
  <si>
    <t>TZ_kz_498</t>
  </si>
  <si>
    <t>Мачевус Соломія</t>
  </si>
  <si>
    <t>TZ_kz_499</t>
  </si>
  <si>
    <t>Машкаринець Антоніна Василівна</t>
  </si>
  <si>
    <t>TZ_kz_500</t>
  </si>
  <si>
    <t>Мащенко Дарина Володимирівна</t>
  </si>
  <si>
    <t>TZ_kz_501</t>
  </si>
  <si>
    <t>Мелешинська Станіслава</t>
  </si>
  <si>
    <t>Комунальний заклад «БЕРЕГІВСЬКИЙ професійний ліцей сфери послуг» Закарпатської обласної ради</t>
  </si>
  <si>
    <t>TZ_kz_502</t>
  </si>
  <si>
    <t>Мельник Андрій Юрійович</t>
  </si>
  <si>
    <t>Комунальна установа Сумська загальноосвітня школа I-III ступенів №27, м. Суми, Сумської області</t>
  </si>
  <si>
    <t>TZ_kz_503</t>
  </si>
  <si>
    <t>Мельник Даніїл Ростиславович</t>
  </si>
  <si>
    <t>TZ_kz_504</t>
  </si>
  <si>
    <t>Мельник Євгенія Олексіївна</t>
  </si>
  <si>
    <t>Ліцею N 19 «ЮНІТІ»</t>
  </si>
  <si>
    <t>TZ_kz_505</t>
  </si>
  <si>
    <t>Мельников Герман</t>
  </si>
  <si>
    <t>TZ_kz_506</t>
  </si>
  <si>
    <t>Мельникова Дар'я Володимирівна</t>
  </si>
  <si>
    <t>TZ_kz_507</t>
  </si>
  <si>
    <t>Мельникова Марія Артемівна</t>
  </si>
  <si>
    <t>TZ_kz_508</t>
  </si>
  <si>
    <t>Мельниченко Марина Сергіївна</t>
  </si>
  <si>
    <t>TZ_kz_509</t>
  </si>
  <si>
    <t>Мельничук Іванна Миколаївна</t>
  </si>
  <si>
    <t>Фаховий коледж технологій, бізнесу та права ВНУ імені Лесі Українки</t>
  </si>
  <si>
    <t>TZ_kz_510</t>
  </si>
  <si>
    <t>Мельнік Альона Василівна</t>
  </si>
  <si>
    <t>TZ_kz_511</t>
  </si>
  <si>
    <t>Меняйло Кіріл В'ячеславович</t>
  </si>
  <si>
    <t>Чернігівський ліцей №15</t>
  </si>
  <si>
    <t>TZ_kz_512</t>
  </si>
  <si>
    <t>Мергут Дарья Сергієвна</t>
  </si>
  <si>
    <t>TZ_kz_513</t>
  </si>
  <si>
    <t>Меша Кирило Романович</t>
  </si>
  <si>
    <t>TZ_kz_514</t>
  </si>
  <si>
    <t>Мєшков Максим Сергійович</t>
  </si>
  <si>
    <t>Ліцей №28 імені гетьмана Івана Виговського м. Житомира</t>
  </si>
  <si>
    <t>TZ_kz_515</t>
  </si>
  <si>
    <t>Миза Артем Сергійович</t>
  </si>
  <si>
    <t>Опорний заклад "Академічний ліцей" Скадовської міської ради</t>
  </si>
  <si>
    <t>TZ_kz_516</t>
  </si>
  <si>
    <t>Микитюк Каріна Миколаївна</t>
  </si>
  <si>
    <t>TZ_kz_517</t>
  </si>
  <si>
    <t>Минаєва Анастасія Юріївна</t>
  </si>
  <si>
    <t>Слов'янський педагогічний ліцей</t>
  </si>
  <si>
    <t>TZ_kz_518</t>
  </si>
  <si>
    <t>Мироненко Назар Олександрович</t>
  </si>
  <si>
    <t>TZ_kz_519</t>
  </si>
  <si>
    <t>Мироненко Поліна Павлівна</t>
  </si>
  <si>
    <t>TZ_kz_520</t>
  </si>
  <si>
    <t>Мирошниченко Єгор Юрійович</t>
  </si>
  <si>
    <t>TZ_kz_521</t>
  </si>
  <si>
    <t>Михайлюк Анастасія Олегівна</t>
  </si>
  <si>
    <t>Славутська гімназія №1</t>
  </si>
  <si>
    <t>TZ_kz_522</t>
  </si>
  <si>
    <t>Михальченко Марина Юріївна</t>
  </si>
  <si>
    <t>TZ_kz_523</t>
  </si>
  <si>
    <t>Мігель Кароліна Сергіївна</t>
  </si>
  <si>
    <t>КЗ "Ліцей природничих наук" КМР</t>
  </si>
  <si>
    <t>TZ_kz_524</t>
  </si>
  <si>
    <t>Міклашквська Марія Ігорівна</t>
  </si>
  <si>
    <t>TZ_kz_525</t>
  </si>
  <si>
    <t>Мільчаковська Софія Миколаївна</t>
  </si>
  <si>
    <t>Технологічний фаховий коледж Львівського національного університету Львівська політехніка</t>
  </si>
  <si>
    <t>TZ_kz_526</t>
  </si>
  <si>
    <t>Міняйло Каріна Олексіївна</t>
  </si>
  <si>
    <t>TZ_kz_527</t>
  </si>
  <si>
    <t>Мітюхіна Поліна Денисівна</t>
  </si>
  <si>
    <t>Дніпропетровська Гімназія № 4</t>
  </si>
  <si>
    <t>TZ_kz_528</t>
  </si>
  <si>
    <t>Міхова Ксенія Павловна</t>
  </si>
  <si>
    <t>TZ_kz_529</t>
  </si>
  <si>
    <t>Мішура Карина Євгенівна</t>
  </si>
  <si>
    <t>Фаховий коледж технологій, бізнесу та права Волинського національного університету імені Лесі Українки.</t>
  </si>
  <si>
    <t>TZ_kz_530</t>
  </si>
  <si>
    <t>Міщенко Діана Ярославівна</t>
  </si>
  <si>
    <t>TZ_kz_531</t>
  </si>
  <si>
    <t>Міщенко Олена Миколаївна</t>
  </si>
  <si>
    <t>TZ_kz_532</t>
  </si>
  <si>
    <t>Можаєва Ірина Сергіївна</t>
  </si>
  <si>
    <t>Криворізька гімназія № 93 Криворізької міської ради</t>
  </si>
  <si>
    <t>TZ_kz_533</t>
  </si>
  <si>
    <t>Мойсеєнко Кіра Аркадіївна</t>
  </si>
  <si>
    <t>TZ_kz_534</t>
  </si>
  <si>
    <t>Молодиченко Олександр Сергійович</t>
  </si>
  <si>
    <t>Хорошівський ліцей №2 Житомирської області</t>
  </si>
  <si>
    <t>TZ_kz_535</t>
  </si>
  <si>
    <t>Момот Анастасія Сергіївна</t>
  </si>
  <si>
    <t>TZ_kz_536</t>
  </si>
  <si>
    <t>Моргун Софія Юріївна</t>
  </si>
  <si>
    <t>Полтавська Загальноосвітня школа І-ІІІ ступенів №26</t>
  </si>
  <si>
    <t>TZ_kz_537</t>
  </si>
  <si>
    <t>Мосейчук Олександра Андріївна</t>
  </si>
  <si>
    <t>TZ_kz_538</t>
  </si>
  <si>
    <t>Москаленко Анастасія Миколаївна</t>
  </si>
  <si>
    <t>Кропивницький Будівельний Фаховий Коледж</t>
  </si>
  <si>
    <t>TZ_kz_539</t>
  </si>
  <si>
    <t>Москаленко Кирило Павлович</t>
  </si>
  <si>
    <t>Черкаський Ліцей Посилиною Військово-Фізичною Підготовкою імені Захисників України</t>
  </si>
  <si>
    <t>TZ_kz_540</t>
  </si>
  <si>
    <t>Москаль Вероніка Ігорівна</t>
  </si>
  <si>
    <t>Технологічній фаховий коледж Національного університету "Львівська політехніка"</t>
  </si>
  <si>
    <t>TZ_kz_541</t>
  </si>
  <si>
    <t>Москвич Дарина Вікторівна</t>
  </si>
  <si>
    <t>TZ_kz_542</t>
  </si>
  <si>
    <t>Московченко Маргарита Сергіївна</t>
  </si>
  <si>
    <t>Комунальна установа Сумська спеціалізована школа І-ІІІ ступенів №17, м. Суми, Сумської області</t>
  </si>
  <si>
    <t>TZ_kz_543</t>
  </si>
  <si>
    <t>Мостовська Віка</t>
  </si>
  <si>
    <t>TZ_kz_544</t>
  </si>
  <si>
    <t>Мотиль Наталіі</t>
  </si>
  <si>
    <t>TZ_kz_545</t>
  </si>
  <si>
    <t>Мотузка Іван Олександрович</t>
  </si>
  <si>
    <t>TZ_kz_546</t>
  </si>
  <si>
    <t>Мошоровська Аліса Оександрівнв</t>
  </si>
  <si>
    <t>TZ_kz_547</t>
  </si>
  <si>
    <t>Мудрак Ілля Русланович</t>
  </si>
  <si>
    <t>TZ_kz_548</t>
  </si>
  <si>
    <t>Музика Валерія Романівна</t>
  </si>
  <si>
    <t>КПК Лівобережний</t>
  </si>
  <si>
    <t>TZ_kz_549</t>
  </si>
  <si>
    <t>Мурій Ангеліна Русланівна</t>
  </si>
  <si>
    <t>TZ_kz_550</t>
  </si>
  <si>
    <t>Мушкамбарян Серж Григорович</t>
  </si>
  <si>
    <t>TZ_kz_551</t>
  </si>
  <si>
    <t>Нiкiфоров Володимир Денисович</t>
  </si>
  <si>
    <t>TZ_kz_552</t>
  </si>
  <si>
    <t>Нагорний Владислав Вікторович</t>
  </si>
  <si>
    <t>TZ_kz_553</t>
  </si>
  <si>
    <t>Назар Даниїл Борисович</t>
  </si>
  <si>
    <t>Рівненський Академічний Ліцей "Престиж" ім. Л. Котовської Рівненської міської ради</t>
  </si>
  <si>
    <t>TZ_kz_554</t>
  </si>
  <si>
    <t>Назарова Карина Владиславівна</t>
  </si>
  <si>
    <t>Сумська ЗОШ №27 I-III ступенів</t>
  </si>
  <si>
    <t>TZ_kz_555</t>
  </si>
  <si>
    <t>Назарчук Софія Олегівна</t>
  </si>
  <si>
    <t>TZ_kz_556</t>
  </si>
  <si>
    <t>Накутна Дарія Артемівна</t>
  </si>
  <si>
    <t>TZ_kz_557</t>
  </si>
  <si>
    <t>Нальовіна Марія Владиславівна</t>
  </si>
  <si>
    <t>TZ_kz_558</t>
  </si>
  <si>
    <t>Наріжна Аліса Андріївна</t>
  </si>
  <si>
    <t>TZ_kz_559</t>
  </si>
  <si>
    <t>Нацевич Федір</t>
  </si>
  <si>
    <t>Білгород-Дністровський Фаховий коледж природокористування, будівництва та комп'ютерних технологій</t>
  </si>
  <si>
    <t>TZ_kz_560</t>
  </si>
  <si>
    <t>Недошитко Поліна Романівна</t>
  </si>
  <si>
    <t>TZ_kz_561</t>
  </si>
  <si>
    <t>Некрашевич Вікторія Володимирівна</t>
  </si>
  <si>
    <t>TZ_kz_562</t>
  </si>
  <si>
    <t>Нестеренко Назар Романович</t>
  </si>
  <si>
    <t>TZ_kz_563</t>
  </si>
  <si>
    <t>Нечитайло Тимофій Юрійович</t>
  </si>
  <si>
    <t>TZ_kz_564</t>
  </si>
  <si>
    <t>Нештун Христина</t>
  </si>
  <si>
    <t>Мелітопольська гімназія №20 Мелітопольської міської ради Запорізької області</t>
  </si>
  <si>
    <t>TZ_kz_565</t>
  </si>
  <si>
    <t>Ніколенко Ніка</t>
  </si>
  <si>
    <t>TZ_kz_566</t>
  </si>
  <si>
    <t>Ніколобай Каріна Євгеніївна</t>
  </si>
  <si>
    <t>Костянтинопільський ЗЗСО І-ІІІ ступенів Великоновосілківської селищної ради Волноваського району Донецької області</t>
  </si>
  <si>
    <t>TZ_kz_567</t>
  </si>
  <si>
    <t>Нікулі Кристина</t>
  </si>
  <si>
    <t>TZ_kz_568</t>
  </si>
  <si>
    <t>Новак Вероніка Тарасівна</t>
  </si>
  <si>
    <t>TZ_kz_569</t>
  </si>
  <si>
    <t>Новак Вікторія Петрівна</t>
  </si>
  <si>
    <t>Технологічний фаховий коледж Національного університету «Львівська політехніка»</t>
  </si>
  <si>
    <t>TZ_kz_570</t>
  </si>
  <si>
    <t>Новікова Юліанна Сергіївна</t>
  </si>
  <si>
    <t>TZ_kz_571</t>
  </si>
  <si>
    <t>Норова Дарʼя Нуриддінівна</t>
  </si>
  <si>
    <t>TZ_kz_572</t>
  </si>
  <si>
    <t>Носенко Артем</t>
  </si>
  <si>
    <t>TZ_kz_573</t>
  </si>
  <si>
    <t>Носон Кирило Русланович</t>
  </si>
  <si>
    <t>TZ_kz_574</t>
  </si>
  <si>
    <t>Обозна Аліна Олександрівна</t>
  </si>
  <si>
    <t>TZ_kz_575</t>
  </si>
  <si>
    <t>Овчаренко Валерія Станіславівна</t>
  </si>
  <si>
    <t>TZ_kz_576</t>
  </si>
  <si>
    <t>Овчаренко Олександр Юрійович</t>
  </si>
  <si>
    <t xml:space="preserve">Ліцей №26 "Шевченківський" Полтавської міської ради
</t>
  </si>
  <si>
    <t>TZ_kz_577</t>
  </si>
  <si>
    <t>Оголяр Евеліна Костянтинівна</t>
  </si>
  <si>
    <t>TZ_kz_578</t>
  </si>
  <si>
    <t>Одарій Єлизавета Анатоліївна</t>
  </si>
  <si>
    <t>TZ_kz_579</t>
  </si>
  <si>
    <t>Однобурцева Світлана Валентинівна</t>
  </si>
  <si>
    <t>Рівненський академічний ліцей «Престиж» імені Л. Котовської Рівненської обласної ради</t>
  </si>
  <si>
    <t>TZ_kz_580</t>
  </si>
  <si>
    <t>Олексенко Євгеній Васильович</t>
  </si>
  <si>
    <t>професійно-технічне училище № 71</t>
  </si>
  <si>
    <t>TZ_kz_581</t>
  </si>
  <si>
    <t>Оліярник Маркіян Андрійович</t>
  </si>
  <si>
    <t>Навчально-виховний комплекс "Інженерно-економічна школа – Львівський економічний ліцей"</t>
  </si>
  <si>
    <t>TZ_kz_582</t>
  </si>
  <si>
    <t>Омельяненко Дмитро Олександрович</t>
  </si>
  <si>
    <t>Київський авіаційний фаховий коледж</t>
  </si>
  <si>
    <t>TZ_kz_583</t>
  </si>
  <si>
    <t>Омелян Максим Олександрович</t>
  </si>
  <si>
    <t>TZ_kz_584</t>
  </si>
  <si>
    <t>Онищук Дарина Олександрівна</t>
  </si>
  <si>
    <t>ФКТБП ВНУ Лесі Українки</t>
  </si>
  <si>
    <t>TZ_kz_585</t>
  </si>
  <si>
    <t>Орешич Інна</t>
  </si>
  <si>
    <t>TZ_kz_586</t>
  </si>
  <si>
    <t>Осаволюк Микола Андрійович</t>
  </si>
  <si>
    <t>TZ_kz_587</t>
  </si>
  <si>
    <t>Осіна Орина Віталївна</t>
  </si>
  <si>
    <t>TZ_kz_588</t>
  </si>
  <si>
    <t>Остапчук Софія Сергіївна</t>
  </si>
  <si>
    <t>TZ_kz_589</t>
  </si>
  <si>
    <t xml:space="preserve">Островка Станіслав Мирославович
</t>
  </si>
  <si>
    <t xml:space="preserve">Сасівська гімназія
</t>
  </si>
  <si>
    <t>TZ_kz_590</t>
  </si>
  <si>
    <t>Острянський Артем Вячеславович</t>
  </si>
  <si>
    <t>Ліцей N26 Шевченківський Полтавської міської ради</t>
  </si>
  <si>
    <t>TZ_kz_591</t>
  </si>
  <si>
    <t>Павленко Єлизавета Ігорівна</t>
  </si>
  <si>
    <t>Славутицький ЗЗСО І-ІІІ ст. №3 Славутицької міської ради Вишгородського району Київської області</t>
  </si>
  <si>
    <t>TZ_kz_592</t>
  </si>
  <si>
    <t>Павшок Іван Артемович</t>
  </si>
  <si>
    <t>TZ_kz_593</t>
  </si>
  <si>
    <t>Пазенко Ніколь</t>
  </si>
  <si>
    <t>TZ_kz_594</t>
  </si>
  <si>
    <t>Паливода Максим Юрійович</t>
  </si>
  <si>
    <t>TZ_kz_595</t>
  </si>
  <si>
    <t>Палій Дарина</t>
  </si>
  <si>
    <t>Олешківського академічного ліцею «Ерудит» Олешківської міської ради Херсонської області</t>
  </si>
  <si>
    <t>TZ_kz_596</t>
  </si>
  <si>
    <t>Пальчик Оксана Сергіївна</t>
  </si>
  <si>
    <t>TZ_kz_597</t>
  </si>
  <si>
    <t>Панасенко Анастасія Сергіївна</t>
  </si>
  <si>
    <t>Ліцей N 19 “ЮНІТІ»</t>
  </si>
  <si>
    <t>TZ_kz_598</t>
  </si>
  <si>
    <t>TZ_kz_599</t>
  </si>
  <si>
    <t>Панасюк Ангеліна Віталіївна</t>
  </si>
  <si>
    <t>TZ_kz_600</t>
  </si>
  <si>
    <t>Панібратенко Крістіна Володимирівна</t>
  </si>
  <si>
    <t>TZ_kz_601</t>
  </si>
  <si>
    <t>Панчева Поліна Сергіївна</t>
  </si>
  <si>
    <t>TZ_kz_602</t>
  </si>
  <si>
    <t>Панченко Ілля Олександрович</t>
  </si>
  <si>
    <t>TZ_kz_603</t>
  </si>
  <si>
    <t>Пархоменко Діана Олександрівна</t>
  </si>
  <si>
    <t>ОЗ Нижньосірогозький ліцей Нижньосірогозької селищної ради</t>
  </si>
  <si>
    <t>TZ_kz_604</t>
  </si>
  <si>
    <t>Пасісніченко Ілля Максимович</t>
  </si>
  <si>
    <t>TZ_kz_605</t>
  </si>
  <si>
    <t>Перепеченко Руслана Євгенович</t>
  </si>
  <si>
    <t>TZ_kz_606</t>
  </si>
  <si>
    <t>Перец Олеся Іванівна</t>
  </si>
  <si>
    <t>TZ_kz_607</t>
  </si>
  <si>
    <t>Першута Діана Володимирівна</t>
  </si>
  <si>
    <t>TZ_kz_608</t>
  </si>
  <si>
    <t>Петренко Андрій Миколайович</t>
  </si>
  <si>
    <t>TZ_kz_609</t>
  </si>
  <si>
    <t>Петрова Мирослава Іллівна</t>
  </si>
  <si>
    <t>TZ_kz_610</t>
  </si>
  <si>
    <t>Петрович Маргарита В'ячиславівна</t>
  </si>
  <si>
    <t>TZ_kz_611</t>
  </si>
  <si>
    <t>Петьовка Іван Іванович</t>
  </si>
  <si>
    <t>TZ_kz_612</t>
  </si>
  <si>
    <t>Петьовка Кирил Юрійович</t>
  </si>
  <si>
    <t>TZ_kz_613</t>
  </si>
  <si>
    <t>Петьовка Стефанія Юріївна</t>
  </si>
  <si>
    <t>TZ_kz_614</t>
  </si>
  <si>
    <t>Пилипець Каріна Василівна</t>
  </si>
  <si>
    <t>Стеблівський ЗЗСО</t>
  </si>
  <si>
    <t>TZ_kz_615</t>
  </si>
  <si>
    <t xml:space="preserve">Пирогова Ірина </t>
  </si>
  <si>
    <t>TZ_kz_616</t>
  </si>
  <si>
    <t>Піддубна Анастасія Ігорівна</t>
  </si>
  <si>
    <t>TZ_kz_617</t>
  </si>
  <si>
    <t>Піддубний Михайло</t>
  </si>
  <si>
    <t>TZ_kz_618</t>
  </si>
  <si>
    <t>Пінчук Аліна Євгенівна</t>
  </si>
  <si>
    <t>TZ_kz_619</t>
  </si>
  <si>
    <t>Пінькас Софія Олександрівна</t>
  </si>
  <si>
    <t>TZ_kz_620</t>
  </si>
  <si>
    <t>Платон Маркін Володимировичь</t>
  </si>
  <si>
    <t>ОЗ "Академічний ліцей" Скадовської міської ради</t>
  </si>
  <si>
    <t>TZ_kz_621</t>
  </si>
  <si>
    <t>Плескань Денис Олександрович</t>
  </si>
  <si>
    <t>TZ_kz_622</t>
  </si>
  <si>
    <t>Плешинець Андрій Васильович</t>
  </si>
  <si>
    <t>TZ_kz_623</t>
  </si>
  <si>
    <t>Пліговка Максим Юрійович</t>
  </si>
  <si>
    <t>TZ_kz_624</t>
  </si>
  <si>
    <t>Пліско Нікіта Вадимович</t>
  </si>
  <si>
    <t xml:space="preserve">Харківський Фаховий Коледж Спорту (ХФКС) </t>
  </si>
  <si>
    <t>TZ_kz_625</t>
  </si>
  <si>
    <t>Плюта Уляна Анатоліївна</t>
  </si>
  <si>
    <t>TZ_kz_626</t>
  </si>
  <si>
    <t>Повержук Олег Вікторович</t>
  </si>
  <si>
    <t>НВК "Інженерно-економічна школа – Львівський економічний ліцей"</t>
  </si>
  <si>
    <t>TZ_kz_627</t>
  </si>
  <si>
    <t>Погорілець Аліна Русланівна</t>
  </si>
  <si>
    <t>Вінницький торгівельно- економічний фаховий коледж</t>
  </si>
  <si>
    <t>TZ_kz_628</t>
  </si>
  <si>
    <t>Погребняк Варвара Євгенівна</t>
  </si>
  <si>
    <t>Лиманський ліцей №5</t>
  </si>
  <si>
    <t>TZ_kz_629</t>
  </si>
  <si>
    <t>Погрібняк Анна Сергіївна</t>
  </si>
  <si>
    <t>TZ_kz_630</t>
  </si>
  <si>
    <t>Подковаліхін Денис Сергійович</t>
  </si>
  <si>
    <t>TZ_kz_631</t>
  </si>
  <si>
    <t>Подлесна Лія Леонідівна</t>
  </si>
  <si>
    <t>Смілянська загальноосвітня школа І-ІІІ ступенів № 1 Смілянської міської ради Черкаської області</t>
  </si>
  <si>
    <t>TZ_kz_632</t>
  </si>
  <si>
    <t>Поздняк Каміла Олександрівна</t>
  </si>
  <si>
    <t>Стецівський ліцей Чигиринської міської ради Черкаської області</t>
  </si>
  <si>
    <t>TZ_kz_633</t>
  </si>
  <si>
    <t>Позяк Ернес Ігнатович</t>
  </si>
  <si>
    <t>TZ_kz_634</t>
  </si>
  <si>
    <t>Поліщук Марія Олександрівна</t>
  </si>
  <si>
    <t>TZ_kz_635</t>
  </si>
  <si>
    <t xml:space="preserve">Полузьян Вероніка Станіславівна </t>
  </si>
  <si>
    <t>TZ_kz_636</t>
  </si>
  <si>
    <t>Пономаренко Сергій Олександрович</t>
  </si>
  <si>
    <t>TZ_kz_637</t>
  </si>
  <si>
    <t>Поплавська Дарія Олександрівна</t>
  </si>
  <si>
    <t>Ліцей № 19 «ЮНІТІ»</t>
  </si>
  <si>
    <t>TZ_kz_638</t>
  </si>
  <si>
    <t>Попов Єгор Дмитрович</t>
  </si>
  <si>
    <t>TZ_kz_639</t>
  </si>
  <si>
    <t>Попов Максим Юрійович</t>
  </si>
  <si>
    <t>TZ_kz_640</t>
  </si>
  <si>
    <t>Попов Назар Вікторович</t>
  </si>
  <si>
    <t>TZ_kz_641</t>
  </si>
  <si>
    <t>Попова Анастасія</t>
  </si>
  <si>
    <t>TZ_kz_642</t>
  </si>
  <si>
    <t>Попова Анастасія Олександрівна</t>
  </si>
  <si>
    <t>Ліцей №19 "ЮНІТІ"</t>
  </si>
  <si>
    <t>TZ_kz_643</t>
  </si>
  <si>
    <t>Попович Дар’я Сергіївна</t>
  </si>
  <si>
    <t>TZ_kz_644</t>
  </si>
  <si>
    <t>Попович Ігор Тарасович</t>
  </si>
  <si>
    <t>Страбичівський заклад загальної середньої освіти | - ||| ступенів Горондівської сільської ради Мукачівського району</t>
  </si>
  <si>
    <t>TZ_kz_645</t>
  </si>
  <si>
    <t>Попович Миколай Вʼячеславович</t>
  </si>
  <si>
    <t>Стеблівське ЗЗСО 1-3 ступенів</t>
  </si>
  <si>
    <t>TZ_kz_646</t>
  </si>
  <si>
    <t>Посипай Софія Вадимівна</t>
  </si>
  <si>
    <t>Криворізький ліцей 71 КМР</t>
  </si>
  <si>
    <t>TZ_kz_647</t>
  </si>
  <si>
    <t>Потєряйко Дмитро Євгенович</t>
  </si>
  <si>
    <t>TZ_kz_648</t>
  </si>
  <si>
    <t>Придатько Анастасія Всеволодівна</t>
  </si>
  <si>
    <t>TZ_kz_649</t>
  </si>
  <si>
    <t>Присяжний Єгор</t>
  </si>
  <si>
    <t>Заклад загальної середньої освіти І-ІІІ ступенів селища Керменчик Волноваського району</t>
  </si>
  <si>
    <t>TZ_kz_650</t>
  </si>
  <si>
    <t>Приходько Анастасія Юріївна</t>
  </si>
  <si>
    <t>TZ_kz_651</t>
  </si>
  <si>
    <t>Приходько Анна Олегівна</t>
  </si>
  <si>
    <t>TZ_kz_652</t>
  </si>
  <si>
    <t>Прокопенко Дар'я Андріївна</t>
  </si>
  <si>
    <t>Білгород-Дністровський фаховий коледж, природокористування, будівництва та комп'ютерних технологій.</t>
  </si>
  <si>
    <t>TZ_kz_653</t>
  </si>
  <si>
    <t>Прокопенко Ілля Сергійович</t>
  </si>
  <si>
    <t>TZ_kz_654</t>
  </si>
  <si>
    <t>Прокопів Марічка Ігорівна</t>
  </si>
  <si>
    <t>TZ_kz_655</t>
  </si>
  <si>
    <t>Прокоф'єв Іван Вікторович</t>
  </si>
  <si>
    <t>TZ_kz_656</t>
  </si>
  <si>
    <t>Пронін Олексій Артемович</t>
  </si>
  <si>
    <t>Добропільський навчально-виховничий комплекс</t>
  </si>
  <si>
    <t>TZ_kz_657</t>
  </si>
  <si>
    <t>Прохацька Маргарита Андріївна</t>
  </si>
  <si>
    <t>TZ_kz_658</t>
  </si>
  <si>
    <t>Проценко Вероніка Олександрівна</t>
  </si>
  <si>
    <t>Смілянської загальноосвітньої школи  І-ІІІ ступенів № 1</t>
  </si>
  <si>
    <t>TZ_kz_659</t>
  </si>
  <si>
    <t>Пужакова Аліна Ігорівна</t>
  </si>
  <si>
    <t>TZ_kz_660</t>
  </si>
  <si>
    <t>Пуздрач Назар Олександрович</t>
  </si>
  <si>
    <t>TZ_kz_661</t>
  </si>
  <si>
    <t>Пушенко Альбіна Петрівна</t>
  </si>
  <si>
    <t>Опорний заклад освіти - Городищенський заклад середньої освіти I-III ступенів №3 Городищенської міської ради Черкаської області</t>
  </si>
  <si>
    <t>TZ_kz_662</t>
  </si>
  <si>
    <t>Пюревич Аліна Львівна</t>
  </si>
  <si>
    <t>TZ_kz_663</t>
  </si>
  <si>
    <t>Пятак Олександр</t>
  </si>
  <si>
    <t>TZ_kz_664</t>
  </si>
  <si>
    <t>Радзієвська Дарʼя Сергіївна</t>
  </si>
  <si>
    <t>Фаховий коледж Технологій, Бізнесу та Права, Волинського національного університету імені Лесі Українки</t>
  </si>
  <si>
    <t>TZ_kz_665</t>
  </si>
  <si>
    <t>Ракитский Єгор Олексійович</t>
  </si>
  <si>
    <t>TZ_kz_666</t>
  </si>
  <si>
    <t>Ратушний Владислав Андрійович</t>
  </si>
  <si>
    <t>TZ_kz_667</t>
  </si>
  <si>
    <t>Ребуцька Мілана Євгенівна</t>
  </si>
  <si>
    <t>TZ_kz_668</t>
  </si>
  <si>
    <t>Решко Дарина Василівна</t>
  </si>
  <si>
    <t>Страбичівський заклад загальної середньої освіти Горондівської сільської ради Мукачівського району Закарпатської області</t>
  </si>
  <si>
    <t>TZ_kz_669</t>
  </si>
  <si>
    <t>Ржавітін Ігор</t>
  </si>
  <si>
    <t>TZ_kz_670</t>
  </si>
  <si>
    <t>Ровенська Вероніка Володимирівна</t>
  </si>
  <si>
    <t>TZ_kz_671</t>
  </si>
  <si>
    <t>Рогоча Каріна</t>
  </si>
  <si>
    <t>TZ_kz_672</t>
  </si>
  <si>
    <t>Рогульчик Поліна Юріївна</t>
  </si>
  <si>
    <t>TZ_kz_673</t>
  </si>
  <si>
    <t>Родінка Єлизавета Олексіївна</t>
  </si>
  <si>
    <t>TZ_kz_674</t>
  </si>
  <si>
    <t>Родіонова Злата Станіслава</t>
  </si>
  <si>
    <t>Полтавський ліцей №26 "Шевченківський"</t>
  </si>
  <si>
    <t>TZ_kz_675</t>
  </si>
  <si>
    <t>Рожко Александра Євгеніївна</t>
  </si>
  <si>
    <t>Слов'янський педагогічний ліцей Слов'янської міської ради Донецької області</t>
  </si>
  <si>
    <t>TZ_kz_676</t>
  </si>
  <si>
    <t>Рожкова Марія Миколаївна</t>
  </si>
  <si>
    <t>Гімназія №7 НМР</t>
  </si>
  <si>
    <t>TZ_kz_677</t>
  </si>
  <si>
    <t>Романик Вікторія Романівна</t>
  </si>
  <si>
    <t>Технологічний фаховий коледж НУ Львівська політехніка</t>
  </si>
  <si>
    <t>TZ_kz_678</t>
  </si>
  <si>
    <t>Романюк Влад Вікторович</t>
  </si>
  <si>
    <t>"Рівненський Академічний Ліцей" імені Лілії Котовської Рівненської міської ради</t>
  </si>
  <si>
    <t>TZ_kz_679</t>
  </si>
  <si>
    <t>Ромашкевич Олеся Михайлівна</t>
  </si>
  <si>
    <t>ОДЕСЬКИЙ ЛІЦЕЙ №63 ОДЕСЬКОЇ МІСЬКОЇ РАДИ</t>
  </si>
  <si>
    <t>TZ_kz_680</t>
  </si>
  <si>
    <t>Роменський Олександр Олександрович</t>
  </si>
  <si>
    <t>ЗЗСО Лиманський ліцей № 2 Лиманської міської ради Донецької області</t>
  </si>
  <si>
    <t>TZ_kz_681</t>
  </si>
  <si>
    <t>Рубан Іван Олегович</t>
  </si>
  <si>
    <t>Ліцей № 19 " ЮНІТІ"</t>
  </si>
  <si>
    <t>TZ_kz_682</t>
  </si>
  <si>
    <t>Рубан Катерина Олексадрівна</t>
  </si>
  <si>
    <t>TZ_kz_683</t>
  </si>
  <si>
    <t>Руда Дарія</t>
  </si>
  <si>
    <t>TZ_kz_684</t>
  </si>
  <si>
    <t>Руденко Анна Олександрівна</t>
  </si>
  <si>
    <t>TZ_kz_685</t>
  </si>
  <si>
    <t>Рудь Владислав Владиславович</t>
  </si>
  <si>
    <t>TZ_kz_686</t>
  </si>
  <si>
    <t>Русин Дарина Іванівна</t>
  </si>
  <si>
    <t>TZ_kz_687</t>
  </si>
  <si>
    <t>Руснак Наталія Орестівна</t>
  </si>
  <si>
    <t>TZ_kz_688</t>
  </si>
  <si>
    <t>Ряба Аліна</t>
  </si>
  <si>
    <t>TZ_kz_689</t>
  </si>
  <si>
    <t>Сабов Катерина Василівна</t>
  </si>
  <si>
    <t>Мукачівська СШ 16</t>
  </si>
  <si>
    <t>TZ_kz_690</t>
  </si>
  <si>
    <t>Савенко Микита Дмитрович</t>
  </si>
  <si>
    <t>TZ_kz_691</t>
  </si>
  <si>
    <t>Савченко Назар Олександрович</t>
  </si>
  <si>
    <t>Черкаський ліцей посилиной військово-підготовкою імені захисників України</t>
  </si>
  <si>
    <t>TZ_kz_692</t>
  </si>
  <si>
    <t>Савчук Вікторія Андріївна</t>
  </si>
  <si>
    <t>TZ_kz_693</t>
  </si>
  <si>
    <t>Савчук Софія Василівна</t>
  </si>
  <si>
    <t>TZ_kz_694</t>
  </si>
  <si>
    <t>Садловська Марія Русланівна</t>
  </si>
  <si>
    <t>Черькаський Ліцей з Посиленою Військово-Фізичною Підноговкою імені Захисників України</t>
  </si>
  <si>
    <t>TZ_kz_695</t>
  </si>
  <si>
    <t>Саєнко Данило Олександрович</t>
  </si>
  <si>
    <t>TZ_kz_696</t>
  </si>
  <si>
    <t>Саколюк Дар’я Олександрівна</t>
  </si>
  <si>
    <t>TZ_kz_697</t>
  </si>
  <si>
    <t>Сакун Максим Олегович</t>
  </si>
  <si>
    <t>TZ_kz_698</t>
  </si>
  <si>
    <t>Саламаха Софія Олександрівна</t>
  </si>
  <si>
    <t>TZ_kz_699</t>
  </si>
  <si>
    <t>Самойленко Крістіна Годсон</t>
  </si>
  <si>
    <t>Київський Професійной Коледж "Лівобережний "</t>
  </si>
  <si>
    <t>TZ_kz_700</t>
  </si>
  <si>
    <t>Самусевич Олеся Олександрівна</t>
  </si>
  <si>
    <t>TZ_kz_701</t>
  </si>
  <si>
    <t>Саня Боднар</t>
  </si>
  <si>
    <t>Ліцей імені захисників україни</t>
  </si>
  <si>
    <t>TZ_kz_702</t>
  </si>
  <si>
    <t>Саприкін Єлисей Дмитрович</t>
  </si>
  <si>
    <t>TZ_kz_703</t>
  </si>
  <si>
    <t xml:space="preserve">Сарана Володимир </t>
  </si>
  <si>
    <t>TZ_kz_704</t>
  </si>
  <si>
    <t>Сахарова Дар'я Олександрівна</t>
  </si>
  <si>
    <t>TZ_kz_705</t>
  </si>
  <si>
    <t>Сахарчук Юліана Вікторівна</t>
  </si>
  <si>
    <t>TZ_kz_706</t>
  </si>
  <si>
    <t>Свинцова Марина Василівна</t>
  </si>
  <si>
    <t>Дніпровська гімназія №4 Дніпровської міської ради</t>
  </si>
  <si>
    <t>TZ_kz_707</t>
  </si>
  <si>
    <t>Свідерська Софія</t>
  </si>
  <si>
    <t>Черкаський ліцей з посиленою військово-фізичною підготовкою імені захисників України</t>
  </si>
  <si>
    <t>TZ_kz_708</t>
  </si>
  <si>
    <t>Священко Анастасія Сергіївна</t>
  </si>
  <si>
    <t>ДНЗ "Татарбунарське професійно-технічне аграрне училище"</t>
  </si>
  <si>
    <t>TZ_kz_709</t>
  </si>
  <si>
    <t>Севаст'янов Іван Євгенович</t>
  </si>
  <si>
    <t>TZ_kz_710</t>
  </si>
  <si>
    <t>Сеідова Маргарита</t>
  </si>
  <si>
    <t>TZ_kz_711</t>
  </si>
  <si>
    <t>Семененко Яна Юріївна</t>
  </si>
  <si>
    <t>TZ_kz_712</t>
  </si>
  <si>
    <t>Семенченко Ярослав Артемович</t>
  </si>
  <si>
    <t>TZ_kz_713</t>
  </si>
  <si>
    <t>Семенюк Вадим Романович</t>
  </si>
  <si>
    <t>TZ_kz_714</t>
  </si>
  <si>
    <t>Семенюк Злата Олександрівна</t>
  </si>
  <si>
    <t>TZ_kz_715</t>
  </si>
  <si>
    <t>Сеневич Олександра Юріївна</t>
  </si>
  <si>
    <t>TZ_kz_716</t>
  </si>
  <si>
    <t>Серндюк Софія Віталіївна</t>
  </si>
  <si>
    <t>TZ_kz_717</t>
  </si>
  <si>
    <t>Сєкова Софія Христофорівна</t>
  </si>
  <si>
    <t>TZ_kz_718</t>
  </si>
  <si>
    <t>Сєріков Кірілл Андрійович</t>
  </si>
  <si>
    <t>TZ_kz_719</t>
  </si>
  <si>
    <t>Сидоренко Микита Олександрович</t>
  </si>
  <si>
    <t>Комунальна установа перших третіх ступенів школа номер 27</t>
  </si>
  <si>
    <t>TZ_kz_720</t>
  </si>
  <si>
    <t>Сидорук Дарина Володимирівна</t>
  </si>
  <si>
    <t>TZ_kz_721</t>
  </si>
  <si>
    <t>Сич Данііл Андрійович</t>
  </si>
  <si>
    <t>Мукачівська Спецеліозована школа № 16</t>
  </si>
  <si>
    <t>TZ_kz_722</t>
  </si>
  <si>
    <t>Сичевська Сніжана Анатоліївна</t>
  </si>
  <si>
    <t>TZ_kz_723</t>
  </si>
  <si>
    <t>Сіволдаєва Софія Максимівна</t>
  </si>
  <si>
    <t>TZ_kz_724</t>
  </si>
  <si>
    <t>Сіденко Маргарита Євгеніївна</t>
  </si>
  <si>
    <t>Черкаський ліцей з посиленою військово-фізичною підгтовкою Імені Захисників України</t>
  </si>
  <si>
    <t>TZ_kz_725</t>
  </si>
  <si>
    <t>Сіжук Валерія</t>
  </si>
  <si>
    <t>ВоФК НУХТ</t>
  </si>
  <si>
    <t>TZ_kz_726</t>
  </si>
  <si>
    <t>Сікора Василь Юрійович</t>
  </si>
  <si>
    <t>TZ_kz_727</t>
  </si>
  <si>
    <t>Сініцька Анастасія Сергіївна</t>
  </si>
  <si>
    <t>Комунальний заклад Кривоозерський ліцей №1 Кривоозерської селищної ради Первомайського району Миколаївської області</t>
  </si>
  <si>
    <t>TZ_kz_728</t>
  </si>
  <si>
    <t>Сіренко Анна Андріївна</t>
  </si>
  <si>
    <t>Комунальна установа Сумської загальноосвітньої школи 1-3 ступенів номер 27</t>
  </si>
  <si>
    <t>TZ_kz_729</t>
  </si>
  <si>
    <t>Сіренко Ліза</t>
  </si>
  <si>
    <t>Ліцей № 13</t>
  </si>
  <si>
    <t>TZ_kz_730</t>
  </si>
  <si>
    <t>Скакун Марія Антонівна</t>
  </si>
  <si>
    <t>Сумська загальноосвітня школа I-III ступенів №27</t>
  </si>
  <si>
    <t>TZ_kz_731</t>
  </si>
  <si>
    <t>Скоромна Анна Михайлівна</t>
  </si>
  <si>
    <t>Комунальна установа Сумська спеціалізована школа I-III ступенів №17, м. Суми, Сумської області</t>
  </si>
  <si>
    <t>TZ_kz_732</t>
  </si>
  <si>
    <t>Скороход Анна Сергіївна</t>
  </si>
  <si>
    <t>TZ_kz_733</t>
  </si>
  <si>
    <t>Сливець Ангеліна Ростиславівна</t>
  </si>
  <si>
    <t>TZ_kz_734</t>
  </si>
  <si>
    <t>Слободянюк Євгенія Вікторівна</t>
  </si>
  <si>
    <t>TZ_kz_735</t>
  </si>
  <si>
    <t>Слоквенко Яна Олександрівна</t>
  </si>
  <si>
    <t>TZ_kz_736</t>
  </si>
  <si>
    <t>Слядзь Роман Валерійович</t>
  </si>
  <si>
    <t>Ставрський опорний ліцей з дошкільним відділенням, початковою школою та гімназією</t>
  </si>
  <si>
    <t>TZ_kz_737</t>
  </si>
  <si>
    <t>Слядзь Софія Валеріївна</t>
  </si>
  <si>
    <t>TZ_kz_738</t>
  </si>
  <si>
    <t>Смик Вікторія Сергіївна</t>
  </si>
  <si>
    <t>TZ_kz_739</t>
  </si>
  <si>
    <t>Сміловець Наталія Вікторівна</t>
  </si>
  <si>
    <t>TZ_kz_740</t>
  </si>
  <si>
    <t>Смітюх Ангеліна Василівна</t>
  </si>
  <si>
    <t>ВСП “Фаховий коледж технологій, бізнесу та права Волинського національного університету імені Лесі Українки”</t>
  </si>
  <si>
    <t>TZ_kz_741</t>
  </si>
  <si>
    <t>Снисаренко Вячеслава</t>
  </si>
  <si>
    <t>TZ_kz_742</t>
  </si>
  <si>
    <t>Снитюк Дмитро Юрійович</t>
  </si>
  <si>
    <t>TZ_kz_743</t>
  </si>
  <si>
    <t>Снігур Варвара Андріївна</t>
  </si>
  <si>
    <t>TZ_kz_744</t>
  </si>
  <si>
    <t>Соколова Влада Євгенівна</t>
  </si>
  <si>
    <t>TZ_kz_745</t>
  </si>
  <si>
    <t>Солдатенко Даніїл Вітайльович</t>
  </si>
  <si>
    <t>TZ_kz_746</t>
  </si>
  <si>
    <t>Соловей Вероніка Олександрівна</t>
  </si>
  <si>
    <t>TZ_kz_747</t>
  </si>
  <si>
    <t>Соловей Марія Вадимівна</t>
  </si>
  <si>
    <t>TZ_kz_748</t>
  </si>
  <si>
    <t>Сорока Єва Максимівна</t>
  </si>
  <si>
    <t>Ямпільський ліцей №2 ямпільської селищної ради сумської області</t>
  </si>
  <si>
    <t>TZ_kz_749</t>
  </si>
  <si>
    <t>Сосницька Еліна Павлівна</t>
  </si>
  <si>
    <t>Гімназія №7 Нікопольської Міської ради</t>
  </si>
  <si>
    <t>TZ_kz_750</t>
  </si>
  <si>
    <t>Спендовська Анна Миколаївна</t>
  </si>
  <si>
    <t>TZ_kz_751</t>
  </si>
  <si>
    <t>Старенок Тетяна Олександрівна</t>
  </si>
  <si>
    <t>TZ_kz_752</t>
  </si>
  <si>
    <t>Старицький Анатолій Сергійович</t>
  </si>
  <si>
    <t>Шевченківський ліцей № 26</t>
  </si>
  <si>
    <t>TZ_kz_753</t>
  </si>
  <si>
    <t>Стельмах Андрій Іванович</t>
  </si>
  <si>
    <t>TZ_kz_754</t>
  </si>
  <si>
    <t>Степова Світлана Миколаївна</t>
  </si>
  <si>
    <t>TZ_kz_755</t>
  </si>
  <si>
    <t>Степуренко Єгор Олександрович</t>
  </si>
  <si>
    <t>Школа №248 М.Києва</t>
  </si>
  <si>
    <t>TZ_kz_756</t>
  </si>
  <si>
    <t>Стеценко Євген Ігорьович</t>
  </si>
  <si>
    <t>TZ_kz_757</t>
  </si>
  <si>
    <t>Столярчук Софія Сергіївна</t>
  </si>
  <si>
    <t>TZ_kz_758</t>
  </si>
  <si>
    <t>Стратулат Нікіта Александрович</t>
  </si>
  <si>
    <t>Одеський ліцей номер 63</t>
  </si>
  <si>
    <t>TZ_kz_759</t>
  </si>
  <si>
    <t>Стужук Вероніка Аркадіївна</t>
  </si>
  <si>
    <t>TZ_kz_760</t>
  </si>
  <si>
    <t>Ступацький Владислав Михайлович</t>
  </si>
  <si>
    <t>Черкаський Ліцей З Посиленою Військово-Фізичною Підготовкою ім. Захисників України</t>
  </si>
  <si>
    <t>TZ_kz_761</t>
  </si>
  <si>
    <t>Ступаченко Евеліна Сергіївна</t>
  </si>
  <si>
    <t xml:space="preserve">Добропільський НВК "Спеціалізована школа І-ІІІ ступенів №4 з поглибленим вивченням окремих предметів - дошкільний навчальний заклад" </t>
  </si>
  <si>
    <t>TZ_kz_762</t>
  </si>
  <si>
    <t>Сумарук Вероніка</t>
  </si>
  <si>
    <t>Дорошівський ліцей</t>
  </si>
  <si>
    <t>TZ_kz_763</t>
  </si>
  <si>
    <t>Суржик Карина Романівна</t>
  </si>
  <si>
    <t>TZ_kz_764</t>
  </si>
  <si>
    <t>Сушко Крістіна Олександрівна</t>
  </si>
  <si>
    <t>TZ_kz_765</t>
  </si>
  <si>
    <t>Талов Кирило Віталійович</t>
  </si>
  <si>
    <t>TZ_kz_766</t>
  </si>
  <si>
    <t>Тарануха Дарина Олександрівна</t>
  </si>
  <si>
    <t>TZ_kz_767</t>
  </si>
  <si>
    <t>Тарасюк Володимир Ігорьович</t>
  </si>
  <si>
    <t>TZ_kz_768</t>
  </si>
  <si>
    <t>Тарнавська Лілія Романівна</t>
  </si>
  <si>
    <t>TZ_kz_769</t>
  </si>
  <si>
    <t>Тарнавчик Ярослав Ігорьович</t>
  </si>
  <si>
    <t>Навчально-Виховний комплекс "Інженерно-економічна школа - Львівський економічний ліцей"</t>
  </si>
  <si>
    <t>TZ_kz_770</t>
  </si>
  <si>
    <t>Татченко Андрій Анатолійович</t>
  </si>
  <si>
    <t>TZ_kz_771</t>
  </si>
  <si>
    <t>Тахтарова І.С.</t>
  </si>
  <si>
    <t>Костянтинопільський ЗЗСО І-ІІІ ст</t>
  </si>
  <si>
    <t>TZ_kz_772</t>
  </si>
  <si>
    <t>Тацієнко Даша</t>
  </si>
  <si>
    <t>TZ_kz_773</t>
  </si>
  <si>
    <t>Телішевська Божена Романівна</t>
  </si>
  <si>
    <t>TZ_kz_774</t>
  </si>
  <si>
    <t>Терещак Ірина Орестівна</t>
  </si>
  <si>
    <t>TZ_kz_775</t>
  </si>
  <si>
    <t>Терещенко Михайло Ростиславович</t>
  </si>
  <si>
    <t>TZ_kz_776</t>
  </si>
  <si>
    <t>Терещук Христина Олександрівна</t>
  </si>
  <si>
    <t>TZ_kz_777</t>
  </si>
  <si>
    <t>Тесленко Кирил Федорович</t>
  </si>
  <si>
    <t>TZ_kz_778</t>
  </si>
  <si>
    <t>Теслюк Надія</t>
  </si>
  <si>
    <t>Мукачівська спеціалізована школа № 16</t>
  </si>
  <si>
    <t>TZ_kz_779</t>
  </si>
  <si>
    <t>Тетьоха Катерина Вікторівна</t>
  </si>
  <si>
    <t>TZ_kz_780</t>
  </si>
  <si>
    <t>Тимчук Денис Дмитрович</t>
  </si>
  <si>
    <t>Слов'янський педагогічний ліцей слов'янської міської ради донецької області</t>
  </si>
  <si>
    <t>TZ_kz_781</t>
  </si>
  <si>
    <t>Ткач Анастасія Романівна</t>
  </si>
  <si>
    <t>TZ_kz_782</t>
  </si>
  <si>
    <t>Ткаченко Дар`я Євгеніївна</t>
  </si>
  <si>
    <t>Комунальна установа Сумська спеціалізована школа №17</t>
  </si>
  <si>
    <t>TZ_kz_783</t>
  </si>
  <si>
    <t xml:space="preserve">Ткачук Анастасія </t>
  </si>
  <si>
    <t>мукачівська спеціалізована школа 1-3 ступенів, №16</t>
  </si>
  <si>
    <t>TZ_kz_784</t>
  </si>
  <si>
    <t>Токарєв Дмитро Олексійович</t>
  </si>
  <si>
    <t>TZ_kz_785</t>
  </si>
  <si>
    <t>Тонконог Єлизавета</t>
  </si>
  <si>
    <t>TZ_kz_786</t>
  </si>
  <si>
    <t>Тонконоженко Мар’яна</t>
  </si>
  <si>
    <t>TZ_kz_787</t>
  </si>
  <si>
    <t>Торкаєнко Катерина Віталіївна</t>
  </si>
  <si>
    <t>Одеський ліцей №63 Одеської міської ради</t>
  </si>
  <si>
    <t>TZ_kz_788</t>
  </si>
  <si>
    <t>Турзай Іван Юрійович</t>
  </si>
  <si>
    <t>Липчанський ЗЗСО І-ІІІ ст</t>
  </si>
  <si>
    <t>TZ_kz_789</t>
  </si>
  <si>
    <t>Турова Дар'я Андріївна</t>
  </si>
  <si>
    <t>TZ_kz_790</t>
  </si>
  <si>
    <t>Турчин Данііл Сергійович</t>
  </si>
  <si>
    <t>КУ Сумська загальноосвітня школа I-III ступенів №27</t>
  </si>
  <si>
    <t>TZ_kz_791</t>
  </si>
  <si>
    <t>Турчин Кароліна Євгеніївна</t>
  </si>
  <si>
    <t>TZ_kz_792</t>
  </si>
  <si>
    <t>Туряниця Руслан Іванович</t>
  </si>
  <si>
    <t>TZ_kz_793</t>
  </si>
  <si>
    <t>Тхорева Дарʼя Андріївна</t>
  </si>
  <si>
    <t>TZ_kz_794</t>
  </si>
  <si>
    <t>Тчинецький Роман Андрійович</t>
  </si>
  <si>
    <t>НВК "Інженерно-економічна школа,Львівський економічний ліцей"</t>
  </si>
  <si>
    <t>TZ_kz_795</t>
  </si>
  <si>
    <t>Тюрін Кирило Ігорович</t>
  </si>
  <si>
    <t>TZ_kz_796</t>
  </si>
  <si>
    <t>Угляниця Кирило Іванович</t>
  </si>
  <si>
    <t>TZ_kz_797</t>
  </si>
  <si>
    <t>Устянцев Владислав Сергійович</t>
  </si>
  <si>
    <t>Джулинський ліцей Джулинської сільської ради</t>
  </si>
  <si>
    <t>TZ_kz_798</t>
  </si>
  <si>
    <t>Утєнкова Марія Романівна</t>
  </si>
  <si>
    <t>ЧЕРКАСЬКИЙ ЛІЦЕЙ ЧЕРКАСЬКОЇ СЕЛИЩНОЇ РАДИ КРАМАТОРСЬКОГО РАЙОНУ ДОНЕЦЬКОЇ ОБЛАСТІ.</t>
  </si>
  <si>
    <t>TZ_kz_799</t>
  </si>
  <si>
    <t>Учнівський колектив 5-Б класу</t>
  </si>
  <si>
    <t>Ліцей "Ерудит" Монастирищенської міської ради</t>
  </si>
  <si>
    <t>TZ_kz_800</t>
  </si>
  <si>
    <t>Ушков Тимофій Кирилович</t>
  </si>
  <si>
    <t>Київський Професійний коледж «Лівобережний»</t>
  </si>
  <si>
    <t>TZ_kz_801</t>
  </si>
  <si>
    <t>Файдор Владислав Володимирович</t>
  </si>
  <si>
    <t>TZ_kz_802</t>
  </si>
  <si>
    <t>Файчук Валерій Олександрович</t>
  </si>
  <si>
    <t>Хотівський академічний ліцей імені Левка Лук’яненка Феодосіївської сільської ради Обухівського району Київської області</t>
  </si>
  <si>
    <t>TZ_kz_803</t>
  </si>
  <si>
    <t>Фанаскова Дар'я Дмитрівна</t>
  </si>
  <si>
    <t>TZ_kz_804</t>
  </si>
  <si>
    <t>Фартушна Єва Олегівна</t>
  </si>
  <si>
    <t>TZ_kz_805</t>
  </si>
  <si>
    <t>Федорова Дарія Сергіївна</t>
  </si>
  <si>
    <t>TZ_kz_806</t>
  </si>
  <si>
    <t>Федорова Карина Віталіївна</t>
  </si>
  <si>
    <t>TZ_kz_807</t>
  </si>
  <si>
    <t>Федорченко Яна Владиславівна</t>
  </si>
  <si>
    <t>TZ_kz_808</t>
  </si>
  <si>
    <t>Федотов Ілля Ігорович</t>
  </si>
  <si>
    <t>TZ_kz_809</t>
  </si>
  <si>
    <t>Федотов Тимур Олександрович</t>
  </si>
  <si>
    <t>Добропільський НВК «Спеціалізована школа I-III ступенів №4 з поглибленим вивченням окремих предметів - дошкільний навчальний заклад»</t>
  </si>
  <si>
    <t>TZ_kz_810</t>
  </si>
  <si>
    <t>Федун Антон Олександрович</t>
  </si>
  <si>
    <t>TZ_kz_811</t>
  </si>
  <si>
    <t>Федченко Ангеліна Вікторівна</t>
  </si>
  <si>
    <t>TZ_kz_812</t>
  </si>
  <si>
    <t>Федченко Максим Олександрович</t>
  </si>
  <si>
    <t>TZ_kz_813</t>
  </si>
  <si>
    <t>Фенько Тимур</t>
  </si>
  <si>
    <t>TZ_kz_814</t>
  </si>
  <si>
    <t>Фенюк Назар Андрійович</t>
  </si>
  <si>
    <t>TZ_kz_815</t>
  </si>
  <si>
    <t>Фесунов Ярослав Русланович</t>
  </si>
  <si>
    <t>TZ_kz_816</t>
  </si>
  <si>
    <t>Фещенко Максим Іванович</t>
  </si>
  <si>
    <t>Ценир позашкільної освіти Городоцької селищної ради</t>
  </si>
  <si>
    <t>TZ_kz_817</t>
  </si>
  <si>
    <t>Фоменко Софія Дмитрівна</t>
  </si>
  <si>
    <t>Криворізький Ліцей № 71</t>
  </si>
  <si>
    <t>TZ_kz_818</t>
  </si>
  <si>
    <t>Фоміна Ліза В'ячеславівна</t>
  </si>
  <si>
    <t>Школа №248 м.Києва</t>
  </si>
  <si>
    <t>TZ_kz_819</t>
  </si>
  <si>
    <t>Фурдела Софія Іванівна</t>
  </si>
  <si>
    <t>TZ_kz_820</t>
  </si>
  <si>
    <t>Хавренко Дар'я Віталіївна</t>
  </si>
  <si>
    <t>Криворізький ліцей №71 КМР</t>
  </si>
  <si>
    <t>TZ_kz_821</t>
  </si>
  <si>
    <t>Хан Марк Віталійович</t>
  </si>
  <si>
    <t>Полтавська Загальноосвітня школа I-III Ступенів №26 "Шевчевнківський"</t>
  </si>
  <si>
    <t>TZ_kz_822</t>
  </si>
  <si>
    <t>Харченко Тамара Сергіївна</t>
  </si>
  <si>
    <t>TZ_kz_823</t>
  </si>
  <si>
    <t>Хатинська Марія Павлівна</t>
  </si>
  <si>
    <t>Комунальна установа Сумської загальноосвітньої школи 1-3 ступенів №27</t>
  </si>
  <si>
    <t>TZ_kz_824</t>
  </si>
  <si>
    <t>Хімічук Ірина Петрівна</t>
  </si>
  <si>
    <t>Фаховий коледж технологій бізнесу та права Волинського національного університету імені Лесі Українки</t>
  </si>
  <si>
    <t>TZ_kz_825</t>
  </si>
  <si>
    <t>Хлівнюк Софія Вадиміна</t>
  </si>
  <si>
    <t>Джулинський ліцей, Джулинської сільської ради</t>
  </si>
  <si>
    <t>TZ_kz_826</t>
  </si>
  <si>
    <t>Хлізова Анастасія Юріївна</t>
  </si>
  <si>
    <t>TZ_kz_827</t>
  </si>
  <si>
    <t>Хмара Іван Іванович</t>
  </si>
  <si>
    <t>TZ_kz_828</t>
  </si>
  <si>
    <t>Хмельницька Ольга Сергіївна</t>
  </si>
  <si>
    <t>TZ_kz_829</t>
  </si>
  <si>
    <t>Ходченков Ярослав Олегович</t>
  </si>
  <si>
    <t>Ямпільський ліцей № 2</t>
  </si>
  <si>
    <t>TZ_kz_830</t>
  </si>
  <si>
    <t>Холод Владислава Василівна</t>
  </si>
  <si>
    <t>TZ_kz_831</t>
  </si>
  <si>
    <t>Хоменко Мілана</t>
  </si>
  <si>
    <t>TZ_kz_832</t>
  </si>
  <si>
    <t>Хоменко Федір Олександрович</t>
  </si>
  <si>
    <t>TZ_kz_833</t>
  </si>
  <si>
    <t>Хоміч Денис Володимирович</t>
  </si>
  <si>
    <t>TZ_kz_834</t>
  </si>
  <si>
    <t>Христенок Ганна Олегівна</t>
  </si>
  <si>
    <t>Чернігівській ліцей № 15</t>
  </si>
  <si>
    <t>TZ_kz_835</t>
  </si>
  <si>
    <t>Хромалюк Анастасія Денисівна</t>
  </si>
  <si>
    <t>TZ_kz_836</t>
  </si>
  <si>
    <t>Худякова Дарʼя Сергіївна</t>
  </si>
  <si>
    <t>TZ_kz_837</t>
  </si>
  <si>
    <t>Хуторянський Сергій Вікторович</t>
  </si>
  <si>
    <t>TZ_kz_838</t>
  </si>
  <si>
    <t>Цапенко Евгений Федорович</t>
  </si>
  <si>
    <t>TZ_kz_839</t>
  </si>
  <si>
    <t>Цвіркун Ксенія В'ячеславівна</t>
  </si>
  <si>
    <t>TZ_kz_840</t>
  </si>
  <si>
    <t>Цепа Федір Тимофійович</t>
  </si>
  <si>
    <t>TZ_kz_841</t>
  </si>
  <si>
    <t>Цимбалюк Альбіна Станіславівна</t>
  </si>
  <si>
    <t>TZ_kz_842</t>
  </si>
  <si>
    <t>Цира Віктор Андрійович</t>
  </si>
  <si>
    <t>TZ_kz_843</t>
  </si>
  <si>
    <t>Чагіна Світлана Андріївна</t>
  </si>
  <si>
    <t>TZ_kz_844</t>
  </si>
  <si>
    <t>Чаюн Дмітрій Андрійович</t>
  </si>
  <si>
    <t>TZ_kz_845</t>
  </si>
  <si>
    <t>Чеботар Данило Сергійович</t>
  </si>
  <si>
    <t>TZ_kz_846</t>
  </si>
  <si>
    <t>Черевко Христина Сергіївна</t>
  </si>
  <si>
    <t>TZ_kz_847</t>
  </si>
  <si>
    <t>Черкашина Аліса Михайлівна</t>
  </si>
  <si>
    <t>TZ_kz_848</t>
  </si>
  <si>
    <t>Черкун Марія Олександрівна</t>
  </si>
  <si>
    <t>TZ_kz_849</t>
  </si>
  <si>
    <t>Чернетко Кароліна Данилівна</t>
  </si>
  <si>
    <t>Гімназія номер 7 Нікопольської міської ради</t>
  </si>
  <si>
    <t>TZ_kz_850</t>
  </si>
  <si>
    <t>Чернишов Ілля Богданович</t>
  </si>
  <si>
    <t>TZ_kz_851</t>
  </si>
  <si>
    <t>Чикарьова Влада Дмитрівна</t>
  </si>
  <si>
    <t>TZ_kz_852</t>
  </si>
  <si>
    <t>Чирва Ангеліна</t>
  </si>
  <si>
    <t xml:space="preserve">Ліцей № 26 "Шевченківський" Полтавської міської ради
</t>
  </si>
  <si>
    <t>TZ_kz_853</t>
  </si>
  <si>
    <t>Чичикалова Софія Сергіївна</t>
  </si>
  <si>
    <t>КУССШ 1-3ст №17</t>
  </si>
  <si>
    <t>TZ_kz_854</t>
  </si>
  <si>
    <t>Чікель Вікторія Василівна</t>
  </si>
  <si>
    <t>Технологічний фаховий коледж Національного університету Львівська політехніка</t>
  </si>
  <si>
    <t>TZ_kz_855</t>
  </si>
  <si>
    <t>Чмихова Єва Олександрівна</t>
  </si>
  <si>
    <t>TZ_kz_856</t>
  </si>
  <si>
    <t>Чорна Єлизавета Сергіївна</t>
  </si>
  <si>
    <t>TZ_kz_857</t>
  </si>
  <si>
    <t>Чотарі Августина Вікторівна</t>
  </si>
  <si>
    <t>Тернопільська загальноосвітня школа І-ІІІ ст N16 ім Володимира Левицького</t>
  </si>
  <si>
    <t>TZ_kz_858</t>
  </si>
  <si>
    <t>Чуенко Арина Віталіївна</t>
  </si>
  <si>
    <t>TZ_kz_859</t>
  </si>
  <si>
    <t>Чумак Даніїл Володимирович</t>
  </si>
  <si>
    <t>TZ_kz_860</t>
  </si>
  <si>
    <t>Чумак Єлизавета Романівна</t>
  </si>
  <si>
    <t>TZ_kz_861</t>
  </si>
  <si>
    <t>Чумаченко Валерія Віталіївна</t>
  </si>
  <si>
    <t>TZ_kz_862</t>
  </si>
  <si>
    <t>Чурсін Давид Олександрович</t>
  </si>
  <si>
    <t>TZ_kz_863</t>
  </si>
  <si>
    <t>Шабетнік Михайло Віталійович</t>
  </si>
  <si>
    <t>Ліцей №19 "ЮНІТІ''</t>
  </si>
  <si>
    <t>TZ_kz_864</t>
  </si>
  <si>
    <t>Шак Іван Юрійович</t>
  </si>
  <si>
    <t>TZ_kz_865</t>
  </si>
  <si>
    <t>Шакула Дар'я</t>
  </si>
  <si>
    <t>TZ_kz_866</t>
  </si>
  <si>
    <t>Шакула Дар'я Євгеніївна</t>
  </si>
  <si>
    <t>TZ_kz_867</t>
  </si>
  <si>
    <t>Шамота Назар</t>
  </si>
  <si>
    <t>Київська професійний коледж Лівобережний</t>
  </si>
  <si>
    <t>TZ_kz_868</t>
  </si>
  <si>
    <t>Шапаренко Вікторія Володимирівна</t>
  </si>
  <si>
    <t>КУ ССШ 1-3 ступенів № 17</t>
  </si>
  <si>
    <t>TZ_kz_869</t>
  </si>
  <si>
    <t>Шаповал Богдан Євгенович</t>
  </si>
  <si>
    <t>TZ_kz_870</t>
  </si>
  <si>
    <t>Шаповал Ольга Борисівна</t>
  </si>
  <si>
    <t>Професійно-технічне училище№ 71</t>
  </si>
  <si>
    <t>TZ_kz_871</t>
  </si>
  <si>
    <t>Шаповалов Іван</t>
  </si>
  <si>
    <t>TZ_kz_872</t>
  </si>
  <si>
    <t>Шаповалова Кіра Максимівна</t>
  </si>
  <si>
    <t>TZ_kz_873</t>
  </si>
  <si>
    <t>Шарай Альбіна Олегівна</t>
  </si>
  <si>
    <t>TZ_kz_874</t>
  </si>
  <si>
    <t xml:space="preserve">Шарандак Тимур
</t>
  </si>
  <si>
    <t>TZ_kz_875</t>
  </si>
  <si>
    <t>Шаруда Олексій Олексійович</t>
  </si>
  <si>
    <t>TZ_kz_876</t>
  </si>
  <si>
    <t>Шатковська Єлизавета Олександрівна</t>
  </si>
  <si>
    <t>КЛ 71 КМР</t>
  </si>
  <si>
    <t>TZ_kz_877</t>
  </si>
  <si>
    <t>Шатрова Анастасія</t>
  </si>
  <si>
    <t>TZ_kz_878</t>
  </si>
  <si>
    <t>Швець-Кулішеаський Назар</t>
  </si>
  <si>
    <t>Ліцей №19 „ЮНІТІ”</t>
  </si>
  <si>
    <t>TZ_kz_879</t>
  </si>
  <si>
    <t>Шевцов Богдан Андрійович</t>
  </si>
  <si>
    <t>Рівненський Академічний Ліцей "Престиж"
ім. Л.Котовської Рівненської міської ради</t>
  </si>
  <si>
    <t>TZ_kz_880</t>
  </si>
  <si>
    <t>Шевченко Марина Валеріївна</t>
  </si>
  <si>
    <t>TZ_kz_881</t>
  </si>
  <si>
    <t>Шевченко Павло Вячеславович</t>
  </si>
  <si>
    <t>ЗОШ 44</t>
  </si>
  <si>
    <t>TZ_kz_882</t>
  </si>
  <si>
    <t>Шевчук Ангеліна Юріївна</t>
  </si>
  <si>
    <t>Фаховий коледж інженерії, управління та землевпорядкування Державного некомерційного підприємства "Державний університет "Київський авіаційний інститут"</t>
  </si>
  <si>
    <t>TZ_kz_883</t>
  </si>
  <si>
    <t>Шевчук Володимир Васильович</t>
  </si>
  <si>
    <t>TZ_kz_884</t>
  </si>
  <si>
    <t>Шевчук Сергій Володимерович</t>
  </si>
  <si>
    <t>Джулинуький ліцей Джулинської сільськоії ради</t>
  </si>
  <si>
    <t>TZ_kz_885</t>
  </si>
  <si>
    <t>Шеін Максим Сергійович</t>
  </si>
  <si>
    <t>TZ_kz_886</t>
  </si>
  <si>
    <t>Шестопал Вікторія Вікторівна</t>
  </si>
  <si>
    <t>TZ_kz_887</t>
  </si>
  <si>
    <t>Шимко Олексій Олексійович</t>
  </si>
  <si>
    <t>Іллінецький ліцей №2 Іллінецької міської ради Вінницької області</t>
  </si>
  <si>
    <t>TZ_kz_888</t>
  </si>
  <si>
    <t>Шинкаренко Лілія Ігорівна</t>
  </si>
  <si>
    <t>TZ_kz_889</t>
  </si>
  <si>
    <t>Шинкаренко Олександр Олександрович</t>
  </si>
  <si>
    <t>КУССШ №17,м.Суми,Сумської області.</t>
  </si>
  <si>
    <t>TZ_kz_890</t>
  </si>
  <si>
    <t>Шипош Артем Максимович</t>
  </si>
  <si>
    <t>TZ_kz_891</t>
  </si>
  <si>
    <t>Шиян Тимофій Олексійович</t>
  </si>
  <si>
    <t>TZ_kz_892</t>
  </si>
  <si>
    <t>Шкаліков Олександр Сергійович</t>
  </si>
  <si>
    <t>TZ_kz_893</t>
  </si>
  <si>
    <t>Шклярський Тимур Дмитрович</t>
  </si>
  <si>
    <t>Київський професійний коледж «ЛІВОБЕРЕЖНИЙ»</t>
  </si>
  <si>
    <t>TZ_kz_894</t>
  </si>
  <si>
    <t>Школьник Софія Костянтинівна</t>
  </si>
  <si>
    <t>TZ_kz_895</t>
  </si>
  <si>
    <t>Шкутяк Софія Андріївна</t>
  </si>
  <si>
    <t>НВК "ІНЖЕНЕРНО-ЕКОНОМІЧНА ШКОЛА-ЛЬВІВСЬКИЙ ЕКОНОМІЧНИЙ ЛІЦЕЙ"</t>
  </si>
  <si>
    <t>TZ_kz_896</t>
  </si>
  <si>
    <t>Шматов Олексій Дмитрович</t>
  </si>
  <si>
    <t>Одеський ліцей N. 63</t>
  </si>
  <si>
    <t>TZ_kz_897</t>
  </si>
  <si>
    <t>Шпара Іван Віталійович</t>
  </si>
  <si>
    <t>Черкаський ліцей з посиленою військово-фізисною підготовкою Імені Захисників України</t>
  </si>
  <si>
    <t>TZ_kz_898</t>
  </si>
  <si>
    <t>Шпара Поліна Вікторівна</t>
  </si>
  <si>
    <t>Черкаський Ліцей з Посиленою Військово -Фізичної Підготовки ім.Захисників України</t>
  </si>
  <si>
    <t>TZ_kz_899</t>
  </si>
  <si>
    <t>Шпильовий Максим Михайлович</t>
  </si>
  <si>
    <t>TZ_kz_900</t>
  </si>
  <si>
    <t>Шпіка Марія Юріївна</t>
  </si>
  <si>
    <t>TZ_kz_901</t>
  </si>
  <si>
    <t>Штриголь Олександр Олегович</t>
  </si>
  <si>
    <t>TZ_kz_902</t>
  </si>
  <si>
    <t>Шульгіна Агнія Сергіївна</t>
  </si>
  <si>
    <t>TZ_kz_903</t>
  </si>
  <si>
    <t>Шульгіна Уляна Матвіївна</t>
  </si>
  <si>
    <t>TZ_kz_904</t>
  </si>
  <si>
    <t>Шуть Катерина Юріївна</t>
  </si>
  <si>
    <t>Чернівецький національний університет імені Юрія Федьковича</t>
  </si>
  <si>
    <t>TZ_kz_905</t>
  </si>
  <si>
    <t>Щебетенко Вікторія Юріївна</t>
  </si>
  <si>
    <t>TZ_kz_906</t>
  </si>
  <si>
    <t>Щербакова София Денисівна</t>
  </si>
  <si>
    <t>Люботинська гімназія №1</t>
  </si>
  <si>
    <t>TZ_kz_907</t>
  </si>
  <si>
    <t>Щербань Артем Олегович</t>
  </si>
  <si>
    <t>TZ_kz_908</t>
  </si>
  <si>
    <t>Щербатюк Олег Владиславович</t>
  </si>
  <si>
    <t>Черкаський ліцей з посиленою військово-фізичною імені Захисників України</t>
  </si>
  <si>
    <t>TZ_kz_909</t>
  </si>
  <si>
    <t>Щетко Лиза</t>
  </si>
  <si>
    <t>фаховий коледж природокористування, будівництва та комп'ютерних технологій</t>
  </si>
  <si>
    <t>TZ_kz_910</t>
  </si>
  <si>
    <t>Юрик Наталія Іванівна</t>
  </si>
  <si>
    <t>Стеблівський ЗЗСО I-III ст</t>
  </si>
  <si>
    <t>TZ_kz_911</t>
  </si>
  <si>
    <t>Юртаєва Ірина Юріївна</t>
  </si>
  <si>
    <t>TZ_kz_912</t>
  </si>
  <si>
    <t>Юрченко Єлизавета</t>
  </si>
  <si>
    <t>Черкаський ліцей з підсилено військово фізичною підготовкою імені Захисників України</t>
  </si>
  <si>
    <t>TZ_kz_913</t>
  </si>
  <si>
    <t>Юрчук Олександра Олегівна</t>
  </si>
  <si>
    <t>TZ_kz_914</t>
  </si>
  <si>
    <t>Юсупов Євгеній Денисович</t>
  </si>
  <si>
    <t>TZ_kz_915</t>
  </si>
  <si>
    <t>Ющик Валерія Євгенівна</t>
  </si>
  <si>
    <t>Криворізький ліцей №24 Криворізької міської ради</t>
  </si>
  <si>
    <t>TZ_kz_916</t>
  </si>
  <si>
    <t>Яворська Поліна Ігорівна</t>
  </si>
  <si>
    <t>TZ_kz_917</t>
  </si>
  <si>
    <t>Яжборовский Артем</t>
  </si>
  <si>
    <t>Ямпільський ліцей №2 Ямпільської селищної ради Сумська область</t>
  </si>
  <si>
    <t>TZ_kz_918</t>
  </si>
  <si>
    <t>Яковець Ярослава</t>
  </si>
  <si>
    <t>TZ_kz_919</t>
  </si>
  <si>
    <t>Якушевська Софія Юріївна</t>
  </si>
  <si>
    <t>Рівненський академічний ліцей ,,Престижʼʼ імені Лілії Котовської рівненської міської ради</t>
  </si>
  <si>
    <t>TZ_kz_920</t>
  </si>
  <si>
    <t>Яльницький Микола Василькович</t>
  </si>
  <si>
    <t>TZ_kz_921</t>
  </si>
  <si>
    <t>Янцевич Поліна Валеріївна</t>
  </si>
  <si>
    <t>TZ_kz_922</t>
  </si>
  <si>
    <t>Янчук Ангеліна Василівна</t>
  </si>
  <si>
    <t>Фаховий коледж технологій ,бізнесу та права ,ВНУ імені Лесі Українки</t>
  </si>
  <si>
    <t>TZ_kz_923</t>
  </si>
  <si>
    <t>Ярошенко Анастасія Олексіївна</t>
  </si>
  <si>
    <t>TZ_kz_924</t>
  </si>
  <si>
    <t>Ясінко Валерія Богднівна</t>
  </si>
  <si>
    <t>TZ_kz_925</t>
  </si>
  <si>
    <t xml:space="preserve">Яхів Аріна </t>
  </si>
  <si>
    <t>TZ_kz_926</t>
  </si>
  <si>
    <t>Яхно Ангеліна Олександрівна</t>
  </si>
  <si>
    <t>ВСП Вінницький торговельно-економічний фахових коледж ДТЕУ</t>
  </si>
  <si>
    <t>TZ_kz_927</t>
  </si>
  <si>
    <t>Ященко поліна Юріївна</t>
  </si>
  <si>
    <t>Богданівський опорний заклад загальної середньої освіти Чернігівської селищної ради Чернігівського району Запорізької області</t>
  </si>
  <si>
    <t>TZ_kz_928</t>
  </si>
  <si>
    <t>Ященок Валентина Дмитрівна</t>
  </si>
  <si>
    <t>Прізвище, ім'я, по батькові</t>
  </si>
  <si>
    <t>Заклад освіти</t>
  </si>
  <si>
    <t>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</si>
</sst>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_Ji2CDR08O439BWHWDOE" TargetMode="External"/><Relationship Id="rId671" Type="http://schemas.openxmlformats.org/officeDocument/2006/relationships/hyperlink" Target="https://talan.bank.gov.ua/get-user-certificate/_Ji2CjuMg39SzlB1bRaN" TargetMode="External"/><Relationship Id="rId769" Type="http://schemas.openxmlformats.org/officeDocument/2006/relationships/hyperlink" Target="https://talan.bank.gov.ua/get-user-certificate/_Ji2Cmwf8FoRsMzCme0t" TargetMode="External"/><Relationship Id="rId21" Type="http://schemas.openxmlformats.org/officeDocument/2006/relationships/hyperlink" Target="https://talan.bank.gov.ua/get-user-certificate/_Ji2CC3qbSKnvDF6LMGG" TargetMode="External"/><Relationship Id="rId324" Type="http://schemas.openxmlformats.org/officeDocument/2006/relationships/hyperlink" Target="https://talan.bank.gov.ua/get-user-certificate/_Ji2CPqZ8cc8k5mE6nyE" TargetMode="External"/><Relationship Id="rId531" Type="http://schemas.openxmlformats.org/officeDocument/2006/relationships/hyperlink" Target="https://talan.bank.gov.ua/get-user-certificate/_Ji2Cv4c_Y2Wyvfz7ZUx" TargetMode="External"/><Relationship Id="rId629" Type="http://schemas.openxmlformats.org/officeDocument/2006/relationships/hyperlink" Target="https://talan.bank.gov.ua/get-user-certificate/_Ji2Cb21-7GOELR2uaC1" TargetMode="External"/><Relationship Id="rId170" Type="http://schemas.openxmlformats.org/officeDocument/2006/relationships/hyperlink" Target="https://talan.bank.gov.ua/get-user-certificate/_Ji2CBJNYN6-Ygy9YO0T" TargetMode="External"/><Relationship Id="rId836" Type="http://schemas.openxmlformats.org/officeDocument/2006/relationships/hyperlink" Target="https://talan.bank.gov.ua/get-user-certificate/_Ji2CNEUpIGA73JIQ6Om" TargetMode="External"/><Relationship Id="rId268" Type="http://schemas.openxmlformats.org/officeDocument/2006/relationships/hyperlink" Target="https://talan.bank.gov.ua/get-user-certificate/_Ji2CdN_u56fNhJhE-JC" TargetMode="External"/><Relationship Id="rId475" Type="http://schemas.openxmlformats.org/officeDocument/2006/relationships/hyperlink" Target="https://talan.bank.gov.ua/get-user-certificate/_Ji2CfJAPcLboBp0SF9A" TargetMode="External"/><Relationship Id="rId682" Type="http://schemas.openxmlformats.org/officeDocument/2006/relationships/hyperlink" Target="https://talan.bank.gov.ua/get-user-certificate/_Ji2C-mcdWmNNNpdJ56w" TargetMode="External"/><Relationship Id="rId903" Type="http://schemas.openxmlformats.org/officeDocument/2006/relationships/hyperlink" Target="https://talan.bank.gov.ua/get-user-certificate/_Ji2CN_kS_9MZXGWosrV" TargetMode="External"/><Relationship Id="rId32" Type="http://schemas.openxmlformats.org/officeDocument/2006/relationships/hyperlink" Target="https://talan.bank.gov.ua/get-user-certificate/_Ji2CFLHwsYXAFCQ64bo" TargetMode="External"/><Relationship Id="rId128" Type="http://schemas.openxmlformats.org/officeDocument/2006/relationships/hyperlink" Target="https://talan.bank.gov.ua/get-user-certificate/_Ji2Chxe4_JwC16z_EVz" TargetMode="External"/><Relationship Id="rId335" Type="http://schemas.openxmlformats.org/officeDocument/2006/relationships/hyperlink" Target="https://talan.bank.gov.ua/get-user-certificate/_Ji2Cglb23_ydqjKk5Ls" TargetMode="External"/><Relationship Id="rId542" Type="http://schemas.openxmlformats.org/officeDocument/2006/relationships/hyperlink" Target="https://talan.bank.gov.ua/get-user-certificate/_Ji2Cc8H-bte0jQFkSZv" TargetMode="External"/><Relationship Id="rId181" Type="http://schemas.openxmlformats.org/officeDocument/2006/relationships/hyperlink" Target="https://talan.bank.gov.ua/get-user-certificate/_Ji2CyonEz8ywSvWWx4D" TargetMode="External"/><Relationship Id="rId402" Type="http://schemas.openxmlformats.org/officeDocument/2006/relationships/hyperlink" Target="https://talan.bank.gov.ua/get-user-certificate/_Ji2C9iSfgCbuQv17mwh" TargetMode="External"/><Relationship Id="rId847" Type="http://schemas.openxmlformats.org/officeDocument/2006/relationships/hyperlink" Target="https://talan.bank.gov.ua/get-user-certificate/_Ji2Cp5-H4UrlUZ39OdP" TargetMode="External"/><Relationship Id="rId279" Type="http://schemas.openxmlformats.org/officeDocument/2006/relationships/hyperlink" Target="https://talan.bank.gov.ua/get-user-certificate/_Ji2CmMQdnIKh36PeMoy" TargetMode="External"/><Relationship Id="rId486" Type="http://schemas.openxmlformats.org/officeDocument/2006/relationships/hyperlink" Target="https://talan.bank.gov.ua/get-user-certificate/_Ji2C6ZCxkN09HHxT5bI" TargetMode="External"/><Relationship Id="rId693" Type="http://schemas.openxmlformats.org/officeDocument/2006/relationships/hyperlink" Target="https://talan.bank.gov.ua/get-user-certificate/_Ji2CO0nOa7r_L_1ll7w" TargetMode="External"/><Relationship Id="rId707" Type="http://schemas.openxmlformats.org/officeDocument/2006/relationships/hyperlink" Target="https://talan.bank.gov.ua/get-user-certificate/_Ji2CKo_JiqU8I2UMtgQ" TargetMode="External"/><Relationship Id="rId914" Type="http://schemas.openxmlformats.org/officeDocument/2006/relationships/hyperlink" Target="https://talan.bank.gov.ua/get-user-certificate/_Ji2CqGspid7csvVckD2" TargetMode="External"/><Relationship Id="rId43" Type="http://schemas.openxmlformats.org/officeDocument/2006/relationships/hyperlink" Target="https://talan.bank.gov.ua/get-user-certificate/_Ji2CZVug5Kofc8OhU4u" TargetMode="External"/><Relationship Id="rId139" Type="http://schemas.openxmlformats.org/officeDocument/2006/relationships/hyperlink" Target="https://talan.bank.gov.ua/get-user-certificate/_Ji2CW4DLgUQSAbGvxAQ" TargetMode="External"/><Relationship Id="rId346" Type="http://schemas.openxmlformats.org/officeDocument/2006/relationships/hyperlink" Target="https://talan.bank.gov.ua/get-user-certificate/_Ji2Ce3yzJsN2ZaLrLA5" TargetMode="External"/><Relationship Id="rId553" Type="http://schemas.openxmlformats.org/officeDocument/2006/relationships/hyperlink" Target="https://talan.bank.gov.ua/get-user-certificate/_Ji2C1XR1xmPxhSPpnMM" TargetMode="External"/><Relationship Id="rId760" Type="http://schemas.openxmlformats.org/officeDocument/2006/relationships/hyperlink" Target="https://talan.bank.gov.ua/get-user-certificate/_Ji2CUp6es-PVcllZKCu" TargetMode="External"/><Relationship Id="rId192" Type="http://schemas.openxmlformats.org/officeDocument/2006/relationships/hyperlink" Target="https://talan.bank.gov.ua/get-user-certificate/_Ji2CuV3qxHYi8z-XQ35" TargetMode="External"/><Relationship Id="rId206" Type="http://schemas.openxmlformats.org/officeDocument/2006/relationships/hyperlink" Target="https://talan.bank.gov.ua/get-user-certificate/_Ji2CXHBSYNR24tKUWiR" TargetMode="External"/><Relationship Id="rId413" Type="http://schemas.openxmlformats.org/officeDocument/2006/relationships/hyperlink" Target="https://talan.bank.gov.ua/get-user-certificate/_Ji2CXv0i1CvqTv2rzF8" TargetMode="External"/><Relationship Id="rId858" Type="http://schemas.openxmlformats.org/officeDocument/2006/relationships/hyperlink" Target="https://talan.bank.gov.ua/get-user-certificate/_Ji2CezEmiIBQV8vFwDV" TargetMode="External"/><Relationship Id="rId497" Type="http://schemas.openxmlformats.org/officeDocument/2006/relationships/hyperlink" Target="https://talan.bank.gov.ua/get-user-certificate/_Ji2C-1GmkPvSyeFNE80" TargetMode="External"/><Relationship Id="rId620" Type="http://schemas.openxmlformats.org/officeDocument/2006/relationships/hyperlink" Target="https://talan.bank.gov.ua/get-user-certificate/_Ji2CuXynBNqL8XyQ79f" TargetMode="External"/><Relationship Id="rId718" Type="http://schemas.openxmlformats.org/officeDocument/2006/relationships/hyperlink" Target="https://talan.bank.gov.ua/get-user-certificate/_Ji2CRb81Te8T0MRyguK" TargetMode="External"/><Relationship Id="rId925" Type="http://schemas.openxmlformats.org/officeDocument/2006/relationships/hyperlink" Target="https://talan.bank.gov.ua/get-user-certificate/_Ji2CuJ43JzpHWZwRgCP" TargetMode="External"/><Relationship Id="rId357" Type="http://schemas.openxmlformats.org/officeDocument/2006/relationships/hyperlink" Target="https://talan.bank.gov.ua/get-user-certificate/_Ji2C79GKGfUN0J-6eK6" TargetMode="External"/><Relationship Id="rId54" Type="http://schemas.openxmlformats.org/officeDocument/2006/relationships/hyperlink" Target="https://talan.bank.gov.ua/get-user-certificate/_Ji2CM1GgS41y2oSeEJb" TargetMode="External"/><Relationship Id="rId217" Type="http://schemas.openxmlformats.org/officeDocument/2006/relationships/hyperlink" Target="https://talan.bank.gov.ua/get-user-certificate/_Ji2C1gHvaTaGUfUJrhR" TargetMode="External"/><Relationship Id="rId564" Type="http://schemas.openxmlformats.org/officeDocument/2006/relationships/hyperlink" Target="https://talan.bank.gov.ua/get-user-certificate/_Ji2C1yhqjTBVtMvHQHD" TargetMode="External"/><Relationship Id="rId771" Type="http://schemas.openxmlformats.org/officeDocument/2006/relationships/hyperlink" Target="https://talan.bank.gov.ua/get-user-certificate/_Ji2C6e4n3Oq4ri5Gb-u" TargetMode="External"/><Relationship Id="rId869" Type="http://schemas.openxmlformats.org/officeDocument/2006/relationships/hyperlink" Target="https://talan.bank.gov.ua/get-user-certificate/_Ji2CoGMMmtbBbFc2oiv" TargetMode="External"/><Relationship Id="rId424" Type="http://schemas.openxmlformats.org/officeDocument/2006/relationships/hyperlink" Target="https://talan.bank.gov.ua/get-user-certificate/_Ji2CB4l7JUxAeKSiQS3" TargetMode="External"/><Relationship Id="rId631" Type="http://schemas.openxmlformats.org/officeDocument/2006/relationships/hyperlink" Target="https://talan.bank.gov.ua/get-user-certificate/_Ji2CzcSd3PjJ8M4SL8X" TargetMode="External"/><Relationship Id="rId729" Type="http://schemas.openxmlformats.org/officeDocument/2006/relationships/hyperlink" Target="https://talan.bank.gov.ua/get-user-certificate/_Ji2CNw1WB5UseebE0b8" TargetMode="External"/><Relationship Id="rId270" Type="http://schemas.openxmlformats.org/officeDocument/2006/relationships/hyperlink" Target="https://talan.bank.gov.ua/get-user-certificate/_Ji2CKZcTZfPPBi7oZzH" TargetMode="External"/><Relationship Id="rId65" Type="http://schemas.openxmlformats.org/officeDocument/2006/relationships/hyperlink" Target="https://talan.bank.gov.ua/get-user-certificate/_Ji2C-RuvgLOjTSPcfXZ" TargetMode="External"/><Relationship Id="rId130" Type="http://schemas.openxmlformats.org/officeDocument/2006/relationships/hyperlink" Target="https://talan.bank.gov.ua/get-user-certificate/_Ji2CTnG1XGZtstMm-eQ" TargetMode="External"/><Relationship Id="rId368" Type="http://schemas.openxmlformats.org/officeDocument/2006/relationships/hyperlink" Target="https://talan.bank.gov.ua/get-user-certificate/_Ji2CPxwN3Sp5VrkjooX" TargetMode="External"/><Relationship Id="rId575" Type="http://schemas.openxmlformats.org/officeDocument/2006/relationships/hyperlink" Target="https://talan.bank.gov.ua/get-user-certificate/_Ji2CTjow6QvJCUkSC3m" TargetMode="External"/><Relationship Id="rId782" Type="http://schemas.openxmlformats.org/officeDocument/2006/relationships/hyperlink" Target="https://talan.bank.gov.ua/get-user-certificate/_Ji2C1litJB_oaRG4IBs" TargetMode="External"/><Relationship Id="rId228" Type="http://schemas.openxmlformats.org/officeDocument/2006/relationships/hyperlink" Target="https://talan.bank.gov.ua/get-user-certificate/_Ji2CmGrw26-CXKOfmpa" TargetMode="External"/><Relationship Id="rId435" Type="http://schemas.openxmlformats.org/officeDocument/2006/relationships/hyperlink" Target="https://talan.bank.gov.ua/get-user-certificate/_Ji2CXId2C_kYQ-oUFGn" TargetMode="External"/><Relationship Id="rId642" Type="http://schemas.openxmlformats.org/officeDocument/2006/relationships/hyperlink" Target="https://talan.bank.gov.ua/get-user-certificate/_Ji2CJCQq1PH8DjQCTvg" TargetMode="External"/><Relationship Id="rId281" Type="http://schemas.openxmlformats.org/officeDocument/2006/relationships/hyperlink" Target="https://talan.bank.gov.ua/get-user-certificate/_Ji2CaezNRb-jH4g_8qj" TargetMode="External"/><Relationship Id="rId502" Type="http://schemas.openxmlformats.org/officeDocument/2006/relationships/hyperlink" Target="https://talan.bank.gov.ua/get-user-certificate/_Ji2Cp2uFhyvGmvgomW8" TargetMode="External"/><Relationship Id="rId76" Type="http://schemas.openxmlformats.org/officeDocument/2006/relationships/hyperlink" Target="https://talan.bank.gov.ua/get-user-certificate/_Ji2CQqSdQ0Qy9mvOMt8" TargetMode="External"/><Relationship Id="rId141" Type="http://schemas.openxmlformats.org/officeDocument/2006/relationships/hyperlink" Target="https://talan.bank.gov.ua/get-user-certificate/_Ji2CQtiFtGnZgp3uGib" TargetMode="External"/><Relationship Id="rId379" Type="http://schemas.openxmlformats.org/officeDocument/2006/relationships/hyperlink" Target="https://talan.bank.gov.ua/get-user-certificate/_Ji2C1xds95XWAlCGxZj" TargetMode="External"/><Relationship Id="rId586" Type="http://schemas.openxmlformats.org/officeDocument/2006/relationships/hyperlink" Target="https://talan.bank.gov.ua/get-user-certificate/_Ji2CCoq3UW8gXdSJqVU" TargetMode="External"/><Relationship Id="rId793" Type="http://schemas.openxmlformats.org/officeDocument/2006/relationships/hyperlink" Target="https://talan.bank.gov.ua/get-user-certificate/_Ji2CEw4NNOS4AOm-K4k" TargetMode="External"/><Relationship Id="rId807" Type="http://schemas.openxmlformats.org/officeDocument/2006/relationships/hyperlink" Target="https://talan.bank.gov.ua/get-user-certificate/_Ji2CcbssfV5LzZ-4Isz" TargetMode="External"/><Relationship Id="rId7" Type="http://schemas.openxmlformats.org/officeDocument/2006/relationships/hyperlink" Target="https://talan.bank.gov.ua/get-user-certificate/_Ji2CXDgmPHLfrnWjpXr" TargetMode="External"/><Relationship Id="rId239" Type="http://schemas.openxmlformats.org/officeDocument/2006/relationships/hyperlink" Target="https://talan.bank.gov.ua/get-user-certificate/_Ji2CimCYYVtTz4GQL3X" TargetMode="External"/><Relationship Id="rId446" Type="http://schemas.openxmlformats.org/officeDocument/2006/relationships/hyperlink" Target="https://talan.bank.gov.ua/get-user-certificate/_Ji2C2Hj_T4BDKhkvFgW" TargetMode="External"/><Relationship Id="rId653" Type="http://schemas.openxmlformats.org/officeDocument/2006/relationships/hyperlink" Target="https://talan.bank.gov.ua/get-user-certificate/_Ji2C0DnJPIPO3S6zbpN" TargetMode="External"/><Relationship Id="rId292" Type="http://schemas.openxmlformats.org/officeDocument/2006/relationships/hyperlink" Target="https://talan.bank.gov.ua/get-user-certificate/_Ji2CwpzPbt-ELoc9_vc" TargetMode="External"/><Relationship Id="rId306" Type="http://schemas.openxmlformats.org/officeDocument/2006/relationships/hyperlink" Target="https://talan.bank.gov.ua/get-user-certificate/_Ji2Cc264Xw_IJ8D5rWC" TargetMode="External"/><Relationship Id="rId860" Type="http://schemas.openxmlformats.org/officeDocument/2006/relationships/hyperlink" Target="https://talan.bank.gov.ua/get-user-certificate/_Ji2CAobjmWP2db80rOo" TargetMode="External"/><Relationship Id="rId87" Type="http://schemas.openxmlformats.org/officeDocument/2006/relationships/hyperlink" Target="https://talan.bank.gov.ua/get-user-certificate/_Ji2CR2OIYfo8YeCXuuk" TargetMode="External"/><Relationship Id="rId513" Type="http://schemas.openxmlformats.org/officeDocument/2006/relationships/hyperlink" Target="https://talan.bank.gov.ua/get-user-certificate/_Ji2C63fHU5H057uJnp7" TargetMode="External"/><Relationship Id="rId597" Type="http://schemas.openxmlformats.org/officeDocument/2006/relationships/hyperlink" Target="https://talan.bank.gov.ua/get-user-certificate/_Ji2CpwHEfcKB1T4XLyr" TargetMode="External"/><Relationship Id="rId720" Type="http://schemas.openxmlformats.org/officeDocument/2006/relationships/hyperlink" Target="https://talan.bank.gov.ua/get-user-certificate/_Ji2CjiaqHzyNz3KNnNJ" TargetMode="External"/><Relationship Id="rId818" Type="http://schemas.openxmlformats.org/officeDocument/2006/relationships/hyperlink" Target="https://talan.bank.gov.ua/get-user-certificate/_Ji2CfIDtva1nteqvDAq" TargetMode="External"/><Relationship Id="rId152" Type="http://schemas.openxmlformats.org/officeDocument/2006/relationships/hyperlink" Target="https://talan.bank.gov.ua/get-user-certificate/_Ji2C_-F7IPB1A3hNmPb" TargetMode="External"/><Relationship Id="rId457" Type="http://schemas.openxmlformats.org/officeDocument/2006/relationships/hyperlink" Target="https://talan.bank.gov.ua/get-user-certificate/_Ji2CWyM34uN4eMkICUh" TargetMode="External"/><Relationship Id="rId664" Type="http://schemas.openxmlformats.org/officeDocument/2006/relationships/hyperlink" Target="https://talan.bank.gov.ua/get-user-certificate/_Ji2CTd3fqU2u9q5nfko" TargetMode="External"/><Relationship Id="rId871" Type="http://schemas.openxmlformats.org/officeDocument/2006/relationships/hyperlink" Target="https://talan.bank.gov.ua/get-user-certificate/_Ji2C30KVCIKxfd7VzQ0" TargetMode="External"/><Relationship Id="rId14" Type="http://schemas.openxmlformats.org/officeDocument/2006/relationships/hyperlink" Target="https://talan.bank.gov.ua/get-user-certificate/_Ji2CqIpc8xFJHUZL0ZC" TargetMode="External"/><Relationship Id="rId317" Type="http://schemas.openxmlformats.org/officeDocument/2006/relationships/hyperlink" Target="https://talan.bank.gov.ua/get-user-certificate/_Ji2CLGqb4O7Hoc0RcNK" TargetMode="External"/><Relationship Id="rId524" Type="http://schemas.openxmlformats.org/officeDocument/2006/relationships/hyperlink" Target="https://talan.bank.gov.ua/get-user-certificate/_Ji2C1U9LNxdRinVcEUq" TargetMode="External"/><Relationship Id="rId731" Type="http://schemas.openxmlformats.org/officeDocument/2006/relationships/hyperlink" Target="https://talan.bank.gov.ua/get-user-certificate/_Ji2CZcoSNLj-SPbv3yo" TargetMode="External"/><Relationship Id="rId98" Type="http://schemas.openxmlformats.org/officeDocument/2006/relationships/hyperlink" Target="https://talan.bank.gov.ua/get-user-certificate/_Ji2CrRDdxGEwnP_Xvto" TargetMode="External"/><Relationship Id="rId163" Type="http://schemas.openxmlformats.org/officeDocument/2006/relationships/hyperlink" Target="https://talan.bank.gov.ua/get-user-certificate/_Ji2C_wdl-FI3_OgPY5Z" TargetMode="External"/><Relationship Id="rId370" Type="http://schemas.openxmlformats.org/officeDocument/2006/relationships/hyperlink" Target="https://talan.bank.gov.ua/get-user-certificate/_Ji2C32Eg2tX8JT_cU68" TargetMode="External"/><Relationship Id="rId829" Type="http://schemas.openxmlformats.org/officeDocument/2006/relationships/hyperlink" Target="https://talan.bank.gov.ua/get-user-certificate/_Ji2CuW6kp4tZWDVSdWw" TargetMode="External"/><Relationship Id="rId230" Type="http://schemas.openxmlformats.org/officeDocument/2006/relationships/hyperlink" Target="https://talan.bank.gov.ua/get-user-certificate/_Ji2CNpUAJn_bOMhLpsE" TargetMode="External"/><Relationship Id="rId468" Type="http://schemas.openxmlformats.org/officeDocument/2006/relationships/hyperlink" Target="https://talan.bank.gov.ua/get-user-certificate/_Ji2C8FRvR1kY7kzXCnX" TargetMode="External"/><Relationship Id="rId675" Type="http://schemas.openxmlformats.org/officeDocument/2006/relationships/hyperlink" Target="https://talan.bank.gov.ua/get-user-certificate/_Ji2CYe8yM9TaRBO8T6B" TargetMode="External"/><Relationship Id="rId882" Type="http://schemas.openxmlformats.org/officeDocument/2006/relationships/hyperlink" Target="https://talan.bank.gov.ua/get-user-certificate/_Ji2C65kpf7eaY4gpA-2" TargetMode="External"/><Relationship Id="rId25" Type="http://schemas.openxmlformats.org/officeDocument/2006/relationships/hyperlink" Target="https://talan.bank.gov.ua/get-user-certificate/_Ji2C1IoyfSQpPT4MDnV" TargetMode="External"/><Relationship Id="rId328" Type="http://schemas.openxmlformats.org/officeDocument/2006/relationships/hyperlink" Target="https://talan.bank.gov.ua/get-user-certificate/_Ji2CLwfDKJjgab1hO76" TargetMode="External"/><Relationship Id="rId535" Type="http://schemas.openxmlformats.org/officeDocument/2006/relationships/hyperlink" Target="https://talan.bank.gov.ua/get-user-certificate/_Ji2CRYR7ayhJeLcOtGx" TargetMode="External"/><Relationship Id="rId742" Type="http://schemas.openxmlformats.org/officeDocument/2006/relationships/hyperlink" Target="https://talan.bank.gov.ua/get-user-certificate/_Ji2CDfc2kyHNtAY3XcX" TargetMode="External"/><Relationship Id="rId174" Type="http://schemas.openxmlformats.org/officeDocument/2006/relationships/hyperlink" Target="https://talan.bank.gov.ua/get-user-certificate/_Ji2C5azvI48tXFTuaIA" TargetMode="External"/><Relationship Id="rId381" Type="http://schemas.openxmlformats.org/officeDocument/2006/relationships/hyperlink" Target="https://talan.bank.gov.ua/get-user-certificate/_Ji2CL8M9hhbpkx4bKgR" TargetMode="External"/><Relationship Id="rId602" Type="http://schemas.openxmlformats.org/officeDocument/2006/relationships/hyperlink" Target="https://talan.bank.gov.ua/get-user-certificate/_Ji2C-owEASqedqIYU-b" TargetMode="External"/><Relationship Id="rId241" Type="http://schemas.openxmlformats.org/officeDocument/2006/relationships/hyperlink" Target="https://talan.bank.gov.ua/get-user-certificate/_Ji2CYyKY1Z3yYliYsag" TargetMode="External"/><Relationship Id="rId479" Type="http://schemas.openxmlformats.org/officeDocument/2006/relationships/hyperlink" Target="https://talan.bank.gov.ua/get-user-certificate/_Ji2C8sQ6NotjRMgi8yf" TargetMode="External"/><Relationship Id="rId686" Type="http://schemas.openxmlformats.org/officeDocument/2006/relationships/hyperlink" Target="https://talan.bank.gov.ua/get-user-certificate/_Ji2CXV2K5hSrgsYpZDL" TargetMode="External"/><Relationship Id="rId893" Type="http://schemas.openxmlformats.org/officeDocument/2006/relationships/hyperlink" Target="https://talan.bank.gov.ua/get-user-certificate/_Ji2CNykxFYPueCgSSOQ" TargetMode="External"/><Relationship Id="rId907" Type="http://schemas.openxmlformats.org/officeDocument/2006/relationships/hyperlink" Target="https://talan.bank.gov.ua/get-user-certificate/_Ji2CDn7nzHSmMSShkBG" TargetMode="External"/><Relationship Id="rId36" Type="http://schemas.openxmlformats.org/officeDocument/2006/relationships/hyperlink" Target="https://talan.bank.gov.ua/get-user-certificate/_Ji2CwhYMOV5-higtS6z" TargetMode="External"/><Relationship Id="rId339" Type="http://schemas.openxmlformats.org/officeDocument/2006/relationships/hyperlink" Target="https://talan.bank.gov.ua/get-user-certificate/_Ji2CSAnjUpnb8pzhD9g" TargetMode="External"/><Relationship Id="rId546" Type="http://schemas.openxmlformats.org/officeDocument/2006/relationships/hyperlink" Target="https://talan.bank.gov.ua/get-user-certificate/_Ji2C2ZIbUuA_GiiHfYI" TargetMode="External"/><Relationship Id="rId753" Type="http://schemas.openxmlformats.org/officeDocument/2006/relationships/hyperlink" Target="https://talan.bank.gov.ua/get-user-certificate/_Ji2CdlP3I8Ee_fGVeWn" TargetMode="External"/><Relationship Id="rId101" Type="http://schemas.openxmlformats.org/officeDocument/2006/relationships/hyperlink" Target="https://talan.bank.gov.ua/get-user-certificate/_Ji2CSDe3BIM-PtxhcTR" TargetMode="External"/><Relationship Id="rId185" Type="http://schemas.openxmlformats.org/officeDocument/2006/relationships/hyperlink" Target="https://talan.bank.gov.ua/get-user-certificate/_Ji2CjACm6V7F_IHGVPw" TargetMode="External"/><Relationship Id="rId406" Type="http://schemas.openxmlformats.org/officeDocument/2006/relationships/hyperlink" Target="https://talan.bank.gov.ua/get-user-certificate/_Ji2CZWpaS5raVTNDjHA" TargetMode="External"/><Relationship Id="rId392" Type="http://schemas.openxmlformats.org/officeDocument/2006/relationships/hyperlink" Target="https://talan.bank.gov.ua/get-user-certificate/_Ji2Cf0zdoR7nKf9EYuz" TargetMode="External"/><Relationship Id="rId613" Type="http://schemas.openxmlformats.org/officeDocument/2006/relationships/hyperlink" Target="https://talan.bank.gov.ua/get-user-certificate/_Ji2CVouw7Bi7f526-CK" TargetMode="External"/><Relationship Id="rId697" Type="http://schemas.openxmlformats.org/officeDocument/2006/relationships/hyperlink" Target="https://talan.bank.gov.ua/get-user-certificate/_Ji2Cnl9iptBVVzA-79b" TargetMode="External"/><Relationship Id="rId820" Type="http://schemas.openxmlformats.org/officeDocument/2006/relationships/hyperlink" Target="https://talan.bank.gov.ua/get-user-certificate/_Ji2COuuormBSaDVh7AH" TargetMode="External"/><Relationship Id="rId918" Type="http://schemas.openxmlformats.org/officeDocument/2006/relationships/hyperlink" Target="https://talan.bank.gov.ua/get-user-certificate/_Ji2CwW47xAlyNYF8OkY" TargetMode="External"/><Relationship Id="rId252" Type="http://schemas.openxmlformats.org/officeDocument/2006/relationships/hyperlink" Target="https://talan.bank.gov.ua/get-user-certificate/_Ji2CMp8zuxBDCjCeNg6" TargetMode="External"/><Relationship Id="rId47" Type="http://schemas.openxmlformats.org/officeDocument/2006/relationships/hyperlink" Target="https://talan.bank.gov.ua/get-user-certificate/_Ji2CsQOQzhWvXxD1ybv" TargetMode="External"/><Relationship Id="rId112" Type="http://schemas.openxmlformats.org/officeDocument/2006/relationships/hyperlink" Target="https://talan.bank.gov.ua/get-user-certificate/_Ji2C6d_T5dgTkM1YIO1" TargetMode="External"/><Relationship Id="rId557" Type="http://schemas.openxmlformats.org/officeDocument/2006/relationships/hyperlink" Target="https://talan.bank.gov.ua/get-user-certificate/_Ji2ClEQE_wrWo2TmiQJ" TargetMode="External"/><Relationship Id="rId764" Type="http://schemas.openxmlformats.org/officeDocument/2006/relationships/hyperlink" Target="https://talan.bank.gov.ua/get-user-certificate/_Ji2CyPoInDWBkdr2245" TargetMode="External"/><Relationship Id="rId196" Type="http://schemas.openxmlformats.org/officeDocument/2006/relationships/hyperlink" Target="https://talan.bank.gov.ua/get-user-certificate/_Ji2CRuSYf5hyBsPnNsv" TargetMode="External"/><Relationship Id="rId417" Type="http://schemas.openxmlformats.org/officeDocument/2006/relationships/hyperlink" Target="https://talan.bank.gov.ua/get-user-certificate/_Ji2C0eQZx19jfvfwMTD" TargetMode="External"/><Relationship Id="rId624" Type="http://schemas.openxmlformats.org/officeDocument/2006/relationships/hyperlink" Target="https://talan.bank.gov.ua/get-user-certificate/_Ji2C74Km4zRTGzElXyv" TargetMode="External"/><Relationship Id="rId831" Type="http://schemas.openxmlformats.org/officeDocument/2006/relationships/hyperlink" Target="https://talan.bank.gov.ua/get-user-certificate/_Ji2CUlqjW46A0X7jM0N" TargetMode="External"/><Relationship Id="rId263" Type="http://schemas.openxmlformats.org/officeDocument/2006/relationships/hyperlink" Target="https://talan.bank.gov.ua/get-user-certificate/_Ji2Cb_K2M6vEOFzfDM6" TargetMode="External"/><Relationship Id="rId470" Type="http://schemas.openxmlformats.org/officeDocument/2006/relationships/hyperlink" Target="https://talan.bank.gov.ua/get-user-certificate/_Ji2CaG8h55KHyM8R9z5" TargetMode="External"/><Relationship Id="rId929" Type="http://schemas.openxmlformats.org/officeDocument/2006/relationships/printerSettings" Target="../printerSettings/printerSettings1.bin"/><Relationship Id="rId58" Type="http://schemas.openxmlformats.org/officeDocument/2006/relationships/hyperlink" Target="https://talan.bank.gov.ua/get-user-certificate/_Ji2CWSIhxLCHnGKmt4g" TargetMode="External"/><Relationship Id="rId123" Type="http://schemas.openxmlformats.org/officeDocument/2006/relationships/hyperlink" Target="https://talan.bank.gov.ua/get-user-certificate/_Ji2C0dlZiTe2FAGW5LI" TargetMode="External"/><Relationship Id="rId330" Type="http://schemas.openxmlformats.org/officeDocument/2006/relationships/hyperlink" Target="https://talan.bank.gov.ua/get-user-certificate/_Ji2CHP26J0HhpHkSzAg" TargetMode="External"/><Relationship Id="rId568" Type="http://schemas.openxmlformats.org/officeDocument/2006/relationships/hyperlink" Target="https://talan.bank.gov.ua/get-user-certificate/_Ji2C6LiZnPzLqNkYovF" TargetMode="External"/><Relationship Id="rId775" Type="http://schemas.openxmlformats.org/officeDocument/2006/relationships/hyperlink" Target="https://talan.bank.gov.ua/get-user-certificate/_Ji2C9IymdJe59JMuSo_" TargetMode="External"/><Relationship Id="rId428" Type="http://schemas.openxmlformats.org/officeDocument/2006/relationships/hyperlink" Target="https://talan.bank.gov.ua/get-user-certificate/_Ji2CVHEymxn4fGxj0Dr" TargetMode="External"/><Relationship Id="rId635" Type="http://schemas.openxmlformats.org/officeDocument/2006/relationships/hyperlink" Target="https://talan.bank.gov.ua/get-user-certificate/_Ji2C1zV0Rcz74JkoGTx" TargetMode="External"/><Relationship Id="rId842" Type="http://schemas.openxmlformats.org/officeDocument/2006/relationships/hyperlink" Target="https://talan.bank.gov.ua/get-user-certificate/_Ji2CaU7nrNDRI0_HVHV" TargetMode="External"/><Relationship Id="rId274" Type="http://schemas.openxmlformats.org/officeDocument/2006/relationships/hyperlink" Target="https://talan.bank.gov.ua/get-user-certificate/_Ji2Cq5yO8YgUgKw4Vvr" TargetMode="External"/><Relationship Id="rId481" Type="http://schemas.openxmlformats.org/officeDocument/2006/relationships/hyperlink" Target="https://talan.bank.gov.ua/get-user-certificate/_Ji2CJtFuLkZIUDr0Jez" TargetMode="External"/><Relationship Id="rId702" Type="http://schemas.openxmlformats.org/officeDocument/2006/relationships/hyperlink" Target="https://talan.bank.gov.ua/get-user-certificate/_Ji2Ce-MCLrrw71wNiGm" TargetMode="External"/><Relationship Id="rId69" Type="http://schemas.openxmlformats.org/officeDocument/2006/relationships/hyperlink" Target="https://talan.bank.gov.ua/get-user-certificate/_Ji2Cl9lfUnw1ZCd_9qs" TargetMode="External"/><Relationship Id="rId134" Type="http://schemas.openxmlformats.org/officeDocument/2006/relationships/hyperlink" Target="https://talan.bank.gov.ua/get-user-certificate/_Ji2CjlXM3OAAto2AnSi" TargetMode="External"/><Relationship Id="rId579" Type="http://schemas.openxmlformats.org/officeDocument/2006/relationships/hyperlink" Target="https://talan.bank.gov.ua/get-user-certificate/_Ji2CPAgtD9ZrWWMvuWy" TargetMode="External"/><Relationship Id="rId786" Type="http://schemas.openxmlformats.org/officeDocument/2006/relationships/hyperlink" Target="https://talan.bank.gov.ua/get-user-certificate/_Ji2CWhB6O2g7iQTGe9L" TargetMode="External"/><Relationship Id="rId341" Type="http://schemas.openxmlformats.org/officeDocument/2006/relationships/hyperlink" Target="https://talan.bank.gov.ua/get-user-certificate/_Ji2CpG3vRip3FVTb7St" TargetMode="External"/><Relationship Id="rId439" Type="http://schemas.openxmlformats.org/officeDocument/2006/relationships/hyperlink" Target="https://talan.bank.gov.ua/get-user-certificate/_Ji2CjKDck1z_0ZBrWv-" TargetMode="External"/><Relationship Id="rId646" Type="http://schemas.openxmlformats.org/officeDocument/2006/relationships/hyperlink" Target="https://talan.bank.gov.ua/get-user-certificate/_Ji2CiGLvhafGV3eCtHk" TargetMode="External"/><Relationship Id="rId201" Type="http://schemas.openxmlformats.org/officeDocument/2006/relationships/hyperlink" Target="https://talan.bank.gov.ua/get-user-certificate/_Ji2CO3eHdnqbD002UeJ" TargetMode="External"/><Relationship Id="rId285" Type="http://schemas.openxmlformats.org/officeDocument/2006/relationships/hyperlink" Target="https://talan.bank.gov.ua/get-user-certificate/_Ji2CtgAdmhDE13INxFB" TargetMode="External"/><Relationship Id="rId506" Type="http://schemas.openxmlformats.org/officeDocument/2006/relationships/hyperlink" Target="https://talan.bank.gov.ua/get-user-certificate/_Ji2CutVPTAI_DmVkp-b" TargetMode="External"/><Relationship Id="rId853" Type="http://schemas.openxmlformats.org/officeDocument/2006/relationships/hyperlink" Target="https://talan.bank.gov.ua/get-user-certificate/_Ji2Ccwdm8Ug1w3g2UnS" TargetMode="External"/><Relationship Id="rId492" Type="http://schemas.openxmlformats.org/officeDocument/2006/relationships/hyperlink" Target="https://talan.bank.gov.ua/get-user-certificate/_Ji2CoEQDtjR175qQGPn" TargetMode="External"/><Relationship Id="rId713" Type="http://schemas.openxmlformats.org/officeDocument/2006/relationships/hyperlink" Target="https://talan.bank.gov.ua/get-user-certificate/_Ji2CQtVjgG090VCqXSM" TargetMode="External"/><Relationship Id="rId797" Type="http://schemas.openxmlformats.org/officeDocument/2006/relationships/hyperlink" Target="https://talan.bank.gov.ua/get-user-certificate/_Ji2CFK-EQRyMUTyiWuA" TargetMode="External"/><Relationship Id="rId920" Type="http://schemas.openxmlformats.org/officeDocument/2006/relationships/hyperlink" Target="https://talan.bank.gov.ua/get-user-certificate/_Ji2C-JwnUf5CmX8Sj4z" TargetMode="External"/><Relationship Id="rId145" Type="http://schemas.openxmlformats.org/officeDocument/2006/relationships/hyperlink" Target="https://talan.bank.gov.ua/get-user-certificate/_Ji2CzTaclVDIC64-PVw" TargetMode="External"/><Relationship Id="rId352" Type="http://schemas.openxmlformats.org/officeDocument/2006/relationships/hyperlink" Target="https://talan.bank.gov.ua/get-user-certificate/_Ji2C-eWeouB4KNYkpx6" TargetMode="External"/><Relationship Id="rId212" Type="http://schemas.openxmlformats.org/officeDocument/2006/relationships/hyperlink" Target="https://talan.bank.gov.ua/get-user-certificate/_Ji2C2Js1lsp44pgGE4U" TargetMode="External"/><Relationship Id="rId657" Type="http://schemas.openxmlformats.org/officeDocument/2006/relationships/hyperlink" Target="https://talan.bank.gov.ua/get-user-certificate/_Ji2ChoqRCFC3fBfa8Z-" TargetMode="External"/><Relationship Id="rId864" Type="http://schemas.openxmlformats.org/officeDocument/2006/relationships/hyperlink" Target="https://talan.bank.gov.ua/get-user-certificate/_Ji2CAMUJsBdMGXlfW-c" TargetMode="External"/><Relationship Id="rId296" Type="http://schemas.openxmlformats.org/officeDocument/2006/relationships/hyperlink" Target="https://talan.bank.gov.ua/get-user-certificate/_Ji2CHg6om9rMLj10Afl" TargetMode="External"/><Relationship Id="rId517" Type="http://schemas.openxmlformats.org/officeDocument/2006/relationships/hyperlink" Target="https://talan.bank.gov.ua/get-user-certificate/_Ji2CStKtTa6FnBZcl8Z" TargetMode="External"/><Relationship Id="rId724" Type="http://schemas.openxmlformats.org/officeDocument/2006/relationships/hyperlink" Target="https://talan.bank.gov.ua/get-user-certificate/_Ji2CB7JE8nthi8Lv5Cr" TargetMode="External"/><Relationship Id="rId60" Type="http://schemas.openxmlformats.org/officeDocument/2006/relationships/hyperlink" Target="https://talan.bank.gov.ua/get-user-certificate/_Ji2C1aOP3T70FIk3rfs" TargetMode="External"/><Relationship Id="rId156" Type="http://schemas.openxmlformats.org/officeDocument/2006/relationships/hyperlink" Target="https://talan.bank.gov.ua/get-user-certificate/_Ji2CBWpLB2CxX2tnPAT" TargetMode="External"/><Relationship Id="rId363" Type="http://schemas.openxmlformats.org/officeDocument/2006/relationships/hyperlink" Target="https://talan.bank.gov.ua/get-user-certificate/_Ji2CGTWzPrjg1M7P8Sx" TargetMode="External"/><Relationship Id="rId570" Type="http://schemas.openxmlformats.org/officeDocument/2006/relationships/hyperlink" Target="https://talan.bank.gov.ua/get-user-certificate/_Ji2CIt7MTf0Vx_K2Zsf" TargetMode="External"/><Relationship Id="rId223" Type="http://schemas.openxmlformats.org/officeDocument/2006/relationships/hyperlink" Target="https://talan.bank.gov.ua/get-user-certificate/_Ji2Cr5eZfuleI-CmDKt" TargetMode="External"/><Relationship Id="rId430" Type="http://schemas.openxmlformats.org/officeDocument/2006/relationships/hyperlink" Target="https://talan.bank.gov.ua/get-user-certificate/_Ji2C9xW4AciByZvK9OQ" TargetMode="External"/><Relationship Id="rId668" Type="http://schemas.openxmlformats.org/officeDocument/2006/relationships/hyperlink" Target="https://talan.bank.gov.ua/get-user-certificate/_Ji2CVsoz1mrlhNgtPpO" TargetMode="External"/><Relationship Id="rId875" Type="http://schemas.openxmlformats.org/officeDocument/2006/relationships/hyperlink" Target="https://talan.bank.gov.ua/get-user-certificate/_Ji2Cvtrsw0m43KdwzAY" TargetMode="External"/><Relationship Id="rId18" Type="http://schemas.openxmlformats.org/officeDocument/2006/relationships/hyperlink" Target="https://talan.bank.gov.ua/get-user-certificate/_Ji2CVsDvbsPySxZNYoV" TargetMode="External"/><Relationship Id="rId528" Type="http://schemas.openxmlformats.org/officeDocument/2006/relationships/hyperlink" Target="https://talan.bank.gov.ua/get-user-certificate/_Ji2C7MyPF-dYKKsa5Om" TargetMode="External"/><Relationship Id="rId735" Type="http://schemas.openxmlformats.org/officeDocument/2006/relationships/hyperlink" Target="https://talan.bank.gov.ua/get-user-certificate/_Ji2CB4Tx0HgmwA_o2rV" TargetMode="External"/><Relationship Id="rId167" Type="http://schemas.openxmlformats.org/officeDocument/2006/relationships/hyperlink" Target="https://talan.bank.gov.ua/get-user-certificate/_Ji2CH32plQKSzQppiPp" TargetMode="External"/><Relationship Id="rId374" Type="http://schemas.openxmlformats.org/officeDocument/2006/relationships/hyperlink" Target="https://talan.bank.gov.ua/get-user-certificate/_Ji2COZ48JbxkzBR2d3a" TargetMode="External"/><Relationship Id="rId581" Type="http://schemas.openxmlformats.org/officeDocument/2006/relationships/hyperlink" Target="https://talan.bank.gov.ua/get-user-certificate/_Ji2Cqzhuqs9ee-l7q9D" TargetMode="External"/><Relationship Id="rId71" Type="http://schemas.openxmlformats.org/officeDocument/2006/relationships/hyperlink" Target="https://talan.bank.gov.ua/get-user-certificate/_Ji2CUkOnX3AAgTdyOah" TargetMode="External"/><Relationship Id="rId234" Type="http://schemas.openxmlformats.org/officeDocument/2006/relationships/hyperlink" Target="https://talan.bank.gov.ua/get-user-certificate/_Ji2CMrajXAaJa-e4_tl" TargetMode="External"/><Relationship Id="rId679" Type="http://schemas.openxmlformats.org/officeDocument/2006/relationships/hyperlink" Target="https://talan.bank.gov.ua/get-user-certificate/_Ji2CJUMZizZz3i3BD79" TargetMode="External"/><Relationship Id="rId802" Type="http://schemas.openxmlformats.org/officeDocument/2006/relationships/hyperlink" Target="https://talan.bank.gov.ua/get-user-certificate/_Ji2CPRKR0l6l5NkjdFn" TargetMode="External"/><Relationship Id="rId886" Type="http://schemas.openxmlformats.org/officeDocument/2006/relationships/hyperlink" Target="https://talan.bank.gov.ua/get-user-certificate/_Ji2Ck45w7iUSPDABaIg" TargetMode="External"/><Relationship Id="rId2" Type="http://schemas.openxmlformats.org/officeDocument/2006/relationships/hyperlink" Target="https://talan.bank.gov.ua/get-user-certificate/_Ji2CsI16wrWezVSfxx2" TargetMode="External"/><Relationship Id="rId29" Type="http://schemas.openxmlformats.org/officeDocument/2006/relationships/hyperlink" Target="https://talan.bank.gov.ua/get-user-certificate/_Ji2CBJRM1hNO20kRfXF" TargetMode="External"/><Relationship Id="rId441" Type="http://schemas.openxmlformats.org/officeDocument/2006/relationships/hyperlink" Target="https://talan.bank.gov.ua/get-user-certificate/_Ji2CL_MwUVOz-p12bEF" TargetMode="External"/><Relationship Id="rId539" Type="http://schemas.openxmlformats.org/officeDocument/2006/relationships/hyperlink" Target="https://talan.bank.gov.ua/get-user-certificate/_Ji2CL_3mDGqq6CDqMAY" TargetMode="External"/><Relationship Id="rId746" Type="http://schemas.openxmlformats.org/officeDocument/2006/relationships/hyperlink" Target="https://talan.bank.gov.ua/get-user-certificate/_Ji2Cp-RrOf9J9PWf_3f" TargetMode="External"/><Relationship Id="rId178" Type="http://schemas.openxmlformats.org/officeDocument/2006/relationships/hyperlink" Target="https://talan.bank.gov.ua/get-user-certificate/_Ji2ClW6CthbVmtk9Y9t" TargetMode="External"/><Relationship Id="rId301" Type="http://schemas.openxmlformats.org/officeDocument/2006/relationships/hyperlink" Target="https://talan.bank.gov.ua/get-user-certificate/_Ji2CyzspX72o2lGSATY" TargetMode="External"/><Relationship Id="rId82" Type="http://schemas.openxmlformats.org/officeDocument/2006/relationships/hyperlink" Target="https://talan.bank.gov.ua/get-user-certificate/_Ji2Ca7S9_Wn2EDQD9Tv" TargetMode="External"/><Relationship Id="rId385" Type="http://schemas.openxmlformats.org/officeDocument/2006/relationships/hyperlink" Target="https://talan.bank.gov.ua/get-user-certificate/_Ji2Cne5d8bZ4OkTOm5e" TargetMode="External"/><Relationship Id="rId592" Type="http://schemas.openxmlformats.org/officeDocument/2006/relationships/hyperlink" Target="https://talan.bank.gov.ua/get-user-certificate/_Ji2CwqjF1pRlgW0I76K" TargetMode="External"/><Relationship Id="rId606" Type="http://schemas.openxmlformats.org/officeDocument/2006/relationships/hyperlink" Target="https://talan.bank.gov.ua/get-user-certificate/_Ji2CN2SZRwP7MzbVPYX" TargetMode="External"/><Relationship Id="rId813" Type="http://schemas.openxmlformats.org/officeDocument/2006/relationships/hyperlink" Target="https://talan.bank.gov.ua/get-user-certificate/_Ji2Cl-nVb5GIMB8mai5" TargetMode="External"/><Relationship Id="rId245" Type="http://schemas.openxmlformats.org/officeDocument/2006/relationships/hyperlink" Target="https://talan.bank.gov.ua/get-user-certificate/_Ji2CtLTz_FV0NdMnX5D" TargetMode="External"/><Relationship Id="rId452" Type="http://schemas.openxmlformats.org/officeDocument/2006/relationships/hyperlink" Target="https://talan.bank.gov.ua/get-user-certificate/_Ji2CYP6IhYKqbl5N1mM" TargetMode="External"/><Relationship Id="rId897" Type="http://schemas.openxmlformats.org/officeDocument/2006/relationships/hyperlink" Target="https://talan.bank.gov.ua/get-user-certificate/_Ji2Ce3LGeuDHjADzHBs" TargetMode="External"/><Relationship Id="rId105" Type="http://schemas.openxmlformats.org/officeDocument/2006/relationships/hyperlink" Target="https://talan.bank.gov.ua/get-user-certificate/_Ji2CM203p-qRQ7vgswN" TargetMode="External"/><Relationship Id="rId312" Type="http://schemas.openxmlformats.org/officeDocument/2006/relationships/hyperlink" Target="https://talan.bank.gov.ua/get-user-certificate/_Ji2CCM19kGpDSTEBS_j" TargetMode="External"/><Relationship Id="rId757" Type="http://schemas.openxmlformats.org/officeDocument/2006/relationships/hyperlink" Target="https://talan.bank.gov.ua/get-user-certificate/_Ji2CkhYhUVQsnzpQRB1" TargetMode="External"/><Relationship Id="rId93" Type="http://schemas.openxmlformats.org/officeDocument/2006/relationships/hyperlink" Target="https://talan.bank.gov.ua/get-user-certificate/_Ji2C-J6OxbqrTQptKby" TargetMode="External"/><Relationship Id="rId189" Type="http://schemas.openxmlformats.org/officeDocument/2006/relationships/hyperlink" Target="https://talan.bank.gov.ua/get-user-certificate/_Ji2Ca8o7dVuAWkPx_8l" TargetMode="External"/><Relationship Id="rId396" Type="http://schemas.openxmlformats.org/officeDocument/2006/relationships/hyperlink" Target="https://talan.bank.gov.ua/get-user-certificate/_Ji2C1eQlGS0Mho5Kl0L" TargetMode="External"/><Relationship Id="rId617" Type="http://schemas.openxmlformats.org/officeDocument/2006/relationships/hyperlink" Target="https://talan.bank.gov.ua/get-user-certificate/_Ji2CJTsAVFbZ_wlUviN" TargetMode="External"/><Relationship Id="rId824" Type="http://schemas.openxmlformats.org/officeDocument/2006/relationships/hyperlink" Target="https://talan.bank.gov.ua/get-user-certificate/_Ji2C8Wo12ZMvf2J1UW8" TargetMode="External"/><Relationship Id="rId256" Type="http://schemas.openxmlformats.org/officeDocument/2006/relationships/hyperlink" Target="https://talan.bank.gov.ua/get-user-certificate/_Ji2CLxVnpaLoQ03Sd0p" TargetMode="External"/><Relationship Id="rId463" Type="http://schemas.openxmlformats.org/officeDocument/2006/relationships/hyperlink" Target="https://talan.bank.gov.ua/get-user-certificate/_Ji2CAA5fkfe3sb9V6N6" TargetMode="External"/><Relationship Id="rId670" Type="http://schemas.openxmlformats.org/officeDocument/2006/relationships/hyperlink" Target="https://talan.bank.gov.ua/get-user-certificate/_Ji2CyPpV5TkYQW5g0Vv" TargetMode="External"/><Relationship Id="rId116" Type="http://schemas.openxmlformats.org/officeDocument/2006/relationships/hyperlink" Target="https://talan.bank.gov.ua/get-user-certificate/_Ji2CL_Tmj2ejRt_56Jg" TargetMode="External"/><Relationship Id="rId323" Type="http://schemas.openxmlformats.org/officeDocument/2006/relationships/hyperlink" Target="https://talan.bank.gov.ua/get-user-certificate/_Ji2CCf1pU3vyxEkEgXg" TargetMode="External"/><Relationship Id="rId530" Type="http://schemas.openxmlformats.org/officeDocument/2006/relationships/hyperlink" Target="https://talan.bank.gov.ua/get-user-certificate/_Ji2CLqZg82s232xtOm9" TargetMode="External"/><Relationship Id="rId768" Type="http://schemas.openxmlformats.org/officeDocument/2006/relationships/hyperlink" Target="https://talan.bank.gov.ua/get-user-certificate/_Ji2C1maOz6i0roidHY3" TargetMode="External"/><Relationship Id="rId20" Type="http://schemas.openxmlformats.org/officeDocument/2006/relationships/hyperlink" Target="https://talan.bank.gov.ua/get-user-certificate/_Ji2CAA5r_eXyonGViPg" TargetMode="External"/><Relationship Id="rId628" Type="http://schemas.openxmlformats.org/officeDocument/2006/relationships/hyperlink" Target="https://talan.bank.gov.ua/get-user-certificate/_Ji2CsIvGOvY2XO_ZnW8" TargetMode="External"/><Relationship Id="rId835" Type="http://schemas.openxmlformats.org/officeDocument/2006/relationships/hyperlink" Target="https://talan.bank.gov.ua/get-user-certificate/_Ji2C6CyRHvFCCWv-y6D" TargetMode="External"/><Relationship Id="rId267" Type="http://schemas.openxmlformats.org/officeDocument/2006/relationships/hyperlink" Target="https://talan.bank.gov.ua/get-user-certificate/_Ji2CflOWkex4BWR_lIR" TargetMode="External"/><Relationship Id="rId474" Type="http://schemas.openxmlformats.org/officeDocument/2006/relationships/hyperlink" Target="https://talan.bank.gov.ua/get-user-certificate/_Ji2CvU-h9GiWLM6AViB" TargetMode="External"/><Relationship Id="rId127" Type="http://schemas.openxmlformats.org/officeDocument/2006/relationships/hyperlink" Target="https://talan.bank.gov.ua/get-user-certificate/_Ji2Ca789OHh9atc1D2P" TargetMode="External"/><Relationship Id="rId681" Type="http://schemas.openxmlformats.org/officeDocument/2006/relationships/hyperlink" Target="https://talan.bank.gov.ua/get-user-certificate/_Ji2C2KVF2bvDg4XaqrQ" TargetMode="External"/><Relationship Id="rId779" Type="http://schemas.openxmlformats.org/officeDocument/2006/relationships/hyperlink" Target="https://talan.bank.gov.ua/get-user-certificate/_Ji2CjIujrgmxkSe41HR" TargetMode="External"/><Relationship Id="rId902" Type="http://schemas.openxmlformats.org/officeDocument/2006/relationships/hyperlink" Target="https://talan.bank.gov.ua/get-user-certificate/_Ji2ChafaSvpAM46fJ08" TargetMode="External"/><Relationship Id="rId31" Type="http://schemas.openxmlformats.org/officeDocument/2006/relationships/hyperlink" Target="https://talan.bank.gov.ua/get-user-certificate/_Ji2CsW675-yg-r1e3L9" TargetMode="External"/><Relationship Id="rId334" Type="http://schemas.openxmlformats.org/officeDocument/2006/relationships/hyperlink" Target="https://talan.bank.gov.ua/get-user-certificate/_Ji2CpQ-8-6R0OhDEtCj" TargetMode="External"/><Relationship Id="rId541" Type="http://schemas.openxmlformats.org/officeDocument/2006/relationships/hyperlink" Target="https://talan.bank.gov.ua/get-user-certificate/_Ji2CxQ_uwKD3GpWtyWT" TargetMode="External"/><Relationship Id="rId639" Type="http://schemas.openxmlformats.org/officeDocument/2006/relationships/hyperlink" Target="https://talan.bank.gov.ua/get-user-certificate/_Ji2C6EmH2I2dHetXKCD" TargetMode="External"/><Relationship Id="rId180" Type="http://schemas.openxmlformats.org/officeDocument/2006/relationships/hyperlink" Target="https://talan.bank.gov.ua/get-user-certificate/_Ji2ClVz6AruMqHdsvd0" TargetMode="External"/><Relationship Id="rId278" Type="http://schemas.openxmlformats.org/officeDocument/2006/relationships/hyperlink" Target="https://talan.bank.gov.ua/get-user-certificate/_Ji2CBqqZfPQZe3ND5jK" TargetMode="External"/><Relationship Id="rId401" Type="http://schemas.openxmlformats.org/officeDocument/2006/relationships/hyperlink" Target="https://talan.bank.gov.ua/get-user-certificate/_Ji2CvV1Rd8_TeErsn_o" TargetMode="External"/><Relationship Id="rId846" Type="http://schemas.openxmlformats.org/officeDocument/2006/relationships/hyperlink" Target="https://talan.bank.gov.ua/get-user-certificate/_Ji2CilULQTU5v34UB4S" TargetMode="External"/><Relationship Id="rId485" Type="http://schemas.openxmlformats.org/officeDocument/2006/relationships/hyperlink" Target="https://talan.bank.gov.ua/get-user-certificate/_Ji2C_ic4CmkaawHY4r2" TargetMode="External"/><Relationship Id="rId692" Type="http://schemas.openxmlformats.org/officeDocument/2006/relationships/hyperlink" Target="https://talan.bank.gov.ua/get-user-certificate/_Ji2C7mKyW-PjXmamKXb" TargetMode="External"/><Relationship Id="rId706" Type="http://schemas.openxmlformats.org/officeDocument/2006/relationships/hyperlink" Target="https://talan.bank.gov.ua/get-user-certificate/_Ji2C3y57A4_snqyWWAI" TargetMode="External"/><Relationship Id="rId913" Type="http://schemas.openxmlformats.org/officeDocument/2006/relationships/hyperlink" Target="https://talan.bank.gov.ua/get-user-certificate/_Ji2CPPxKnFvFFqvF36x" TargetMode="External"/><Relationship Id="rId42" Type="http://schemas.openxmlformats.org/officeDocument/2006/relationships/hyperlink" Target="https://talan.bank.gov.ua/get-user-certificate/_Ji2CkT0me4pRxaSBvbb" TargetMode="External"/><Relationship Id="rId138" Type="http://schemas.openxmlformats.org/officeDocument/2006/relationships/hyperlink" Target="https://talan.bank.gov.ua/get-user-certificate/_Ji2CEz8pq3TJGYumS5F" TargetMode="External"/><Relationship Id="rId345" Type="http://schemas.openxmlformats.org/officeDocument/2006/relationships/hyperlink" Target="https://talan.bank.gov.ua/get-user-certificate/_Ji2Cfr2D76ojFgnhMG5" TargetMode="External"/><Relationship Id="rId552" Type="http://schemas.openxmlformats.org/officeDocument/2006/relationships/hyperlink" Target="https://talan.bank.gov.ua/get-user-certificate/_Ji2CzZPjShUk3XKEPGG" TargetMode="External"/><Relationship Id="rId191" Type="http://schemas.openxmlformats.org/officeDocument/2006/relationships/hyperlink" Target="https://talan.bank.gov.ua/get-user-certificate/_Ji2CUvLbVP6QGgxJ8ra" TargetMode="External"/><Relationship Id="rId205" Type="http://schemas.openxmlformats.org/officeDocument/2006/relationships/hyperlink" Target="https://talan.bank.gov.ua/get-user-certificate/_Ji2CBuqV7z7UWuw0Lq7" TargetMode="External"/><Relationship Id="rId412" Type="http://schemas.openxmlformats.org/officeDocument/2006/relationships/hyperlink" Target="https://talan.bank.gov.ua/get-user-certificate/_Ji2CRQ40oxGWWCzTIss" TargetMode="External"/><Relationship Id="rId857" Type="http://schemas.openxmlformats.org/officeDocument/2006/relationships/hyperlink" Target="https://talan.bank.gov.ua/get-user-certificate/_Ji2CjsY2XgUw-uvALnp" TargetMode="External"/><Relationship Id="rId289" Type="http://schemas.openxmlformats.org/officeDocument/2006/relationships/hyperlink" Target="https://talan.bank.gov.ua/get-user-certificate/_Ji2CeAjFKb6EaMYLuv7" TargetMode="External"/><Relationship Id="rId496" Type="http://schemas.openxmlformats.org/officeDocument/2006/relationships/hyperlink" Target="https://talan.bank.gov.ua/get-user-certificate/_Ji2CIvuWaAGPV_at_jy" TargetMode="External"/><Relationship Id="rId717" Type="http://schemas.openxmlformats.org/officeDocument/2006/relationships/hyperlink" Target="https://talan.bank.gov.ua/get-user-certificate/_Ji2CdAe5hGQRAVBHig6" TargetMode="External"/><Relationship Id="rId924" Type="http://schemas.openxmlformats.org/officeDocument/2006/relationships/hyperlink" Target="https://talan.bank.gov.ua/get-user-certificate/_Ji2Cf1bWJsb8Tz9rAGB" TargetMode="External"/><Relationship Id="rId53" Type="http://schemas.openxmlformats.org/officeDocument/2006/relationships/hyperlink" Target="https://talan.bank.gov.ua/get-user-certificate/_Ji2Cw3eByIPrkcU4QHP" TargetMode="External"/><Relationship Id="rId149" Type="http://schemas.openxmlformats.org/officeDocument/2006/relationships/hyperlink" Target="https://talan.bank.gov.ua/get-user-certificate/_Ji2C9KvdjPjbd3eU8Wu" TargetMode="External"/><Relationship Id="rId356" Type="http://schemas.openxmlformats.org/officeDocument/2006/relationships/hyperlink" Target="https://talan.bank.gov.ua/get-user-certificate/_Ji2CHeyK_PkC3v1oGga" TargetMode="External"/><Relationship Id="rId563" Type="http://schemas.openxmlformats.org/officeDocument/2006/relationships/hyperlink" Target="https://talan.bank.gov.ua/get-user-certificate/_Ji2CzZ6GU2OKEPm6ATK" TargetMode="External"/><Relationship Id="rId770" Type="http://schemas.openxmlformats.org/officeDocument/2006/relationships/hyperlink" Target="https://talan.bank.gov.ua/get-user-certificate/_Ji2C06OSPtEZiVA7DeA" TargetMode="External"/><Relationship Id="rId216" Type="http://schemas.openxmlformats.org/officeDocument/2006/relationships/hyperlink" Target="https://talan.bank.gov.ua/get-user-certificate/_Ji2CaABpxo025AbUMv6" TargetMode="External"/><Relationship Id="rId423" Type="http://schemas.openxmlformats.org/officeDocument/2006/relationships/hyperlink" Target="https://talan.bank.gov.ua/get-user-certificate/_Ji2C2pSR8xXAy2-6jrV" TargetMode="External"/><Relationship Id="rId868" Type="http://schemas.openxmlformats.org/officeDocument/2006/relationships/hyperlink" Target="https://talan.bank.gov.ua/get-user-certificate/_Ji2C4x3M23YTicDmoLM" TargetMode="External"/><Relationship Id="rId630" Type="http://schemas.openxmlformats.org/officeDocument/2006/relationships/hyperlink" Target="https://talan.bank.gov.ua/get-user-certificate/_Ji2CqlyiV8mPm8SwuHw" TargetMode="External"/><Relationship Id="rId728" Type="http://schemas.openxmlformats.org/officeDocument/2006/relationships/hyperlink" Target="https://talan.bank.gov.ua/get-user-certificate/_Ji2Cu4TWsE0wo6Z7LCo" TargetMode="External"/><Relationship Id="rId64" Type="http://schemas.openxmlformats.org/officeDocument/2006/relationships/hyperlink" Target="https://talan.bank.gov.ua/get-user-certificate/_Ji2C7ASTlU21B8bzGXV" TargetMode="External"/><Relationship Id="rId367" Type="http://schemas.openxmlformats.org/officeDocument/2006/relationships/hyperlink" Target="https://talan.bank.gov.ua/get-user-certificate/_Ji2CPCbGB66ps1mWyp2" TargetMode="External"/><Relationship Id="rId574" Type="http://schemas.openxmlformats.org/officeDocument/2006/relationships/hyperlink" Target="https://talan.bank.gov.ua/get-user-certificate/_Ji2C2qlUIIjpB5Cap9q" TargetMode="External"/><Relationship Id="rId227" Type="http://schemas.openxmlformats.org/officeDocument/2006/relationships/hyperlink" Target="https://talan.bank.gov.ua/get-user-certificate/_Ji2CwqSNwQig4dAq8q9" TargetMode="External"/><Relationship Id="rId781" Type="http://schemas.openxmlformats.org/officeDocument/2006/relationships/hyperlink" Target="https://talan.bank.gov.ua/get-user-certificate/_Ji2CXXEa8yORgz94RyB" TargetMode="External"/><Relationship Id="rId879" Type="http://schemas.openxmlformats.org/officeDocument/2006/relationships/hyperlink" Target="https://talan.bank.gov.ua/get-user-certificate/_Ji2CrhBi0TC7lMIqJVS" TargetMode="External"/><Relationship Id="rId434" Type="http://schemas.openxmlformats.org/officeDocument/2006/relationships/hyperlink" Target="https://talan.bank.gov.ua/get-user-certificate/_Ji2CthtiPjgn6V8iC_S" TargetMode="External"/><Relationship Id="rId641" Type="http://schemas.openxmlformats.org/officeDocument/2006/relationships/hyperlink" Target="https://talan.bank.gov.ua/get-user-certificate/_Ji2C1O2JF68RbJyH-jF" TargetMode="External"/><Relationship Id="rId739" Type="http://schemas.openxmlformats.org/officeDocument/2006/relationships/hyperlink" Target="https://talan.bank.gov.ua/get-user-certificate/_Ji2CK7zMiEsnZR1Pk-a" TargetMode="External"/><Relationship Id="rId280" Type="http://schemas.openxmlformats.org/officeDocument/2006/relationships/hyperlink" Target="https://talan.bank.gov.ua/get-user-certificate/_Ji2C07ywsRrh7ZcrwvZ" TargetMode="External"/><Relationship Id="rId501" Type="http://schemas.openxmlformats.org/officeDocument/2006/relationships/hyperlink" Target="https://talan.bank.gov.ua/get-user-certificate/_Ji2Ckjj8V9P_hWYnt2z" TargetMode="External"/><Relationship Id="rId75" Type="http://schemas.openxmlformats.org/officeDocument/2006/relationships/hyperlink" Target="https://talan.bank.gov.ua/get-user-certificate/_Ji2C9S-eFSIbGLn8HZU" TargetMode="External"/><Relationship Id="rId140" Type="http://schemas.openxmlformats.org/officeDocument/2006/relationships/hyperlink" Target="https://talan.bank.gov.ua/get-user-certificate/_Ji2CX9EDnFLEmK6yFCM" TargetMode="External"/><Relationship Id="rId378" Type="http://schemas.openxmlformats.org/officeDocument/2006/relationships/hyperlink" Target="https://talan.bank.gov.ua/get-user-certificate/_Ji2CWIWFBg_84zrwAho" TargetMode="External"/><Relationship Id="rId585" Type="http://schemas.openxmlformats.org/officeDocument/2006/relationships/hyperlink" Target="https://talan.bank.gov.ua/get-user-certificate/_Ji2CWTnP0n8jcHUXDpH" TargetMode="External"/><Relationship Id="rId792" Type="http://schemas.openxmlformats.org/officeDocument/2006/relationships/hyperlink" Target="https://talan.bank.gov.ua/get-user-certificate/_Ji2CS_xyH2fJ0Xg-35N" TargetMode="External"/><Relationship Id="rId806" Type="http://schemas.openxmlformats.org/officeDocument/2006/relationships/hyperlink" Target="https://talan.bank.gov.ua/get-user-certificate/_Ji2CITn6kibICSraS63" TargetMode="External"/><Relationship Id="rId6" Type="http://schemas.openxmlformats.org/officeDocument/2006/relationships/hyperlink" Target="https://talan.bank.gov.ua/get-user-certificate/_Ji2CjU-JkadVbKcS2KV" TargetMode="External"/><Relationship Id="rId238" Type="http://schemas.openxmlformats.org/officeDocument/2006/relationships/hyperlink" Target="https://talan.bank.gov.ua/get-user-certificate/_Ji2CRBZlTuA0qRD8FBr" TargetMode="External"/><Relationship Id="rId445" Type="http://schemas.openxmlformats.org/officeDocument/2006/relationships/hyperlink" Target="https://talan.bank.gov.ua/get-user-certificate/_Ji2C3mjeZnTYWhOU6fW" TargetMode="External"/><Relationship Id="rId652" Type="http://schemas.openxmlformats.org/officeDocument/2006/relationships/hyperlink" Target="https://talan.bank.gov.ua/get-user-certificate/_Ji2CYNGSMEYKfbpImDO" TargetMode="External"/><Relationship Id="rId291" Type="http://schemas.openxmlformats.org/officeDocument/2006/relationships/hyperlink" Target="https://talan.bank.gov.ua/get-user-certificate/_Ji2CJPTf9mVuDSEy3F4" TargetMode="External"/><Relationship Id="rId305" Type="http://schemas.openxmlformats.org/officeDocument/2006/relationships/hyperlink" Target="https://talan.bank.gov.ua/get-user-certificate/_Ji2Cy6C6xlzlPr3Pf51" TargetMode="External"/><Relationship Id="rId512" Type="http://schemas.openxmlformats.org/officeDocument/2006/relationships/hyperlink" Target="https://talan.bank.gov.ua/get-user-certificate/_Ji2CIuo3eqCf0zLLa8P" TargetMode="External"/><Relationship Id="rId86" Type="http://schemas.openxmlformats.org/officeDocument/2006/relationships/hyperlink" Target="https://talan.bank.gov.ua/get-user-certificate/_Ji2C2S2xNvJONzrClk2" TargetMode="External"/><Relationship Id="rId151" Type="http://schemas.openxmlformats.org/officeDocument/2006/relationships/hyperlink" Target="https://talan.bank.gov.ua/get-user-certificate/_Ji2CT6SkvtDHKY7f5ca" TargetMode="External"/><Relationship Id="rId389" Type="http://schemas.openxmlformats.org/officeDocument/2006/relationships/hyperlink" Target="https://talan.bank.gov.ua/get-user-certificate/_Ji2CovrWb6PISu9A5o2" TargetMode="External"/><Relationship Id="rId596" Type="http://schemas.openxmlformats.org/officeDocument/2006/relationships/hyperlink" Target="https://talan.bank.gov.ua/get-user-certificate/_Ji2CKqfNFIO5EOfffcw" TargetMode="External"/><Relationship Id="rId817" Type="http://schemas.openxmlformats.org/officeDocument/2006/relationships/hyperlink" Target="https://talan.bank.gov.ua/get-user-certificate/_Ji2C6xJgmchp_vsrbYS" TargetMode="External"/><Relationship Id="rId249" Type="http://schemas.openxmlformats.org/officeDocument/2006/relationships/hyperlink" Target="https://talan.bank.gov.ua/get-user-certificate/_Ji2CJ5UoNCYHgjs3LxM" TargetMode="External"/><Relationship Id="rId456" Type="http://schemas.openxmlformats.org/officeDocument/2006/relationships/hyperlink" Target="https://talan.bank.gov.ua/get-user-certificate/_Ji2CYKyN3Fr_JucW2iv" TargetMode="External"/><Relationship Id="rId663" Type="http://schemas.openxmlformats.org/officeDocument/2006/relationships/hyperlink" Target="https://talan.bank.gov.ua/get-user-certificate/_Ji2CTr4Ea7dNKGE1dm-" TargetMode="External"/><Relationship Id="rId870" Type="http://schemas.openxmlformats.org/officeDocument/2006/relationships/hyperlink" Target="https://talan.bank.gov.ua/get-user-certificate/_Ji2C2vZ6HRp81vMtrZP" TargetMode="External"/><Relationship Id="rId13" Type="http://schemas.openxmlformats.org/officeDocument/2006/relationships/hyperlink" Target="https://talan.bank.gov.ua/get-user-certificate/_Ji2CX32QADXzeF1dc3C" TargetMode="External"/><Relationship Id="rId109" Type="http://schemas.openxmlformats.org/officeDocument/2006/relationships/hyperlink" Target="https://talan.bank.gov.ua/get-user-certificate/_Ji2CToNta4wqIuEu0Ep" TargetMode="External"/><Relationship Id="rId316" Type="http://schemas.openxmlformats.org/officeDocument/2006/relationships/hyperlink" Target="https://talan.bank.gov.ua/get-user-certificate/_Ji2CcfXJGyazn43pfPJ" TargetMode="External"/><Relationship Id="rId523" Type="http://schemas.openxmlformats.org/officeDocument/2006/relationships/hyperlink" Target="https://talan.bank.gov.ua/get-user-certificate/_Ji2CKfidBZzxCQgsaEv" TargetMode="External"/><Relationship Id="rId97" Type="http://schemas.openxmlformats.org/officeDocument/2006/relationships/hyperlink" Target="https://talan.bank.gov.ua/get-user-certificate/_Ji2CgXEBAnw42ju1W9s" TargetMode="External"/><Relationship Id="rId730" Type="http://schemas.openxmlformats.org/officeDocument/2006/relationships/hyperlink" Target="https://talan.bank.gov.ua/get-user-certificate/_Ji2CRtek3AA5N16Bhrf" TargetMode="External"/><Relationship Id="rId828" Type="http://schemas.openxmlformats.org/officeDocument/2006/relationships/hyperlink" Target="https://talan.bank.gov.ua/get-user-certificate/_Ji2Ck1QLPzKqCMUovLX" TargetMode="External"/><Relationship Id="rId162" Type="http://schemas.openxmlformats.org/officeDocument/2006/relationships/hyperlink" Target="https://talan.bank.gov.ua/get-user-certificate/_Ji2CKV6XtdefTZXvY4D" TargetMode="External"/><Relationship Id="rId467" Type="http://schemas.openxmlformats.org/officeDocument/2006/relationships/hyperlink" Target="https://talan.bank.gov.ua/get-user-certificate/_Ji2Cq6sEuZ4CWNxT3Ve" TargetMode="External"/><Relationship Id="rId674" Type="http://schemas.openxmlformats.org/officeDocument/2006/relationships/hyperlink" Target="https://talan.bank.gov.ua/get-user-certificate/_Ji2CV_uH0_xQODFzzul" TargetMode="External"/><Relationship Id="rId881" Type="http://schemas.openxmlformats.org/officeDocument/2006/relationships/hyperlink" Target="https://talan.bank.gov.ua/get-user-certificate/_Ji2ChY82Nk_Op3pdob6" TargetMode="External"/><Relationship Id="rId24" Type="http://schemas.openxmlformats.org/officeDocument/2006/relationships/hyperlink" Target="https://talan.bank.gov.ua/get-user-certificate/_Ji2CsJeFEpg8RejRAQW" TargetMode="External"/><Relationship Id="rId327" Type="http://schemas.openxmlformats.org/officeDocument/2006/relationships/hyperlink" Target="https://talan.bank.gov.ua/get-user-certificate/_Ji2CjrphA3Qc0kBhKSA" TargetMode="External"/><Relationship Id="rId534" Type="http://schemas.openxmlformats.org/officeDocument/2006/relationships/hyperlink" Target="https://talan.bank.gov.ua/get-user-certificate/_Ji2CCgUwzAKpygkF4NE" TargetMode="External"/><Relationship Id="rId741" Type="http://schemas.openxmlformats.org/officeDocument/2006/relationships/hyperlink" Target="https://talan.bank.gov.ua/get-user-certificate/_Ji2CFjcPrHEQ3ILII0f" TargetMode="External"/><Relationship Id="rId839" Type="http://schemas.openxmlformats.org/officeDocument/2006/relationships/hyperlink" Target="https://talan.bank.gov.ua/get-user-certificate/_Ji2CFyrOoQg4nUX-Fcn" TargetMode="External"/><Relationship Id="rId173" Type="http://schemas.openxmlformats.org/officeDocument/2006/relationships/hyperlink" Target="https://talan.bank.gov.ua/get-user-certificate/_Ji2CkvMhX4ghBjsFeAJ" TargetMode="External"/><Relationship Id="rId380" Type="http://schemas.openxmlformats.org/officeDocument/2006/relationships/hyperlink" Target="https://talan.bank.gov.ua/get-user-certificate/_Ji2CuOGwJqh7Guka9we" TargetMode="External"/><Relationship Id="rId601" Type="http://schemas.openxmlformats.org/officeDocument/2006/relationships/hyperlink" Target="https://talan.bank.gov.ua/get-user-certificate/_Ji2ChySeay4cHe6cZ1I" TargetMode="External"/><Relationship Id="rId240" Type="http://schemas.openxmlformats.org/officeDocument/2006/relationships/hyperlink" Target="https://talan.bank.gov.ua/get-user-certificate/_Ji2Cs-J1kgdTJHbvlZ3" TargetMode="External"/><Relationship Id="rId478" Type="http://schemas.openxmlformats.org/officeDocument/2006/relationships/hyperlink" Target="https://talan.bank.gov.ua/get-user-certificate/_Ji2COo8FV0nlCexHk5l" TargetMode="External"/><Relationship Id="rId685" Type="http://schemas.openxmlformats.org/officeDocument/2006/relationships/hyperlink" Target="https://talan.bank.gov.ua/get-user-certificate/_Ji2CURAwbqKmJy_qhrB" TargetMode="External"/><Relationship Id="rId892" Type="http://schemas.openxmlformats.org/officeDocument/2006/relationships/hyperlink" Target="https://talan.bank.gov.ua/get-user-certificate/_Ji2CmJfQwOQoZPfWSL7" TargetMode="External"/><Relationship Id="rId906" Type="http://schemas.openxmlformats.org/officeDocument/2006/relationships/hyperlink" Target="https://talan.bank.gov.ua/get-user-certificate/_Ji2Cz5fMGamqvxdAIHT" TargetMode="External"/><Relationship Id="rId35" Type="http://schemas.openxmlformats.org/officeDocument/2006/relationships/hyperlink" Target="https://talan.bank.gov.ua/get-user-certificate/_Ji2C1CpkI2nlvHXi4hf" TargetMode="External"/><Relationship Id="rId100" Type="http://schemas.openxmlformats.org/officeDocument/2006/relationships/hyperlink" Target="https://talan.bank.gov.ua/get-user-certificate/_Ji2CO9JWTPMMzOkgfxt" TargetMode="External"/><Relationship Id="rId338" Type="http://schemas.openxmlformats.org/officeDocument/2006/relationships/hyperlink" Target="https://talan.bank.gov.ua/get-user-certificate/_Ji2CTcA8EdeLEaQpV67" TargetMode="External"/><Relationship Id="rId545" Type="http://schemas.openxmlformats.org/officeDocument/2006/relationships/hyperlink" Target="https://talan.bank.gov.ua/get-user-certificate/_Ji2Cgi5UJuKnXG5jYX-" TargetMode="External"/><Relationship Id="rId752" Type="http://schemas.openxmlformats.org/officeDocument/2006/relationships/hyperlink" Target="https://talan.bank.gov.ua/get-user-certificate/_Ji2Cs-BTmUvhjKD36St" TargetMode="External"/><Relationship Id="rId184" Type="http://schemas.openxmlformats.org/officeDocument/2006/relationships/hyperlink" Target="https://talan.bank.gov.ua/get-user-certificate/_Ji2C_x-I0ZOCavlF4pY" TargetMode="External"/><Relationship Id="rId391" Type="http://schemas.openxmlformats.org/officeDocument/2006/relationships/hyperlink" Target="https://talan.bank.gov.ua/get-user-certificate/_Ji2CthsF2W_jv3qWdqh" TargetMode="External"/><Relationship Id="rId405" Type="http://schemas.openxmlformats.org/officeDocument/2006/relationships/hyperlink" Target="https://talan.bank.gov.ua/get-user-certificate/_Ji2Cy-SF1LKeAzvzzB8" TargetMode="External"/><Relationship Id="rId612" Type="http://schemas.openxmlformats.org/officeDocument/2006/relationships/hyperlink" Target="https://talan.bank.gov.ua/get-user-certificate/_Ji2CB1UvxoRneDh9rcG" TargetMode="External"/><Relationship Id="rId251" Type="http://schemas.openxmlformats.org/officeDocument/2006/relationships/hyperlink" Target="https://talan.bank.gov.ua/get-user-certificate/_Ji2C1-tTQ5gllhU5YuV" TargetMode="External"/><Relationship Id="rId489" Type="http://schemas.openxmlformats.org/officeDocument/2006/relationships/hyperlink" Target="https://talan.bank.gov.ua/get-user-certificate/_Ji2CcV6BniNc_xel-xZ" TargetMode="External"/><Relationship Id="rId696" Type="http://schemas.openxmlformats.org/officeDocument/2006/relationships/hyperlink" Target="https://talan.bank.gov.ua/get-user-certificate/_Ji2CKrR8aLMAVBUT9YY" TargetMode="External"/><Relationship Id="rId917" Type="http://schemas.openxmlformats.org/officeDocument/2006/relationships/hyperlink" Target="https://talan.bank.gov.ua/get-user-certificate/_Ji2C2OA5nTTPMRBX5d_" TargetMode="External"/><Relationship Id="rId46" Type="http://schemas.openxmlformats.org/officeDocument/2006/relationships/hyperlink" Target="https://talan.bank.gov.ua/get-user-certificate/_Ji2CQH7sYEAr-30Sq-9" TargetMode="External"/><Relationship Id="rId349" Type="http://schemas.openxmlformats.org/officeDocument/2006/relationships/hyperlink" Target="https://talan.bank.gov.ua/get-user-certificate/_Ji2Cp-BJvtG6CmMnoJE" TargetMode="External"/><Relationship Id="rId556" Type="http://schemas.openxmlformats.org/officeDocument/2006/relationships/hyperlink" Target="https://talan.bank.gov.ua/get-user-certificate/_Ji2CDFZKgV1Cl4ynsEP" TargetMode="External"/><Relationship Id="rId763" Type="http://schemas.openxmlformats.org/officeDocument/2006/relationships/hyperlink" Target="https://talan.bank.gov.ua/get-user-certificate/_Ji2C2k6qsrAtFMG2-pw" TargetMode="External"/><Relationship Id="rId111" Type="http://schemas.openxmlformats.org/officeDocument/2006/relationships/hyperlink" Target="https://talan.bank.gov.ua/get-user-certificate/_Ji2CHWWYeWAg78WBi-s" TargetMode="External"/><Relationship Id="rId195" Type="http://schemas.openxmlformats.org/officeDocument/2006/relationships/hyperlink" Target="https://talan.bank.gov.ua/get-user-certificate/_Ji2CCluAa8FJSVXmWbm" TargetMode="External"/><Relationship Id="rId209" Type="http://schemas.openxmlformats.org/officeDocument/2006/relationships/hyperlink" Target="https://talan.bank.gov.ua/get-user-certificate/_Ji2Cy54jyS9mlSmvDa8" TargetMode="External"/><Relationship Id="rId416" Type="http://schemas.openxmlformats.org/officeDocument/2006/relationships/hyperlink" Target="https://talan.bank.gov.ua/get-user-certificate/_Ji2Cj_GhtnPkETlKYiz" TargetMode="External"/><Relationship Id="rId623" Type="http://schemas.openxmlformats.org/officeDocument/2006/relationships/hyperlink" Target="https://talan.bank.gov.ua/get-user-certificate/_Ji2C4DMWmNLvuvaUvze" TargetMode="External"/><Relationship Id="rId830" Type="http://schemas.openxmlformats.org/officeDocument/2006/relationships/hyperlink" Target="https://talan.bank.gov.ua/get-user-certificate/_Ji2CYHMW3_TLHZPXdsN" TargetMode="External"/><Relationship Id="rId928" Type="http://schemas.openxmlformats.org/officeDocument/2006/relationships/hyperlink" Target="https://talan.bank.gov.ua/get-user-certificate/_Ji2CdSAgQtXR536pNar" TargetMode="External"/><Relationship Id="rId57" Type="http://schemas.openxmlformats.org/officeDocument/2006/relationships/hyperlink" Target="https://talan.bank.gov.ua/get-user-certificate/_Ji2CmG6eO0sY72r5uW7" TargetMode="External"/><Relationship Id="rId262" Type="http://schemas.openxmlformats.org/officeDocument/2006/relationships/hyperlink" Target="https://talan.bank.gov.ua/get-user-certificate/_Ji2C29WD8S-j0r04Yj7" TargetMode="External"/><Relationship Id="rId567" Type="http://schemas.openxmlformats.org/officeDocument/2006/relationships/hyperlink" Target="https://talan.bank.gov.ua/get-user-certificate/_Ji2Ccj80D1CaR4D_bZU" TargetMode="External"/><Relationship Id="rId122" Type="http://schemas.openxmlformats.org/officeDocument/2006/relationships/hyperlink" Target="https://talan.bank.gov.ua/get-user-certificate/_Ji2C0KjFSpjf2_WEgVn" TargetMode="External"/><Relationship Id="rId774" Type="http://schemas.openxmlformats.org/officeDocument/2006/relationships/hyperlink" Target="https://talan.bank.gov.ua/get-user-certificate/_Ji2CUA21YvZYJkJFfur" TargetMode="External"/><Relationship Id="rId427" Type="http://schemas.openxmlformats.org/officeDocument/2006/relationships/hyperlink" Target="https://talan.bank.gov.ua/get-user-certificate/_Ji2CRqiZwqh-LxKirez" TargetMode="External"/><Relationship Id="rId634" Type="http://schemas.openxmlformats.org/officeDocument/2006/relationships/hyperlink" Target="https://talan.bank.gov.ua/get-user-certificate/_Ji2CxAuy3psH_WIVo9q" TargetMode="External"/><Relationship Id="rId841" Type="http://schemas.openxmlformats.org/officeDocument/2006/relationships/hyperlink" Target="https://talan.bank.gov.ua/get-user-certificate/_Ji2CGMRpEqogm_LxMdu" TargetMode="External"/><Relationship Id="rId273" Type="http://schemas.openxmlformats.org/officeDocument/2006/relationships/hyperlink" Target="https://talan.bank.gov.ua/get-user-certificate/_Ji2C7idm6GmbeI8zHO8" TargetMode="External"/><Relationship Id="rId480" Type="http://schemas.openxmlformats.org/officeDocument/2006/relationships/hyperlink" Target="https://talan.bank.gov.ua/get-user-certificate/_Ji2CnI3oq2zxaaaJakq" TargetMode="External"/><Relationship Id="rId701" Type="http://schemas.openxmlformats.org/officeDocument/2006/relationships/hyperlink" Target="https://talan.bank.gov.ua/get-user-certificate/_Ji2CAMQ2C7MI1FuxyOT" TargetMode="External"/><Relationship Id="rId68" Type="http://schemas.openxmlformats.org/officeDocument/2006/relationships/hyperlink" Target="https://talan.bank.gov.ua/get-user-certificate/_Ji2CiUHpD0sY8AEtyqe" TargetMode="External"/><Relationship Id="rId133" Type="http://schemas.openxmlformats.org/officeDocument/2006/relationships/hyperlink" Target="https://talan.bank.gov.ua/get-user-certificate/_Ji2C-CJFpvkpF77fVY4" TargetMode="External"/><Relationship Id="rId340" Type="http://schemas.openxmlformats.org/officeDocument/2006/relationships/hyperlink" Target="https://talan.bank.gov.ua/get-user-certificate/_Ji2CGOMdz9wU5mlrLDd" TargetMode="External"/><Relationship Id="rId578" Type="http://schemas.openxmlformats.org/officeDocument/2006/relationships/hyperlink" Target="https://talan.bank.gov.ua/get-user-certificate/_Ji2CXqpI5qK_iQFzm8Q" TargetMode="External"/><Relationship Id="rId785" Type="http://schemas.openxmlformats.org/officeDocument/2006/relationships/hyperlink" Target="https://talan.bank.gov.ua/get-user-certificate/_Ji2C5XmsJwdd56GKoq8" TargetMode="External"/><Relationship Id="rId200" Type="http://schemas.openxmlformats.org/officeDocument/2006/relationships/hyperlink" Target="https://talan.bank.gov.ua/get-user-certificate/_Ji2Cu-Ej-LBJHeJhWyv" TargetMode="External"/><Relationship Id="rId438" Type="http://schemas.openxmlformats.org/officeDocument/2006/relationships/hyperlink" Target="https://talan.bank.gov.ua/get-user-certificate/_Ji2Chknsex-XK6jFqR5" TargetMode="External"/><Relationship Id="rId645" Type="http://schemas.openxmlformats.org/officeDocument/2006/relationships/hyperlink" Target="https://talan.bank.gov.ua/get-user-certificate/_Ji2CtzzUJDcnNDJWGIR" TargetMode="External"/><Relationship Id="rId852" Type="http://schemas.openxmlformats.org/officeDocument/2006/relationships/hyperlink" Target="https://talan.bank.gov.ua/get-user-certificate/_Ji2CJu3uqtB1SZcHKB4" TargetMode="External"/><Relationship Id="rId284" Type="http://schemas.openxmlformats.org/officeDocument/2006/relationships/hyperlink" Target="https://talan.bank.gov.ua/get-user-certificate/_Ji2Cea5CFykKna_95zU" TargetMode="External"/><Relationship Id="rId491" Type="http://schemas.openxmlformats.org/officeDocument/2006/relationships/hyperlink" Target="https://talan.bank.gov.ua/get-user-certificate/_Ji2CLkjLYkE5MLTDXPT" TargetMode="External"/><Relationship Id="rId505" Type="http://schemas.openxmlformats.org/officeDocument/2006/relationships/hyperlink" Target="https://talan.bank.gov.ua/get-user-certificate/_Ji2CRHhwwEz2ogK48Sl" TargetMode="External"/><Relationship Id="rId712" Type="http://schemas.openxmlformats.org/officeDocument/2006/relationships/hyperlink" Target="https://talan.bank.gov.ua/get-user-certificate/_Ji2CtVoVDVUx7TRcTEp" TargetMode="External"/><Relationship Id="rId79" Type="http://schemas.openxmlformats.org/officeDocument/2006/relationships/hyperlink" Target="https://talan.bank.gov.ua/get-user-certificate/_Ji2CPomRK8qhrWdvSiK" TargetMode="External"/><Relationship Id="rId144" Type="http://schemas.openxmlformats.org/officeDocument/2006/relationships/hyperlink" Target="https://talan.bank.gov.ua/get-user-certificate/_Ji2CmD61S5QY71icgMn" TargetMode="External"/><Relationship Id="rId589" Type="http://schemas.openxmlformats.org/officeDocument/2006/relationships/hyperlink" Target="https://talan.bank.gov.ua/get-user-certificate/_Ji2CnZKe9n4ycusW_Um" TargetMode="External"/><Relationship Id="rId796" Type="http://schemas.openxmlformats.org/officeDocument/2006/relationships/hyperlink" Target="https://talan.bank.gov.ua/get-user-certificate/_Ji2CBGe9n_aBsi7wZa_" TargetMode="External"/><Relationship Id="rId351" Type="http://schemas.openxmlformats.org/officeDocument/2006/relationships/hyperlink" Target="https://talan.bank.gov.ua/get-user-certificate/_Ji2C1Uj9RmneCDzpnK-" TargetMode="External"/><Relationship Id="rId449" Type="http://schemas.openxmlformats.org/officeDocument/2006/relationships/hyperlink" Target="https://talan.bank.gov.ua/get-user-certificate/_Ji2Cs5TIuGzn7OVb7x_" TargetMode="External"/><Relationship Id="rId656" Type="http://schemas.openxmlformats.org/officeDocument/2006/relationships/hyperlink" Target="https://talan.bank.gov.ua/get-user-certificate/_Ji2CuLoPfPNojWoWEme" TargetMode="External"/><Relationship Id="rId863" Type="http://schemas.openxmlformats.org/officeDocument/2006/relationships/hyperlink" Target="https://talan.bank.gov.ua/get-user-certificate/_Ji2CARmkFB-PoEHyNB3" TargetMode="External"/><Relationship Id="rId211" Type="http://schemas.openxmlformats.org/officeDocument/2006/relationships/hyperlink" Target="https://talan.bank.gov.ua/get-user-certificate/_Ji2C4AGr4JL6mL2HHIZ" TargetMode="External"/><Relationship Id="rId295" Type="http://schemas.openxmlformats.org/officeDocument/2006/relationships/hyperlink" Target="https://talan.bank.gov.ua/get-user-certificate/_Ji2CzzUvDjKZzzoA6PD" TargetMode="External"/><Relationship Id="rId309" Type="http://schemas.openxmlformats.org/officeDocument/2006/relationships/hyperlink" Target="https://talan.bank.gov.ua/get-user-certificate/_Ji2CSfZ8XvSnOZf8hKG" TargetMode="External"/><Relationship Id="rId516" Type="http://schemas.openxmlformats.org/officeDocument/2006/relationships/hyperlink" Target="https://talan.bank.gov.ua/get-user-certificate/_Ji2C-NOpqexa4T8_-it" TargetMode="External"/><Relationship Id="rId723" Type="http://schemas.openxmlformats.org/officeDocument/2006/relationships/hyperlink" Target="https://talan.bank.gov.ua/get-user-certificate/_Ji2CoHeEl3GlceduCQO" TargetMode="External"/><Relationship Id="rId155" Type="http://schemas.openxmlformats.org/officeDocument/2006/relationships/hyperlink" Target="https://talan.bank.gov.ua/get-user-certificate/_Ji2CrkyaeFyrOF9oqgQ" TargetMode="External"/><Relationship Id="rId362" Type="http://schemas.openxmlformats.org/officeDocument/2006/relationships/hyperlink" Target="https://talan.bank.gov.ua/get-user-certificate/_Ji2C8_keYfznQPpOhYR" TargetMode="External"/><Relationship Id="rId222" Type="http://schemas.openxmlformats.org/officeDocument/2006/relationships/hyperlink" Target="https://talan.bank.gov.ua/get-user-certificate/_Ji2CEieb4WDhQ-VM3iF" TargetMode="External"/><Relationship Id="rId264" Type="http://schemas.openxmlformats.org/officeDocument/2006/relationships/hyperlink" Target="https://talan.bank.gov.ua/get-user-certificate/_Ji2CTmeRF0c8FLuI2nJ" TargetMode="External"/><Relationship Id="rId471" Type="http://schemas.openxmlformats.org/officeDocument/2006/relationships/hyperlink" Target="https://talan.bank.gov.ua/get-user-certificate/_Ji2C0bzzsj2ZsvvelOA" TargetMode="External"/><Relationship Id="rId667" Type="http://schemas.openxmlformats.org/officeDocument/2006/relationships/hyperlink" Target="https://talan.bank.gov.ua/get-user-certificate/_Ji2CwxzZAfp0fp20LG_" TargetMode="External"/><Relationship Id="rId874" Type="http://schemas.openxmlformats.org/officeDocument/2006/relationships/hyperlink" Target="https://talan.bank.gov.ua/get-user-certificate/_Ji2Cf-tfHZrLXnoKEUm" TargetMode="External"/><Relationship Id="rId17" Type="http://schemas.openxmlformats.org/officeDocument/2006/relationships/hyperlink" Target="https://talan.bank.gov.ua/get-user-certificate/_Ji2CyhVHvIcXhSD3lPR" TargetMode="External"/><Relationship Id="rId59" Type="http://schemas.openxmlformats.org/officeDocument/2006/relationships/hyperlink" Target="https://talan.bank.gov.ua/get-user-certificate/_Ji2CLaxqjcvi_3NRqzI" TargetMode="External"/><Relationship Id="rId124" Type="http://schemas.openxmlformats.org/officeDocument/2006/relationships/hyperlink" Target="https://talan.bank.gov.ua/get-user-certificate/_Ji2CoaQWMs148Nc3L0j" TargetMode="External"/><Relationship Id="rId527" Type="http://schemas.openxmlformats.org/officeDocument/2006/relationships/hyperlink" Target="https://talan.bank.gov.ua/get-user-certificate/_Ji2Cpi53q_HtcUF8upe" TargetMode="External"/><Relationship Id="rId569" Type="http://schemas.openxmlformats.org/officeDocument/2006/relationships/hyperlink" Target="https://talan.bank.gov.ua/get-user-certificate/_Ji2C4IbLZUzCa7ZN1_b" TargetMode="External"/><Relationship Id="rId734" Type="http://schemas.openxmlformats.org/officeDocument/2006/relationships/hyperlink" Target="https://talan.bank.gov.ua/get-user-certificate/_Ji2CgW3ITOSmkpGn4Sf" TargetMode="External"/><Relationship Id="rId776" Type="http://schemas.openxmlformats.org/officeDocument/2006/relationships/hyperlink" Target="https://talan.bank.gov.ua/get-user-certificate/_Ji2C1CiY47f23wVldp7" TargetMode="External"/><Relationship Id="rId70" Type="http://schemas.openxmlformats.org/officeDocument/2006/relationships/hyperlink" Target="https://talan.bank.gov.ua/get-user-certificate/_Ji2COX8Pz56wuxaxmj8" TargetMode="External"/><Relationship Id="rId166" Type="http://schemas.openxmlformats.org/officeDocument/2006/relationships/hyperlink" Target="https://talan.bank.gov.ua/get-user-certificate/_Ji2CgAKTawetWNj2EbQ" TargetMode="External"/><Relationship Id="rId331" Type="http://schemas.openxmlformats.org/officeDocument/2006/relationships/hyperlink" Target="https://talan.bank.gov.ua/get-user-certificate/_Ji2CGSprXBrdmFrEcE_" TargetMode="External"/><Relationship Id="rId373" Type="http://schemas.openxmlformats.org/officeDocument/2006/relationships/hyperlink" Target="https://talan.bank.gov.ua/get-user-certificate/_Ji2CSpGJ3gjDQ3WY3L4" TargetMode="External"/><Relationship Id="rId429" Type="http://schemas.openxmlformats.org/officeDocument/2006/relationships/hyperlink" Target="https://talan.bank.gov.ua/get-user-certificate/_Ji2CS8QGrHvpZBitdtV" TargetMode="External"/><Relationship Id="rId580" Type="http://schemas.openxmlformats.org/officeDocument/2006/relationships/hyperlink" Target="https://talan.bank.gov.ua/get-user-certificate/_Ji2CVX4J-FqPt40AbBI" TargetMode="External"/><Relationship Id="rId636" Type="http://schemas.openxmlformats.org/officeDocument/2006/relationships/hyperlink" Target="https://talan.bank.gov.ua/get-user-certificate/_Ji2CgRLgGFoGyss5T-V" TargetMode="External"/><Relationship Id="rId801" Type="http://schemas.openxmlformats.org/officeDocument/2006/relationships/hyperlink" Target="https://talan.bank.gov.ua/get-user-certificate/_Ji2CQNP4dii8RRiycdA" TargetMode="External"/><Relationship Id="rId1" Type="http://schemas.openxmlformats.org/officeDocument/2006/relationships/hyperlink" Target="https://talan.bank.gov.ua/get-user-certificate/_Ji2C3nJHEiq3Mw7L43K" TargetMode="External"/><Relationship Id="rId233" Type="http://schemas.openxmlformats.org/officeDocument/2006/relationships/hyperlink" Target="https://talan.bank.gov.ua/get-user-certificate/_Ji2C56E2qScNroC-fan" TargetMode="External"/><Relationship Id="rId440" Type="http://schemas.openxmlformats.org/officeDocument/2006/relationships/hyperlink" Target="https://talan.bank.gov.ua/get-user-certificate/_Ji2CgeFnkhSeX7OruOY" TargetMode="External"/><Relationship Id="rId678" Type="http://schemas.openxmlformats.org/officeDocument/2006/relationships/hyperlink" Target="https://talan.bank.gov.ua/get-user-certificate/_Ji2C245mW_357GfGzdo" TargetMode="External"/><Relationship Id="rId843" Type="http://schemas.openxmlformats.org/officeDocument/2006/relationships/hyperlink" Target="https://talan.bank.gov.ua/get-user-certificate/_Ji2Cm99hT89JWVFJOKB" TargetMode="External"/><Relationship Id="rId885" Type="http://schemas.openxmlformats.org/officeDocument/2006/relationships/hyperlink" Target="https://talan.bank.gov.ua/get-user-certificate/_Ji2Cn_NRPy3qkypbRKU" TargetMode="External"/><Relationship Id="rId28" Type="http://schemas.openxmlformats.org/officeDocument/2006/relationships/hyperlink" Target="https://talan.bank.gov.ua/get-user-certificate/_Ji2CQq8jnc0XNbIFyyI" TargetMode="External"/><Relationship Id="rId275" Type="http://schemas.openxmlformats.org/officeDocument/2006/relationships/hyperlink" Target="https://talan.bank.gov.ua/get-user-certificate/_Ji2CBTbLKymjhSb3sgR" TargetMode="External"/><Relationship Id="rId300" Type="http://schemas.openxmlformats.org/officeDocument/2006/relationships/hyperlink" Target="https://talan.bank.gov.ua/get-user-certificate/_Ji2CVP_l0IafFU7HNJN" TargetMode="External"/><Relationship Id="rId482" Type="http://schemas.openxmlformats.org/officeDocument/2006/relationships/hyperlink" Target="https://talan.bank.gov.ua/get-user-certificate/_Ji2CIgwf8xIEbYj5hjs" TargetMode="External"/><Relationship Id="rId538" Type="http://schemas.openxmlformats.org/officeDocument/2006/relationships/hyperlink" Target="https://talan.bank.gov.ua/get-user-certificate/_Ji2CZ4L-gN6NPccInEL" TargetMode="External"/><Relationship Id="rId703" Type="http://schemas.openxmlformats.org/officeDocument/2006/relationships/hyperlink" Target="https://talan.bank.gov.ua/get-user-certificate/_Ji2CA5S8e7UnduDb6oU" TargetMode="External"/><Relationship Id="rId745" Type="http://schemas.openxmlformats.org/officeDocument/2006/relationships/hyperlink" Target="https://talan.bank.gov.ua/get-user-certificate/_Ji2CAdiyGE5LViC47kz" TargetMode="External"/><Relationship Id="rId910" Type="http://schemas.openxmlformats.org/officeDocument/2006/relationships/hyperlink" Target="https://talan.bank.gov.ua/get-user-certificate/_Ji2CEB0gvo7viNE8XUV" TargetMode="External"/><Relationship Id="rId81" Type="http://schemas.openxmlformats.org/officeDocument/2006/relationships/hyperlink" Target="https://talan.bank.gov.ua/get-user-certificate/_Ji2C6kk5tHfB5fdDCGI" TargetMode="External"/><Relationship Id="rId135" Type="http://schemas.openxmlformats.org/officeDocument/2006/relationships/hyperlink" Target="https://talan.bank.gov.ua/get-user-certificate/_Ji2CRMDcWjbsl5vpmR1" TargetMode="External"/><Relationship Id="rId177" Type="http://schemas.openxmlformats.org/officeDocument/2006/relationships/hyperlink" Target="https://talan.bank.gov.ua/get-user-certificate/_Ji2CzYxs374UYZocayW" TargetMode="External"/><Relationship Id="rId342" Type="http://schemas.openxmlformats.org/officeDocument/2006/relationships/hyperlink" Target="https://talan.bank.gov.ua/get-user-certificate/_Ji2CU6CuRx611Z4URgt" TargetMode="External"/><Relationship Id="rId384" Type="http://schemas.openxmlformats.org/officeDocument/2006/relationships/hyperlink" Target="https://talan.bank.gov.ua/get-user-certificate/_Ji2C9v5CmgJ3v9Co2Iq" TargetMode="External"/><Relationship Id="rId591" Type="http://schemas.openxmlformats.org/officeDocument/2006/relationships/hyperlink" Target="https://talan.bank.gov.ua/get-user-certificate/_Ji2C6u4LoGnV2I6Zk25" TargetMode="External"/><Relationship Id="rId605" Type="http://schemas.openxmlformats.org/officeDocument/2006/relationships/hyperlink" Target="https://talan.bank.gov.ua/get-user-certificate/_Ji2CKsEUW16ipXQtBSY" TargetMode="External"/><Relationship Id="rId787" Type="http://schemas.openxmlformats.org/officeDocument/2006/relationships/hyperlink" Target="https://talan.bank.gov.ua/get-user-certificate/_Ji2CxhI33cwqbmEa9hi" TargetMode="External"/><Relationship Id="rId812" Type="http://schemas.openxmlformats.org/officeDocument/2006/relationships/hyperlink" Target="https://talan.bank.gov.ua/get-user-certificate/_Ji2CWg7aCXRdrBbYhm6" TargetMode="External"/><Relationship Id="rId202" Type="http://schemas.openxmlformats.org/officeDocument/2006/relationships/hyperlink" Target="https://talan.bank.gov.ua/get-user-certificate/_Ji2CkA9m1aQ-dbYcGpU" TargetMode="External"/><Relationship Id="rId244" Type="http://schemas.openxmlformats.org/officeDocument/2006/relationships/hyperlink" Target="https://talan.bank.gov.ua/get-user-certificate/_Ji2C0Pf-FRQuM-ZmesG" TargetMode="External"/><Relationship Id="rId647" Type="http://schemas.openxmlformats.org/officeDocument/2006/relationships/hyperlink" Target="https://talan.bank.gov.ua/get-user-certificate/_Ji2C5cZlZZ8ovdyT46g" TargetMode="External"/><Relationship Id="rId689" Type="http://schemas.openxmlformats.org/officeDocument/2006/relationships/hyperlink" Target="https://talan.bank.gov.ua/get-user-certificate/_Ji2CX7eqoMokAZuYsxw" TargetMode="External"/><Relationship Id="rId854" Type="http://schemas.openxmlformats.org/officeDocument/2006/relationships/hyperlink" Target="https://talan.bank.gov.ua/get-user-certificate/_Ji2CJGN0q744q1KVBpd" TargetMode="External"/><Relationship Id="rId896" Type="http://schemas.openxmlformats.org/officeDocument/2006/relationships/hyperlink" Target="https://talan.bank.gov.ua/get-user-certificate/_Ji2CN3nEFClCzu91N6P" TargetMode="External"/><Relationship Id="rId39" Type="http://schemas.openxmlformats.org/officeDocument/2006/relationships/hyperlink" Target="https://talan.bank.gov.ua/get-user-certificate/_Ji2CwOnsscGPjuHBA8i" TargetMode="External"/><Relationship Id="rId286" Type="http://schemas.openxmlformats.org/officeDocument/2006/relationships/hyperlink" Target="https://talan.bank.gov.ua/get-user-certificate/_Ji2CUEF2DarF-RaE3Av" TargetMode="External"/><Relationship Id="rId451" Type="http://schemas.openxmlformats.org/officeDocument/2006/relationships/hyperlink" Target="https://talan.bank.gov.ua/get-user-certificate/_Ji2CJYdTMtPq9hlxbAa" TargetMode="External"/><Relationship Id="rId493" Type="http://schemas.openxmlformats.org/officeDocument/2006/relationships/hyperlink" Target="https://talan.bank.gov.ua/get-user-certificate/_Ji2C6mYDoN_-0l7BU7y" TargetMode="External"/><Relationship Id="rId507" Type="http://schemas.openxmlformats.org/officeDocument/2006/relationships/hyperlink" Target="https://talan.bank.gov.ua/get-user-certificate/_Ji2CeIbMwHSr7MClGDo" TargetMode="External"/><Relationship Id="rId549" Type="http://schemas.openxmlformats.org/officeDocument/2006/relationships/hyperlink" Target="https://talan.bank.gov.ua/get-user-certificate/_Ji2CTXx7PAcnTh2TuOL" TargetMode="External"/><Relationship Id="rId714" Type="http://schemas.openxmlformats.org/officeDocument/2006/relationships/hyperlink" Target="https://talan.bank.gov.ua/get-user-certificate/_Ji2Cs5rwK2SgayVDD74" TargetMode="External"/><Relationship Id="rId756" Type="http://schemas.openxmlformats.org/officeDocument/2006/relationships/hyperlink" Target="https://talan.bank.gov.ua/get-user-certificate/_Ji2CZtx7T6MutKI9Ojo" TargetMode="External"/><Relationship Id="rId921" Type="http://schemas.openxmlformats.org/officeDocument/2006/relationships/hyperlink" Target="https://talan.bank.gov.ua/get-user-certificate/_Ji2Cb_en2vSmkX5g8hK" TargetMode="External"/><Relationship Id="rId50" Type="http://schemas.openxmlformats.org/officeDocument/2006/relationships/hyperlink" Target="https://talan.bank.gov.ua/get-user-certificate/_Ji2Cp7dSQjfwTsjnXd7" TargetMode="External"/><Relationship Id="rId104" Type="http://schemas.openxmlformats.org/officeDocument/2006/relationships/hyperlink" Target="https://talan.bank.gov.ua/get-user-certificate/_Ji2CLEix7eJ_c_DJxmW" TargetMode="External"/><Relationship Id="rId146" Type="http://schemas.openxmlformats.org/officeDocument/2006/relationships/hyperlink" Target="https://talan.bank.gov.ua/get-user-certificate/_Ji2CsyEWlxe8YrZ45ND" TargetMode="External"/><Relationship Id="rId188" Type="http://schemas.openxmlformats.org/officeDocument/2006/relationships/hyperlink" Target="https://talan.bank.gov.ua/get-user-certificate/_Ji2CyBE6y24YW400gXe" TargetMode="External"/><Relationship Id="rId311" Type="http://schemas.openxmlformats.org/officeDocument/2006/relationships/hyperlink" Target="https://talan.bank.gov.ua/get-user-certificate/_Ji2Cth9I26g1Eu-mEtt" TargetMode="External"/><Relationship Id="rId353" Type="http://schemas.openxmlformats.org/officeDocument/2006/relationships/hyperlink" Target="https://talan.bank.gov.ua/get-user-certificate/_Ji2CrzOBjvFqX-XKnAY" TargetMode="External"/><Relationship Id="rId395" Type="http://schemas.openxmlformats.org/officeDocument/2006/relationships/hyperlink" Target="https://talan.bank.gov.ua/get-user-certificate/_Ji2CBoQHau8iimA_XBk" TargetMode="External"/><Relationship Id="rId409" Type="http://schemas.openxmlformats.org/officeDocument/2006/relationships/hyperlink" Target="https://talan.bank.gov.ua/get-user-certificate/_Ji2CWi7eSnhZ590HkME" TargetMode="External"/><Relationship Id="rId560" Type="http://schemas.openxmlformats.org/officeDocument/2006/relationships/hyperlink" Target="https://talan.bank.gov.ua/get-user-certificate/_Ji2COcW34G_rpj20X8v" TargetMode="External"/><Relationship Id="rId798" Type="http://schemas.openxmlformats.org/officeDocument/2006/relationships/hyperlink" Target="https://talan.bank.gov.ua/get-user-certificate/_Ji2CsqzUAHv0uyQj8-K" TargetMode="External"/><Relationship Id="rId92" Type="http://schemas.openxmlformats.org/officeDocument/2006/relationships/hyperlink" Target="https://talan.bank.gov.ua/get-user-certificate/_Ji2C6aTZ5-xKOz9Mug5" TargetMode="External"/><Relationship Id="rId213" Type="http://schemas.openxmlformats.org/officeDocument/2006/relationships/hyperlink" Target="https://talan.bank.gov.ua/get-user-certificate/_Ji2CyNt3Cl2iA7Lx2j5" TargetMode="External"/><Relationship Id="rId420" Type="http://schemas.openxmlformats.org/officeDocument/2006/relationships/hyperlink" Target="https://talan.bank.gov.ua/get-user-certificate/_Ji2ChFJMLA_lSbGFkaP" TargetMode="External"/><Relationship Id="rId616" Type="http://schemas.openxmlformats.org/officeDocument/2006/relationships/hyperlink" Target="https://talan.bank.gov.ua/get-user-certificate/_Ji2C9-v61BZNxiX5Bup" TargetMode="External"/><Relationship Id="rId658" Type="http://schemas.openxmlformats.org/officeDocument/2006/relationships/hyperlink" Target="https://talan.bank.gov.ua/get-user-certificate/_Ji2CrzaBj4eC4GitBxB" TargetMode="External"/><Relationship Id="rId823" Type="http://schemas.openxmlformats.org/officeDocument/2006/relationships/hyperlink" Target="https://talan.bank.gov.ua/get-user-certificate/_Ji2CBn-JZFM7VK5paAf" TargetMode="External"/><Relationship Id="rId865" Type="http://schemas.openxmlformats.org/officeDocument/2006/relationships/hyperlink" Target="https://talan.bank.gov.ua/get-user-certificate/_Ji2CjHtxFLTBDnYYUg-" TargetMode="External"/><Relationship Id="rId255" Type="http://schemas.openxmlformats.org/officeDocument/2006/relationships/hyperlink" Target="https://talan.bank.gov.ua/get-user-certificate/_Ji2ChUoZJ8mkEyCjG9U" TargetMode="External"/><Relationship Id="rId297" Type="http://schemas.openxmlformats.org/officeDocument/2006/relationships/hyperlink" Target="https://talan.bank.gov.ua/get-user-certificate/_Ji2CiSI3dU_7yOjtaYD" TargetMode="External"/><Relationship Id="rId462" Type="http://schemas.openxmlformats.org/officeDocument/2006/relationships/hyperlink" Target="https://talan.bank.gov.ua/get-user-certificate/_Ji2CPJqG40EKjWOCSA8" TargetMode="External"/><Relationship Id="rId518" Type="http://schemas.openxmlformats.org/officeDocument/2006/relationships/hyperlink" Target="https://talan.bank.gov.ua/get-user-certificate/_Ji2CFXnlEP1q2TvWVoX" TargetMode="External"/><Relationship Id="rId725" Type="http://schemas.openxmlformats.org/officeDocument/2006/relationships/hyperlink" Target="https://talan.bank.gov.ua/get-user-certificate/_Ji2CpIgfoWPeyXgFOrY" TargetMode="External"/><Relationship Id="rId115" Type="http://schemas.openxmlformats.org/officeDocument/2006/relationships/hyperlink" Target="https://talan.bank.gov.ua/get-user-certificate/_Ji2C-rC4-DrXm6xJZww" TargetMode="External"/><Relationship Id="rId157" Type="http://schemas.openxmlformats.org/officeDocument/2006/relationships/hyperlink" Target="https://talan.bank.gov.ua/get-user-certificate/_Ji2C1jUnhJBq6PL7O7f" TargetMode="External"/><Relationship Id="rId322" Type="http://schemas.openxmlformats.org/officeDocument/2006/relationships/hyperlink" Target="https://talan.bank.gov.ua/get-user-certificate/_Ji2CWKk9zpxnEq4KXdV" TargetMode="External"/><Relationship Id="rId364" Type="http://schemas.openxmlformats.org/officeDocument/2006/relationships/hyperlink" Target="https://talan.bank.gov.ua/get-user-certificate/_Ji2CHoh4NNsfcDEBt7P" TargetMode="External"/><Relationship Id="rId767" Type="http://schemas.openxmlformats.org/officeDocument/2006/relationships/hyperlink" Target="https://talan.bank.gov.ua/get-user-certificate/_Ji2CTd3KgQ2tGy-E2ri" TargetMode="External"/><Relationship Id="rId61" Type="http://schemas.openxmlformats.org/officeDocument/2006/relationships/hyperlink" Target="https://talan.bank.gov.ua/get-user-certificate/_Ji2CinVJrgNtO631I1i" TargetMode="External"/><Relationship Id="rId199" Type="http://schemas.openxmlformats.org/officeDocument/2006/relationships/hyperlink" Target="https://talan.bank.gov.ua/get-user-certificate/_Ji2CNh4uV_umZpLzl6g" TargetMode="External"/><Relationship Id="rId571" Type="http://schemas.openxmlformats.org/officeDocument/2006/relationships/hyperlink" Target="https://talan.bank.gov.ua/get-user-certificate/_Ji2CbE5__cE0JPYaMR1" TargetMode="External"/><Relationship Id="rId627" Type="http://schemas.openxmlformats.org/officeDocument/2006/relationships/hyperlink" Target="https://talan.bank.gov.ua/get-user-certificate/_Ji2CrsrGAolAqy3ensy" TargetMode="External"/><Relationship Id="rId669" Type="http://schemas.openxmlformats.org/officeDocument/2006/relationships/hyperlink" Target="https://talan.bank.gov.ua/get-user-certificate/_Ji2CiJh1x2Ad8FB5Ggv" TargetMode="External"/><Relationship Id="rId834" Type="http://schemas.openxmlformats.org/officeDocument/2006/relationships/hyperlink" Target="https://talan.bank.gov.ua/get-user-certificate/_Ji2CyJ_JQ5uzsWSkRYL" TargetMode="External"/><Relationship Id="rId876" Type="http://schemas.openxmlformats.org/officeDocument/2006/relationships/hyperlink" Target="https://talan.bank.gov.ua/get-user-certificate/_Ji2CoPrlDpGoxzQxrwf" TargetMode="External"/><Relationship Id="rId19" Type="http://schemas.openxmlformats.org/officeDocument/2006/relationships/hyperlink" Target="https://talan.bank.gov.ua/get-user-certificate/_Ji2CxSSEXlvLHBAnAZq" TargetMode="External"/><Relationship Id="rId224" Type="http://schemas.openxmlformats.org/officeDocument/2006/relationships/hyperlink" Target="https://talan.bank.gov.ua/get-user-certificate/_Ji2C-GS1dBhG6PEH45e" TargetMode="External"/><Relationship Id="rId266" Type="http://schemas.openxmlformats.org/officeDocument/2006/relationships/hyperlink" Target="https://talan.bank.gov.ua/get-user-certificate/_Ji2C6gjzXNM89WAXZXM" TargetMode="External"/><Relationship Id="rId431" Type="http://schemas.openxmlformats.org/officeDocument/2006/relationships/hyperlink" Target="https://talan.bank.gov.ua/get-user-certificate/_Ji2C3A6gVLKUKjwqtHI" TargetMode="External"/><Relationship Id="rId473" Type="http://schemas.openxmlformats.org/officeDocument/2006/relationships/hyperlink" Target="https://talan.bank.gov.ua/get-user-certificate/_Ji2C0Uf0FAH3xDuSbHA" TargetMode="External"/><Relationship Id="rId529" Type="http://schemas.openxmlformats.org/officeDocument/2006/relationships/hyperlink" Target="https://talan.bank.gov.ua/get-user-certificate/_Ji2CFFM_0SaGx7dTqXo" TargetMode="External"/><Relationship Id="rId680" Type="http://schemas.openxmlformats.org/officeDocument/2006/relationships/hyperlink" Target="https://talan.bank.gov.ua/get-user-certificate/_Ji2CVkdRwv4Qh4AaKUK" TargetMode="External"/><Relationship Id="rId736" Type="http://schemas.openxmlformats.org/officeDocument/2006/relationships/hyperlink" Target="https://talan.bank.gov.ua/get-user-certificate/_Ji2Ck3fJcPGpL9ZX_TA" TargetMode="External"/><Relationship Id="rId901" Type="http://schemas.openxmlformats.org/officeDocument/2006/relationships/hyperlink" Target="https://talan.bank.gov.ua/get-user-certificate/_Ji2CBkzoksuX5KBSO5b" TargetMode="External"/><Relationship Id="rId30" Type="http://schemas.openxmlformats.org/officeDocument/2006/relationships/hyperlink" Target="https://talan.bank.gov.ua/get-user-certificate/_Ji2CSqro2rPXJhUsVG4" TargetMode="External"/><Relationship Id="rId126" Type="http://schemas.openxmlformats.org/officeDocument/2006/relationships/hyperlink" Target="https://talan.bank.gov.ua/get-user-certificate/_Ji2CdRVBI_B-wqldmlm" TargetMode="External"/><Relationship Id="rId168" Type="http://schemas.openxmlformats.org/officeDocument/2006/relationships/hyperlink" Target="https://talan.bank.gov.ua/get-user-certificate/_Ji2CEUoWS2Q45b1UtqL" TargetMode="External"/><Relationship Id="rId333" Type="http://schemas.openxmlformats.org/officeDocument/2006/relationships/hyperlink" Target="https://talan.bank.gov.ua/get-user-certificate/_Ji2CKt_sioqANVsK1a0" TargetMode="External"/><Relationship Id="rId540" Type="http://schemas.openxmlformats.org/officeDocument/2006/relationships/hyperlink" Target="https://talan.bank.gov.ua/get-user-certificate/_Ji2CwdLS4BR02O5bA-S" TargetMode="External"/><Relationship Id="rId778" Type="http://schemas.openxmlformats.org/officeDocument/2006/relationships/hyperlink" Target="https://talan.bank.gov.ua/get-user-certificate/_Ji2C-TVK7qde6kxFA_3" TargetMode="External"/><Relationship Id="rId72" Type="http://schemas.openxmlformats.org/officeDocument/2006/relationships/hyperlink" Target="https://talan.bank.gov.ua/get-user-certificate/_Ji2CznwYqswodE2NWNc" TargetMode="External"/><Relationship Id="rId375" Type="http://schemas.openxmlformats.org/officeDocument/2006/relationships/hyperlink" Target="https://talan.bank.gov.ua/get-user-certificate/_Ji2C0TQ6yX0GvEMWw_s" TargetMode="External"/><Relationship Id="rId582" Type="http://schemas.openxmlformats.org/officeDocument/2006/relationships/hyperlink" Target="https://talan.bank.gov.ua/get-user-certificate/_Ji2CfFlO9jj3l5tVRrM" TargetMode="External"/><Relationship Id="rId638" Type="http://schemas.openxmlformats.org/officeDocument/2006/relationships/hyperlink" Target="https://talan.bank.gov.ua/get-user-certificate/_Ji2C8JsvDGtO6FlOohc" TargetMode="External"/><Relationship Id="rId803" Type="http://schemas.openxmlformats.org/officeDocument/2006/relationships/hyperlink" Target="https://talan.bank.gov.ua/get-user-certificate/_Ji2C9nBAx9DGpv1K5Qs" TargetMode="External"/><Relationship Id="rId845" Type="http://schemas.openxmlformats.org/officeDocument/2006/relationships/hyperlink" Target="https://talan.bank.gov.ua/get-user-certificate/_Ji2CkDQJdFx58J7zAky" TargetMode="External"/><Relationship Id="rId3" Type="http://schemas.openxmlformats.org/officeDocument/2006/relationships/hyperlink" Target="https://talan.bank.gov.ua/get-user-certificate/_Ji2CfnA3ii-6bso637h" TargetMode="External"/><Relationship Id="rId235" Type="http://schemas.openxmlformats.org/officeDocument/2006/relationships/hyperlink" Target="https://talan.bank.gov.ua/get-user-certificate/_Ji2CHFCXnXvU1U5FyjM" TargetMode="External"/><Relationship Id="rId277" Type="http://schemas.openxmlformats.org/officeDocument/2006/relationships/hyperlink" Target="https://talan.bank.gov.ua/get-user-certificate/_Ji2CRPo8Gm8WN7-fMID" TargetMode="External"/><Relationship Id="rId400" Type="http://schemas.openxmlformats.org/officeDocument/2006/relationships/hyperlink" Target="https://talan.bank.gov.ua/get-user-certificate/_Ji2C7za4ROfbMGMRJu0" TargetMode="External"/><Relationship Id="rId442" Type="http://schemas.openxmlformats.org/officeDocument/2006/relationships/hyperlink" Target="https://talan.bank.gov.ua/get-user-certificate/_Ji2CIvZGfoV0yejdpra" TargetMode="External"/><Relationship Id="rId484" Type="http://schemas.openxmlformats.org/officeDocument/2006/relationships/hyperlink" Target="https://talan.bank.gov.ua/get-user-certificate/_Ji2CuEtGeO5FBiOwuxr" TargetMode="External"/><Relationship Id="rId705" Type="http://schemas.openxmlformats.org/officeDocument/2006/relationships/hyperlink" Target="https://talan.bank.gov.ua/get-user-certificate/_Ji2C4NJUqkEWm0pmS7u" TargetMode="External"/><Relationship Id="rId887" Type="http://schemas.openxmlformats.org/officeDocument/2006/relationships/hyperlink" Target="https://talan.bank.gov.ua/get-user-certificate/_Ji2CzL_TPBwowm5Bde6" TargetMode="External"/><Relationship Id="rId137" Type="http://schemas.openxmlformats.org/officeDocument/2006/relationships/hyperlink" Target="https://talan.bank.gov.ua/get-user-certificate/_Ji2CTnrNI4Ezg08OSVU" TargetMode="External"/><Relationship Id="rId302" Type="http://schemas.openxmlformats.org/officeDocument/2006/relationships/hyperlink" Target="https://talan.bank.gov.ua/get-user-certificate/_Ji2CYMzF8cBool5wTDh" TargetMode="External"/><Relationship Id="rId344" Type="http://schemas.openxmlformats.org/officeDocument/2006/relationships/hyperlink" Target="https://talan.bank.gov.ua/get-user-certificate/_Ji2CkZlLXDMWxECqUuc" TargetMode="External"/><Relationship Id="rId691" Type="http://schemas.openxmlformats.org/officeDocument/2006/relationships/hyperlink" Target="https://talan.bank.gov.ua/get-user-certificate/_Ji2Cuym7TtAsSiwS0qv" TargetMode="External"/><Relationship Id="rId747" Type="http://schemas.openxmlformats.org/officeDocument/2006/relationships/hyperlink" Target="https://talan.bank.gov.ua/get-user-certificate/_Ji2Ci1lqXPwoR-83Oyn" TargetMode="External"/><Relationship Id="rId789" Type="http://schemas.openxmlformats.org/officeDocument/2006/relationships/hyperlink" Target="https://talan.bank.gov.ua/get-user-certificate/_Ji2C5kc7bXvGoCiniGJ" TargetMode="External"/><Relationship Id="rId912" Type="http://schemas.openxmlformats.org/officeDocument/2006/relationships/hyperlink" Target="https://talan.bank.gov.ua/get-user-certificate/_Ji2CY-pw7wMppfXSC80" TargetMode="External"/><Relationship Id="rId41" Type="http://schemas.openxmlformats.org/officeDocument/2006/relationships/hyperlink" Target="https://talan.bank.gov.ua/get-user-certificate/_Ji2CNWnMjEdAs_hq5CN" TargetMode="External"/><Relationship Id="rId83" Type="http://schemas.openxmlformats.org/officeDocument/2006/relationships/hyperlink" Target="https://talan.bank.gov.ua/get-user-certificate/_Ji2CcxYSu-3SAJYac3H" TargetMode="External"/><Relationship Id="rId179" Type="http://schemas.openxmlformats.org/officeDocument/2006/relationships/hyperlink" Target="https://talan.bank.gov.ua/get-user-certificate/_Ji2Cr85lcTzSdpS3PQH" TargetMode="External"/><Relationship Id="rId386" Type="http://schemas.openxmlformats.org/officeDocument/2006/relationships/hyperlink" Target="https://talan.bank.gov.ua/get-user-certificate/_Ji2Cf8iWW4UcUUUb5Yt" TargetMode="External"/><Relationship Id="rId551" Type="http://schemas.openxmlformats.org/officeDocument/2006/relationships/hyperlink" Target="https://talan.bank.gov.ua/get-user-certificate/_Ji2CUoVherlpDrl262I" TargetMode="External"/><Relationship Id="rId593" Type="http://schemas.openxmlformats.org/officeDocument/2006/relationships/hyperlink" Target="https://talan.bank.gov.ua/get-user-certificate/_Ji2C4UVgWA1uuAJ4M9e" TargetMode="External"/><Relationship Id="rId607" Type="http://schemas.openxmlformats.org/officeDocument/2006/relationships/hyperlink" Target="https://talan.bank.gov.ua/get-user-certificate/_Ji2CWDvW8ZwdYt9vTcu" TargetMode="External"/><Relationship Id="rId649" Type="http://schemas.openxmlformats.org/officeDocument/2006/relationships/hyperlink" Target="https://talan.bank.gov.ua/get-user-certificate/_Ji2Cjf7_p8jUQKTcB2b" TargetMode="External"/><Relationship Id="rId814" Type="http://schemas.openxmlformats.org/officeDocument/2006/relationships/hyperlink" Target="https://talan.bank.gov.ua/get-user-certificate/_Ji2CbCtaGAvLlFR9DZV" TargetMode="External"/><Relationship Id="rId856" Type="http://schemas.openxmlformats.org/officeDocument/2006/relationships/hyperlink" Target="https://talan.bank.gov.ua/get-user-certificate/_Ji2ChObCudwWKtiX4eW" TargetMode="External"/><Relationship Id="rId190" Type="http://schemas.openxmlformats.org/officeDocument/2006/relationships/hyperlink" Target="https://talan.bank.gov.ua/get-user-certificate/_Ji2C3MddibPuXKVU169" TargetMode="External"/><Relationship Id="rId204" Type="http://schemas.openxmlformats.org/officeDocument/2006/relationships/hyperlink" Target="https://talan.bank.gov.ua/get-user-certificate/_Ji2CrKiZlt0Z7ffMC7y" TargetMode="External"/><Relationship Id="rId246" Type="http://schemas.openxmlformats.org/officeDocument/2006/relationships/hyperlink" Target="https://talan.bank.gov.ua/get-user-certificate/_Ji2CrzrAkADFtQpXdB3" TargetMode="External"/><Relationship Id="rId288" Type="http://schemas.openxmlformats.org/officeDocument/2006/relationships/hyperlink" Target="https://talan.bank.gov.ua/get-user-certificate/_Ji2Cr2pYPjvPPnfCWVb" TargetMode="External"/><Relationship Id="rId411" Type="http://schemas.openxmlformats.org/officeDocument/2006/relationships/hyperlink" Target="https://talan.bank.gov.ua/get-user-certificate/_Ji2CnQP9NLDh5SYl3Ev" TargetMode="External"/><Relationship Id="rId453" Type="http://schemas.openxmlformats.org/officeDocument/2006/relationships/hyperlink" Target="https://talan.bank.gov.ua/get-user-certificate/_Ji2CPfqRfTnehKmf6Dd" TargetMode="External"/><Relationship Id="rId509" Type="http://schemas.openxmlformats.org/officeDocument/2006/relationships/hyperlink" Target="https://talan.bank.gov.ua/get-user-certificate/_Ji2Cz7hJzK4_eCNvhB2" TargetMode="External"/><Relationship Id="rId660" Type="http://schemas.openxmlformats.org/officeDocument/2006/relationships/hyperlink" Target="https://talan.bank.gov.ua/get-user-certificate/_Ji2CbCapM7uZNjFp1u9" TargetMode="External"/><Relationship Id="rId898" Type="http://schemas.openxmlformats.org/officeDocument/2006/relationships/hyperlink" Target="https://talan.bank.gov.ua/get-user-certificate/_Ji2Cm0uSkuK3UfIRods" TargetMode="External"/><Relationship Id="rId106" Type="http://schemas.openxmlformats.org/officeDocument/2006/relationships/hyperlink" Target="https://talan.bank.gov.ua/get-user-certificate/_Ji2CyROSgDFK3Uhf4jY" TargetMode="External"/><Relationship Id="rId313" Type="http://schemas.openxmlformats.org/officeDocument/2006/relationships/hyperlink" Target="https://talan.bank.gov.ua/get-user-certificate/_Ji2C6KiB3O_pPtkW6K6" TargetMode="External"/><Relationship Id="rId495" Type="http://schemas.openxmlformats.org/officeDocument/2006/relationships/hyperlink" Target="https://talan.bank.gov.ua/get-user-certificate/_Ji2CvX5VPN6_dRmldPp" TargetMode="External"/><Relationship Id="rId716" Type="http://schemas.openxmlformats.org/officeDocument/2006/relationships/hyperlink" Target="https://talan.bank.gov.ua/get-user-certificate/_Ji2CCzBwLgg8oeupjIQ" TargetMode="External"/><Relationship Id="rId758" Type="http://schemas.openxmlformats.org/officeDocument/2006/relationships/hyperlink" Target="https://talan.bank.gov.ua/get-user-certificate/_Ji2CACYBWHBGdpn-GUL" TargetMode="External"/><Relationship Id="rId923" Type="http://schemas.openxmlformats.org/officeDocument/2006/relationships/hyperlink" Target="https://talan.bank.gov.ua/get-user-certificate/_Ji2C_bb6bLjaFhBTPF-" TargetMode="External"/><Relationship Id="rId10" Type="http://schemas.openxmlformats.org/officeDocument/2006/relationships/hyperlink" Target="https://talan.bank.gov.ua/get-user-certificate/_Ji2ChfZ7NFmaGE4hXhl" TargetMode="External"/><Relationship Id="rId52" Type="http://schemas.openxmlformats.org/officeDocument/2006/relationships/hyperlink" Target="https://talan.bank.gov.ua/get-user-certificate/_Ji2CTt0KKvsTo0mRLa8" TargetMode="External"/><Relationship Id="rId94" Type="http://schemas.openxmlformats.org/officeDocument/2006/relationships/hyperlink" Target="https://talan.bank.gov.ua/get-user-certificate/_Ji2C_jYyaM504MT1ca1" TargetMode="External"/><Relationship Id="rId148" Type="http://schemas.openxmlformats.org/officeDocument/2006/relationships/hyperlink" Target="https://talan.bank.gov.ua/get-user-certificate/_Ji2CPk-XIL0toEo_UGB" TargetMode="External"/><Relationship Id="rId355" Type="http://schemas.openxmlformats.org/officeDocument/2006/relationships/hyperlink" Target="https://talan.bank.gov.ua/get-user-certificate/_Ji2CMOlA6r9RJBseswS" TargetMode="External"/><Relationship Id="rId397" Type="http://schemas.openxmlformats.org/officeDocument/2006/relationships/hyperlink" Target="https://talan.bank.gov.ua/get-user-certificate/_Ji2CsVECOwmhUn636V0" TargetMode="External"/><Relationship Id="rId520" Type="http://schemas.openxmlformats.org/officeDocument/2006/relationships/hyperlink" Target="https://talan.bank.gov.ua/get-user-certificate/_Ji2CKlE-TKqMXoon5wV" TargetMode="External"/><Relationship Id="rId562" Type="http://schemas.openxmlformats.org/officeDocument/2006/relationships/hyperlink" Target="https://talan.bank.gov.ua/get-user-certificate/_Ji2Cj4t6KjzYY2zt8tQ" TargetMode="External"/><Relationship Id="rId618" Type="http://schemas.openxmlformats.org/officeDocument/2006/relationships/hyperlink" Target="https://talan.bank.gov.ua/get-user-certificate/_Ji2C4JJT4vBNLMe7HMa" TargetMode="External"/><Relationship Id="rId825" Type="http://schemas.openxmlformats.org/officeDocument/2006/relationships/hyperlink" Target="https://talan.bank.gov.ua/get-user-certificate/_Ji2CYBSurXni3vwrnEx" TargetMode="External"/><Relationship Id="rId215" Type="http://schemas.openxmlformats.org/officeDocument/2006/relationships/hyperlink" Target="https://talan.bank.gov.ua/get-user-certificate/_Ji2CDxvElE2kbXhqgIm" TargetMode="External"/><Relationship Id="rId257" Type="http://schemas.openxmlformats.org/officeDocument/2006/relationships/hyperlink" Target="https://talan.bank.gov.ua/get-user-certificate/_Ji2CEdYyyztFj3He5DC" TargetMode="External"/><Relationship Id="rId422" Type="http://schemas.openxmlformats.org/officeDocument/2006/relationships/hyperlink" Target="https://talan.bank.gov.ua/get-user-certificate/_Ji2C9pWTEWIrRfxgYAl" TargetMode="External"/><Relationship Id="rId464" Type="http://schemas.openxmlformats.org/officeDocument/2006/relationships/hyperlink" Target="https://talan.bank.gov.ua/get-user-certificate/_Ji2CQtjFXl66527d6ob" TargetMode="External"/><Relationship Id="rId867" Type="http://schemas.openxmlformats.org/officeDocument/2006/relationships/hyperlink" Target="https://talan.bank.gov.ua/get-user-certificate/_Ji2CsfyzaifjKCa5TOv" TargetMode="External"/><Relationship Id="rId299" Type="http://schemas.openxmlformats.org/officeDocument/2006/relationships/hyperlink" Target="https://talan.bank.gov.ua/get-user-certificate/_Ji2CIZAoaPno9CMe5x7" TargetMode="External"/><Relationship Id="rId727" Type="http://schemas.openxmlformats.org/officeDocument/2006/relationships/hyperlink" Target="https://talan.bank.gov.ua/get-user-certificate/_Ji2C1W0Lwvr_4WthXkm" TargetMode="External"/><Relationship Id="rId63" Type="http://schemas.openxmlformats.org/officeDocument/2006/relationships/hyperlink" Target="https://talan.bank.gov.ua/get-user-certificate/_Ji2CZN9ZjCz0LaAJkrz" TargetMode="External"/><Relationship Id="rId159" Type="http://schemas.openxmlformats.org/officeDocument/2006/relationships/hyperlink" Target="https://talan.bank.gov.ua/get-user-certificate/_Ji2C-QiumFWNwF4HTBg" TargetMode="External"/><Relationship Id="rId366" Type="http://schemas.openxmlformats.org/officeDocument/2006/relationships/hyperlink" Target="https://talan.bank.gov.ua/get-user-certificate/_Ji2CmoY-XXzs40taf1H" TargetMode="External"/><Relationship Id="rId573" Type="http://schemas.openxmlformats.org/officeDocument/2006/relationships/hyperlink" Target="https://talan.bank.gov.ua/get-user-certificate/_Ji2CU8FSE9GfqVEIm4J" TargetMode="External"/><Relationship Id="rId780" Type="http://schemas.openxmlformats.org/officeDocument/2006/relationships/hyperlink" Target="https://talan.bank.gov.ua/get-user-certificate/_Ji2CjiV7cult-Xc5-X-" TargetMode="External"/><Relationship Id="rId226" Type="http://schemas.openxmlformats.org/officeDocument/2006/relationships/hyperlink" Target="https://talan.bank.gov.ua/get-user-certificate/_Ji2CaforZjGoqE14e-y" TargetMode="External"/><Relationship Id="rId433" Type="http://schemas.openxmlformats.org/officeDocument/2006/relationships/hyperlink" Target="https://talan.bank.gov.ua/get-user-certificate/_Ji2CJUtaHeNmWtQJznk" TargetMode="External"/><Relationship Id="rId878" Type="http://schemas.openxmlformats.org/officeDocument/2006/relationships/hyperlink" Target="https://talan.bank.gov.ua/get-user-certificate/_Ji2CfpTxUMW1jxnayD8" TargetMode="External"/><Relationship Id="rId640" Type="http://schemas.openxmlformats.org/officeDocument/2006/relationships/hyperlink" Target="https://talan.bank.gov.ua/get-user-certificate/_Ji2CiKL9Y0fO7G_K9CN" TargetMode="External"/><Relationship Id="rId738" Type="http://schemas.openxmlformats.org/officeDocument/2006/relationships/hyperlink" Target="https://talan.bank.gov.ua/get-user-certificate/_Ji2CLyijQgpZNK7Y7fk" TargetMode="External"/><Relationship Id="rId74" Type="http://schemas.openxmlformats.org/officeDocument/2006/relationships/hyperlink" Target="https://talan.bank.gov.ua/get-user-certificate/_Ji2Cho_96OycOmWBiw6" TargetMode="External"/><Relationship Id="rId377" Type="http://schemas.openxmlformats.org/officeDocument/2006/relationships/hyperlink" Target="https://talan.bank.gov.ua/get-user-certificate/_Ji2CeYLkTx_g8Gvc2tX" TargetMode="External"/><Relationship Id="rId500" Type="http://schemas.openxmlformats.org/officeDocument/2006/relationships/hyperlink" Target="https://talan.bank.gov.ua/get-user-certificate/_Ji2CPGiXf8OrDET5fWS" TargetMode="External"/><Relationship Id="rId584" Type="http://schemas.openxmlformats.org/officeDocument/2006/relationships/hyperlink" Target="https://talan.bank.gov.ua/get-user-certificate/_Ji2CjLd_JD9Zf_lGmKL" TargetMode="External"/><Relationship Id="rId805" Type="http://schemas.openxmlformats.org/officeDocument/2006/relationships/hyperlink" Target="https://talan.bank.gov.ua/get-user-certificate/_Ji2Cg0h56cS9Z1yZfqr" TargetMode="External"/><Relationship Id="rId5" Type="http://schemas.openxmlformats.org/officeDocument/2006/relationships/hyperlink" Target="https://talan.bank.gov.ua/get-user-certificate/_Ji2CFFCDBgJX5v9Ejun" TargetMode="External"/><Relationship Id="rId237" Type="http://schemas.openxmlformats.org/officeDocument/2006/relationships/hyperlink" Target="https://talan.bank.gov.ua/get-user-certificate/_Ji2CuPBW4n6nFJkAacX" TargetMode="External"/><Relationship Id="rId791" Type="http://schemas.openxmlformats.org/officeDocument/2006/relationships/hyperlink" Target="https://talan.bank.gov.ua/get-user-certificate/_Ji2Crd9bdLhK94fqk26" TargetMode="External"/><Relationship Id="rId889" Type="http://schemas.openxmlformats.org/officeDocument/2006/relationships/hyperlink" Target="https://talan.bank.gov.ua/get-user-certificate/_Ji2C_5rAv5GfdKrkl7t" TargetMode="External"/><Relationship Id="rId444" Type="http://schemas.openxmlformats.org/officeDocument/2006/relationships/hyperlink" Target="https://talan.bank.gov.ua/get-user-certificate/_Ji2CutRCDpv3wVRqthN" TargetMode="External"/><Relationship Id="rId651" Type="http://schemas.openxmlformats.org/officeDocument/2006/relationships/hyperlink" Target="https://talan.bank.gov.ua/get-user-certificate/_Ji2C6MUqJKT_IGzlvKL" TargetMode="External"/><Relationship Id="rId749" Type="http://schemas.openxmlformats.org/officeDocument/2006/relationships/hyperlink" Target="https://talan.bank.gov.ua/get-user-certificate/_Ji2CSjrKDu1ITW0Ou3o" TargetMode="External"/><Relationship Id="rId290" Type="http://schemas.openxmlformats.org/officeDocument/2006/relationships/hyperlink" Target="https://talan.bank.gov.ua/get-user-certificate/_Ji2C0J64eGkycJGBhle" TargetMode="External"/><Relationship Id="rId304" Type="http://schemas.openxmlformats.org/officeDocument/2006/relationships/hyperlink" Target="https://talan.bank.gov.ua/get-user-certificate/_Ji2CfMMLmXKW8eE2jeD" TargetMode="External"/><Relationship Id="rId388" Type="http://schemas.openxmlformats.org/officeDocument/2006/relationships/hyperlink" Target="https://talan.bank.gov.ua/get-user-certificate/_Ji2C5nbwqSZoRR0d_NR" TargetMode="External"/><Relationship Id="rId511" Type="http://schemas.openxmlformats.org/officeDocument/2006/relationships/hyperlink" Target="https://talan.bank.gov.ua/get-user-certificate/_Ji2C4nJCBaAkHJWRmZI" TargetMode="External"/><Relationship Id="rId609" Type="http://schemas.openxmlformats.org/officeDocument/2006/relationships/hyperlink" Target="https://talan.bank.gov.ua/get-user-certificate/_Ji2CHrZI5jkOnRbJfKv" TargetMode="External"/><Relationship Id="rId85" Type="http://schemas.openxmlformats.org/officeDocument/2006/relationships/hyperlink" Target="https://talan.bank.gov.ua/get-user-certificate/_Ji2C3ElXhnp9CMDZp3x" TargetMode="External"/><Relationship Id="rId150" Type="http://schemas.openxmlformats.org/officeDocument/2006/relationships/hyperlink" Target="https://talan.bank.gov.ua/get-user-certificate/_Ji2Cft4pK5Vs77aMPSS" TargetMode="External"/><Relationship Id="rId595" Type="http://schemas.openxmlformats.org/officeDocument/2006/relationships/hyperlink" Target="https://talan.bank.gov.ua/get-user-certificate/_Ji2CtyEEWMqtP6lwGpQ" TargetMode="External"/><Relationship Id="rId816" Type="http://schemas.openxmlformats.org/officeDocument/2006/relationships/hyperlink" Target="https://talan.bank.gov.ua/get-user-certificate/_Ji2CqiFdeOLu1Fupwfa" TargetMode="External"/><Relationship Id="rId248" Type="http://schemas.openxmlformats.org/officeDocument/2006/relationships/hyperlink" Target="https://talan.bank.gov.ua/get-user-certificate/_Ji2CQv9SxtT4zEeczwn" TargetMode="External"/><Relationship Id="rId455" Type="http://schemas.openxmlformats.org/officeDocument/2006/relationships/hyperlink" Target="https://talan.bank.gov.ua/get-user-certificate/_Ji2CG_9V_bGkcMhJT-U" TargetMode="External"/><Relationship Id="rId662" Type="http://schemas.openxmlformats.org/officeDocument/2006/relationships/hyperlink" Target="https://talan.bank.gov.ua/get-user-certificate/_Ji2C4A-nqwxYTgIkomW" TargetMode="External"/><Relationship Id="rId12" Type="http://schemas.openxmlformats.org/officeDocument/2006/relationships/hyperlink" Target="https://talan.bank.gov.ua/get-user-certificate/_Ji2CG5c7Cjtf7JD5nUk" TargetMode="External"/><Relationship Id="rId108" Type="http://schemas.openxmlformats.org/officeDocument/2006/relationships/hyperlink" Target="https://talan.bank.gov.ua/get-user-certificate/_Ji2Ci87zK2HOjFUGRAG" TargetMode="External"/><Relationship Id="rId315" Type="http://schemas.openxmlformats.org/officeDocument/2006/relationships/hyperlink" Target="https://talan.bank.gov.ua/get-user-certificate/_Ji2C-xZQxSaT_lVHyGC" TargetMode="External"/><Relationship Id="rId522" Type="http://schemas.openxmlformats.org/officeDocument/2006/relationships/hyperlink" Target="https://talan.bank.gov.ua/get-user-certificate/_Ji2CIcU42GahBUoToVc" TargetMode="External"/><Relationship Id="rId96" Type="http://schemas.openxmlformats.org/officeDocument/2006/relationships/hyperlink" Target="https://talan.bank.gov.ua/get-user-certificate/_Ji2Cw3mggPpJELxl4NC" TargetMode="External"/><Relationship Id="rId161" Type="http://schemas.openxmlformats.org/officeDocument/2006/relationships/hyperlink" Target="https://talan.bank.gov.ua/get-user-certificate/_Ji2Cw8tqe_vv4Nypv1S" TargetMode="External"/><Relationship Id="rId399" Type="http://schemas.openxmlformats.org/officeDocument/2006/relationships/hyperlink" Target="https://talan.bank.gov.ua/get-user-certificate/_Ji2C3wjVxDYV2g5R5l5" TargetMode="External"/><Relationship Id="rId827" Type="http://schemas.openxmlformats.org/officeDocument/2006/relationships/hyperlink" Target="https://talan.bank.gov.ua/get-user-certificate/_Ji2Ck5DGkSliEr7X6k1" TargetMode="External"/><Relationship Id="rId259" Type="http://schemas.openxmlformats.org/officeDocument/2006/relationships/hyperlink" Target="https://talan.bank.gov.ua/get-user-certificate/_Ji2CYtL320OJfmwPwfB" TargetMode="External"/><Relationship Id="rId466" Type="http://schemas.openxmlformats.org/officeDocument/2006/relationships/hyperlink" Target="https://talan.bank.gov.ua/get-user-certificate/_Ji2C2j-IIyj2LwFvzBH" TargetMode="External"/><Relationship Id="rId673" Type="http://schemas.openxmlformats.org/officeDocument/2006/relationships/hyperlink" Target="https://talan.bank.gov.ua/get-user-certificate/_Ji2CexD5KUQjb9SBOar" TargetMode="External"/><Relationship Id="rId880" Type="http://schemas.openxmlformats.org/officeDocument/2006/relationships/hyperlink" Target="https://talan.bank.gov.ua/get-user-certificate/_Ji2CHWWg1mJjcno1sgY" TargetMode="External"/><Relationship Id="rId23" Type="http://schemas.openxmlformats.org/officeDocument/2006/relationships/hyperlink" Target="https://talan.bank.gov.ua/get-user-certificate/_Ji2CODi8jUKc-ea4fIm" TargetMode="External"/><Relationship Id="rId119" Type="http://schemas.openxmlformats.org/officeDocument/2006/relationships/hyperlink" Target="https://talan.bank.gov.ua/get-user-certificate/_Ji2C_yQE1hz99Z6mKHC" TargetMode="External"/><Relationship Id="rId326" Type="http://schemas.openxmlformats.org/officeDocument/2006/relationships/hyperlink" Target="https://talan.bank.gov.ua/get-user-certificate/_Ji2CNNF88z6ngTN4gDS" TargetMode="External"/><Relationship Id="rId533" Type="http://schemas.openxmlformats.org/officeDocument/2006/relationships/hyperlink" Target="https://talan.bank.gov.ua/get-user-certificate/_Ji2CZnMA6nh9VEV963w" TargetMode="External"/><Relationship Id="rId740" Type="http://schemas.openxmlformats.org/officeDocument/2006/relationships/hyperlink" Target="https://talan.bank.gov.ua/get-user-certificate/_Ji2ChC7IMQ4VXBF3JEx" TargetMode="External"/><Relationship Id="rId838" Type="http://schemas.openxmlformats.org/officeDocument/2006/relationships/hyperlink" Target="https://talan.bank.gov.ua/get-user-certificate/_Ji2CEbaTUO8aNiUTvyN" TargetMode="External"/><Relationship Id="rId172" Type="http://schemas.openxmlformats.org/officeDocument/2006/relationships/hyperlink" Target="https://talan.bank.gov.ua/get-user-certificate/_Ji2CMKVFgnb0Q3_8Oon" TargetMode="External"/><Relationship Id="rId477" Type="http://schemas.openxmlformats.org/officeDocument/2006/relationships/hyperlink" Target="https://talan.bank.gov.ua/get-user-certificate/_Ji2C11CN53bsiEiQ_5-" TargetMode="External"/><Relationship Id="rId600" Type="http://schemas.openxmlformats.org/officeDocument/2006/relationships/hyperlink" Target="https://talan.bank.gov.ua/get-user-certificate/_Ji2C5oqBieU2nBS_Wik" TargetMode="External"/><Relationship Id="rId684" Type="http://schemas.openxmlformats.org/officeDocument/2006/relationships/hyperlink" Target="https://talan.bank.gov.ua/get-user-certificate/_Ji2CHGnSpBSWkipLwSo" TargetMode="External"/><Relationship Id="rId337" Type="http://schemas.openxmlformats.org/officeDocument/2006/relationships/hyperlink" Target="https://talan.bank.gov.ua/get-user-certificate/_Ji2CMaqgcy0MixnxfF8" TargetMode="External"/><Relationship Id="rId891" Type="http://schemas.openxmlformats.org/officeDocument/2006/relationships/hyperlink" Target="https://talan.bank.gov.ua/get-user-certificate/_Ji2CcupiDoIQejKNv-K" TargetMode="External"/><Relationship Id="rId905" Type="http://schemas.openxmlformats.org/officeDocument/2006/relationships/hyperlink" Target="https://talan.bank.gov.ua/get-user-certificate/_Ji2C7HYiREM3aQ5tnjb" TargetMode="External"/><Relationship Id="rId34" Type="http://schemas.openxmlformats.org/officeDocument/2006/relationships/hyperlink" Target="https://talan.bank.gov.ua/get-user-certificate/_Ji2C0tjTVHlJyJlUFNj" TargetMode="External"/><Relationship Id="rId544" Type="http://schemas.openxmlformats.org/officeDocument/2006/relationships/hyperlink" Target="https://talan.bank.gov.ua/get-user-certificate/_Ji2CEFiLdYnH0g8hL5D" TargetMode="External"/><Relationship Id="rId751" Type="http://schemas.openxmlformats.org/officeDocument/2006/relationships/hyperlink" Target="https://talan.bank.gov.ua/get-user-certificate/_Ji2CtZxgrTgkWZOTvHn" TargetMode="External"/><Relationship Id="rId849" Type="http://schemas.openxmlformats.org/officeDocument/2006/relationships/hyperlink" Target="https://talan.bank.gov.ua/get-user-certificate/_Ji2CDvpdauXkRsaa_wm" TargetMode="External"/><Relationship Id="rId183" Type="http://schemas.openxmlformats.org/officeDocument/2006/relationships/hyperlink" Target="https://talan.bank.gov.ua/get-user-certificate/_Ji2CKzarwxqWoOsMKel" TargetMode="External"/><Relationship Id="rId390" Type="http://schemas.openxmlformats.org/officeDocument/2006/relationships/hyperlink" Target="https://talan.bank.gov.ua/get-user-certificate/_Ji2CUSbsOb0n-qrdT91" TargetMode="External"/><Relationship Id="rId404" Type="http://schemas.openxmlformats.org/officeDocument/2006/relationships/hyperlink" Target="https://talan.bank.gov.ua/get-user-certificate/_Ji2CAKlF1ATHEZZi2uT" TargetMode="External"/><Relationship Id="rId611" Type="http://schemas.openxmlformats.org/officeDocument/2006/relationships/hyperlink" Target="https://talan.bank.gov.ua/get-user-certificate/_Ji2CctwXk5q_s6xqKzw" TargetMode="External"/><Relationship Id="rId250" Type="http://schemas.openxmlformats.org/officeDocument/2006/relationships/hyperlink" Target="https://talan.bank.gov.ua/get-user-certificate/_Ji2CEz8WEe2F0wM_D_r" TargetMode="External"/><Relationship Id="rId488" Type="http://schemas.openxmlformats.org/officeDocument/2006/relationships/hyperlink" Target="https://talan.bank.gov.ua/get-user-certificate/_Ji2CIyxblyZkqY9HYto" TargetMode="External"/><Relationship Id="rId695" Type="http://schemas.openxmlformats.org/officeDocument/2006/relationships/hyperlink" Target="https://talan.bank.gov.ua/get-user-certificate/_Ji2CXL0BiHudJVqzhya" TargetMode="External"/><Relationship Id="rId709" Type="http://schemas.openxmlformats.org/officeDocument/2006/relationships/hyperlink" Target="https://talan.bank.gov.ua/get-user-certificate/_Ji2CCCDf4WNlg0ixFCx" TargetMode="External"/><Relationship Id="rId916" Type="http://schemas.openxmlformats.org/officeDocument/2006/relationships/hyperlink" Target="https://talan.bank.gov.ua/get-user-certificate/_Ji2Ctt4gvZPQx58K_Hv" TargetMode="External"/><Relationship Id="rId45" Type="http://schemas.openxmlformats.org/officeDocument/2006/relationships/hyperlink" Target="https://talan.bank.gov.ua/get-user-certificate/_Ji2C7uyYTK-tcHuoDDO" TargetMode="External"/><Relationship Id="rId110" Type="http://schemas.openxmlformats.org/officeDocument/2006/relationships/hyperlink" Target="https://talan.bank.gov.ua/get-user-certificate/_Ji2CdJD0e1qjh_S1-rA" TargetMode="External"/><Relationship Id="rId348" Type="http://schemas.openxmlformats.org/officeDocument/2006/relationships/hyperlink" Target="https://talan.bank.gov.ua/get-user-certificate/_Ji2CWd-IFneZG8tfKtO" TargetMode="External"/><Relationship Id="rId555" Type="http://schemas.openxmlformats.org/officeDocument/2006/relationships/hyperlink" Target="https://talan.bank.gov.ua/get-user-certificate/_Ji2CpvPQ_zshSoulOcH" TargetMode="External"/><Relationship Id="rId762" Type="http://schemas.openxmlformats.org/officeDocument/2006/relationships/hyperlink" Target="https://talan.bank.gov.ua/get-user-certificate/_Ji2CWDNjOzi72A778f-" TargetMode="External"/><Relationship Id="rId194" Type="http://schemas.openxmlformats.org/officeDocument/2006/relationships/hyperlink" Target="https://talan.bank.gov.ua/get-user-certificate/_Ji2CjJ9lkQI0TnR1VKG" TargetMode="External"/><Relationship Id="rId208" Type="http://schemas.openxmlformats.org/officeDocument/2006/relationships/hyperlink" Target="https://talan.bank.gov.ua/get-user-certificate/_Ji2C_ZG0C8_QhbUsLgj" TargetMode="External"/><Relationship Id="rId415" Type="http://schemas.openxmlformats.org/officeDocument/2006/relationships/hyperlink" Target="https://talan.bank.gov.ua/get-user-certificate/_Ji2C2eAqOQS7aVD2NWe" TargetMode="External"/><Relationship Id="rId622" Type="http://schemas.openxmlformats.org/officeDocument/2006/relationships/hyperlink" Target="https://talan.bank.gov.ua/get-user-certificate/_Ji2CS69rQFu7Bf-QOpu" TargetMode="External"/><Relationship Id="rId261" Type="http://schemas.openxmlformats.org/officeDocument/2006/relationships/hyperlink" Target="https://talan.bank.gov.ua/get-user-certificate/_Ji2CDLkoQB_WVQ2rLsC" TargetMode="External"/><Relationship Id="rId499" Type="http://schemas.openxmlformats.org/officeDocument/2006/relationships/hyperlink" Target="https://talan.bank.gov.ua/get-user-certificate/_Ji2CBu6OH-gtn5XZEiP" TargetMode="External"/><Relationship Id="rId927" Type="http://schemas.openxmlformats.org/officeDocument/2006/relationships/hyperlink" Target="https://talan.bank.gov.ua/get-user-certificate/_Ji2C884D7z5oeiSkBSL" TargetMode="External"/><Relationship Id="rId56" Type="http://schemas.openxmlformats.org/officeDocument/2006/relationships/hyperlink" Target="https://talan.bank.gov.ua/get-user-certificate/_Ji2COqP6TwSGdQGn4je" TargetMode="External"/><Relationship Id="rId359" Type="http://schemas.openxmlformats.org/officeDocument/2006/relationships/hyperlink" Target="https://talan.bank.gov.ua/get-user-certificate/_Ji2Cv05a2U3KZ53tBEV" TargetMode="External"/><Relationship Id="rId566" Type="http://schemas.openxmlformats.org/officeDocument/2006/relationships/hyperlink" Target="https://talan.bank.gov.ua/get-user-certificate/_Ji2CuDXfW3vW-xi-DBi" TargetMode="External"/><Relationship Id="rId773" Type="http://schemas.openxmlformats.org/officeDocument/2006/relationships/hyperlink" Target="https://talan.bank.gov.ua/get-user-certificate/_Ji2CNxK8unZ8OeV7cH7" TargetMode="External"/><Relationship Id="rId121" Type="http://schemas.openxmlformats.org/officeDocument/2006/relationships/hyperlink" Target="https://talan.bank.gov.ua/get-user-certificate/_Ji2ChhpcU3Cs0hEjrb8" TargetMode="External"/><Relationship Id="rId219" Type="http://schemas.openxmlformats.org/officeDocument/2006/relationships/hyperlink" Target="https://talan.bank.gov.ua/get-user-certificate/_Ji2CebRFVVsvC7knYNV" TargetMode="External"/><Relationship Id="rId426" Type="http://schemas.openxmlformats.org/officeDocument/2006/relationships/hyperlink" Target="https://talan.bank.gov.ua/get-user-certificate/_Ji2CTv4bIdtIDAt93F_" TargetMode="External"/><Relationship Id="rId633" Type="http://schemas.openxmlformats.org/officeDocument/2006/relationships/hyperlink" Target="https://talan.bank.gov.ua/get-user-certificate/_Ji2CQT2cL2aOStvMg1N" TargetMode="External"/><Relationship Id="rId840" Type="http://schemas.openxmlformats.org/officeDocument/2006/relationships/hyperlink" Target="https://talan.bank.gov.ua/get-user-certificate/_Ji2CMAY9rrT6YpITLVf" TargetMode="External"/><Relationship Id="rId67" Type="http://schemas.openxmlformats.org/officeDocument/2006/relationships/hyperlink" Target="https://talan.bank.gov.ua/get-user-certificate/_Ji2CO6s5vIC7NZf_sY5" TargetMode="External"/><Relationship Id="rId272" Type="http://schemas.openxmlformats.org/officeDocument/2006/relationships/hyperlink" Target="https://talan.bank.gov.ua/get-user-certificate/_Ji2CkRAORWRx5hz4rGC" TargetMode="External"/><Relationship Id="rId577" Type="http://schemas.openxmlformats.org/officeDocument/2006/relationships/hyperlink" Target="https://talan.bank.gov.ua/get-user-certificate/_Ji2C484G6Fr7k6VwFzC" TargetMode="External"/><Relationship Id="rId700" Type="http://schemas.openxmlformats.org/officeDocument/2006/relationships/hyperlink" Target="https://talan.bank.gov.ua/get-user-certificate/_Ji2C026Dwk_LhujMCUJ" TargetMode="External"/><Relationship Id="rId132" Type="http://schemas.openxmlformats.org/officeDocument/2006/relationships/hyperlink" Target="https://talan.bank.gov.ua/get-user-certificate/_Ji2C_pQXVvtAl2jkVrZ" TargetMode="External"/><Relationship Id="rId784" Type="http://schemas.openxmlformats.org/officeDocument/2006/relationships/hyperlink" Target="https://talan.bank.gov.ua/get-user-certificate/_Ji2C7VZaqDfoWTLu3iB" TargetMode="External"/><Relationship Id="rId437" Type="http://schemas.openxmlformats.org/officeDocument/2006/relationships/hyperlink" Target="https://talan.bank.gov.ua/get-user-certificate/_Ji2CCqZyOsEFwYcR1Hj" TargetMode="External"/><Relationship Id="rId644" Type="http://schemas.openxmlformats.org/officeDocument/2006/relationships/hyperlink" Target="https://talan.bank.gov.ua/get-user-certificate/_Ji2C21ihm8QKQdzmrl1" TargetMode="External"/><Relationship Id="rId851" Type="http://schemas.openxmlformats.org/officeDocument/2006/relationships/hyperlink" Target="https://talan.bank.gov.ua/get-user-certificate/_Ji2C3PnjA9POWTtvreh" TargetMode="External"/><Relationship Id="rId283" Type="http://schemas.openxmlformats.org/officeDocument/2006/relationships/hyperlink" Target="https://talan.bank.gov.ua/get-user-certificate/_Ji2ClJWBsAdbV2m18aD" TargetMode="External"/><Relationship Id="rId490" Type="http://schemas.openxmlformats.org/officeDocument/2006/relationships/hyperlink" Target="https://talan.bank.gov.ua/get-user-certificate/_Ji2CAzMHK5NGkLwDOKH" TargetMode="External"/><Relationship Id="rId504" Type="http://schemas.openxmlformats.org/officeDocument/2006/relationships/hyperlink" Target="https://talan.bank.gov.ua/get-user-certificate/_Ji2C4j1Ocz_W_amQCZE" TargetMode="External"/><Relationship Id="rId711" Type="http://schemas.openxmlformats.org/officeDocument/2006/relationships/hyperlink" Target="https://talan.bank.gov.ua/get-user-certificate/_Ji2Cj13_o4uC8y7M5sM" TargetMode="External"/><Relationship Id="rId78" Type="http://schemas.openxmlformats.org/officeDocument/2006/relationships/hyperlink" Target="https://talan.bank.gov.ua/get-user-certificate/_Ji2CV4jj6HHtcfyGIBK" TargetMode="External"/><Relationship Id="rId143" Type="http://schemas.openxmlformats.org/officeDocument/2006/relationships/hyperlink" Target="https://talan.bank.gov.ua/get-user-certificate/_Ji2CVBCvkJTSziWriqj" TargetMode="External"/><Relationship Id="rId350" Type="http://schemas.openxmlformats.org/officeDocument/2006/relationships/hyperlink" Target="https://talan.bank.gov.ua/get-user-certificate/_Ji2CD9dwsMoOxadv8UV" TargetMode="External"/><Relationship Id="rId588" Type="http://schemas.openxmlformats.org/officeDocument/2006/relationships/hyperlink" Target="https://talan.bank.gov.ua/get-user-certificate/_Ji2Cv9IoLV86jRHu0q4" TargetMode="External"/><Relationship Id="rId795" Type="http://schemas.openxmlformats.org/officeDocument/2006/relationships/hyperlink" Target="https://talan.bank.gov.ua/get-user-certificate/_Ji2COBNQB8KI6gP5oRd" TargetMode="External"/><Relationship Id="rId809" Type="http://schemas.openxmlformats.org/officeDocument/2006/relationships/hyperlink" Target="https://talan.bank.gov.ua/get-user-certificate/_Ji2Ch1kmLBoJMBaCc6g" TargetMode="External"/><Relationship Id="rId9" Type="http://schemas.openxmlformats.org/officeDocument/2006/relationships/hyperlink" Target="https://talan.bank.gov.ua/get-user-certificate/_Ji2CJYRMxcuStXfOGOw" TargetMode="External"/><Relationship Id="rId210" Type="http://schemas.openxmlformats.org/officeDocument/2006/relationships/hyperlink" Target="https://talan.bank.gov.ua/get-user-certificate/_Ji2Cyi1lhba9dyjHvoR" TargetMode="External"/><Relationship Id="rId448" Type="http://schemas.openxmlformats.org/officeDocument/2006/relationships/hyperlink" Target="https://talan.bank.gov.ua/get-user-certificate/_Ji2CIDV6P5xiDKqIDnd" TargetMode="External"/><Relationship Id="rId655" Type="http://schemas.openxmlformats.org/officeDocument/2006/relationships/hyperlink" Target="https://talan.bank.gov.ua/get-user-certificate/_Ji2CcoJfdTKjUeCs77J" TargetMode="External"/><Relationship Id="rId862" Type="http://schemas.openxmlformats.org/officeDocument/2006/relationships/hyperlink" Target="https://talan.bank.gov.ua/get-user-certificate/_Ji2CVO9fEeP_vw1Udfr" TargetMode="External"/><Relationship Id="rId294" Type="http://schemas.openxmlformats.org/officeDocument/2006/relationships/hyperlink" Target="https://talan.bank.gov.ua/get-user-certificate/_Ji2ClXhGrRBzuLpTkGm" TargetMode="External"/><Relationship Id="rId308" Type="http://schemas.openxmlformats.org/officeDocument/2006/relationships/hyperlink" Target="https://talan.bank.gov.ua/get-user-certificate/_Ji2CjI-Xr-qVrwS_B5i" TargetMode="External"/><Relationship Id="rId515" Type="http://schemas.openxmlformats.org/officeDocument/2006/relationships/hyperlink" Target="https://talan.bank.gov.ua/get-user-certificate/_Ji2Cb4EBLs9Xp83ZXSb" TargetMode="External"/><Relationship Id="rId722" Type="http://schemas.openxmlformats.org/officeDocument/2006/relationships/hyperlink" Target="https://talan.bank.gov.ua/get-user-certificate/_Ji2CFPAUSE_yca5s2xn" TargetMode="External"/><Relationship Id="rId89" Type="http://schemas.openxmlformats.org/officeDocument/2006/relationships/hyperlink" Target="https://talan.bank.gov.ua/get-user-certificate/_Ji2CYu1SdpJf67Lhn83" TargetMode="External"/><Relationship Id="rId154" Type="http://schemas.openxmlformats.org/officeDocument/2006/relationships/hyperlink" Target="https://talan.bank.gov.ua/get-user-certificate/_Ji2CHy99Ypp4l67qv0X" TargetMode="External"/><Relationship Id="rId361" Type="http://schemas.openxmlformats.org/officeDocument/2006/relationships/hyperlink" Target="https://talan.bank.gov.ua/get-user-certificate/_Ji2CQub4nNRjEATpc4L" TargetMode="External"/><Relationship Id="rId599" Type="http://schemas.openxmlformats.org/officeDocument/2006/relationships/hyperlink" Target="https://talan.bank.gov.ua/get-user-certificate/_Ji2Cu8gT2VotSxyB9t-" TargetMode="External"/><Relationship Id="rId459" Type="http://schemas.openxmlformats.org/officeDocument/2006/relationships/hyperlink" Target="https://talan.bank.gov.ua/get-user-certificate/_Ji2CM7LbuVpzm3WsWWb" TargetMode="External"/><Relationship Id="rId666" Type="http://schemas.openxmlformats.org/officeDocument/2006/relationships/hyperlink" Target="https://talan.bank.gov.ua/get-user-certificate/_Ji2CLvCUiqUm2pcdW75" TargetMode="External"/><Relationship Id="rId873" Type="http://schemas.openxmlformats.org/officeDocument/2006/relationships/hyperlink" Target="https://talan.bank.gov.ua/get-user-certificate/_Ji2CLMqG7kLVD1vgDC5" TargetMode="External"/><Relationship Id="rId16" Type="http://schemas.openxmlformats.org/officeDocument/2006/relationships/hyperlink" Target="https://talan.bank.gov.ua/get-user-certificate/_Ji2ClzzlDj5WJOVN-vH" TargetMode="External"/><Relationship Id="rId221" Type="http://schemas.openxmlformats.org/officeDocument/2006/relationships/hyperlink" Target="https://talan.bank.gov.ua/get-user-certificate/_Ji2CtlGOQHVA3CBPgGt" TargetMode="External"/><Relationship Id="rId319" Type="http://schemas.openxmlformats.org/officeDocument/2006/relationships/hyperlink" Target="https://talan.bank.gov.ua/get-user-certificate/_Ji2C34duqtd3t45_eb0" TargetMode="External"/><Relationship Id="rId526" Type="http://schemas.openxmlformats.org/officeDocument/2006/relationships/hyperlink" Target="https://talan.bank.gov.ua/get-user-certificate/_Ji2CKIn-a-YtB29XgOS" TargetMode="External"/><Relationship Id="rId733" Type="http://schemas.openxmlformats.org/officeDocument/2006/relationships/hyperlink" Target="https://talan.bank.gov.ua/get-user-certificate/_Ji2CZoLYpK7bcny_jdd" TargetMode="External"/><Relationship Id="rId165" Type="http://schemas.openxmlformats.org/officeDocument/2006/relationships/hyperlink" Target="https://talan.bank.gov.ua/get-user-certificate/_Ji2C6zFgyl0L3mB6wb6" TargetMode="External"/><Relationship Id="rId372" Type="http://schemas.openxmlformats.org/officeDocument/2006/relationships/hyperlink" Target="https://talan.bank.gov.ua/get-user-certificate/_Ji2CdpJfE19NSDK_ApO" TargetMode="External"/><Relationship Id="rId677" Type="http://schemas.openxmlformats.org/officeDocument/2006/relationships/hyperlink" Target="https://talan.bank.gov.ua/get-user-certificate/_Ji2CDiWTto7VlVdanD8" TargetMode="External"/><Relationship Id="rId800" Type="http://schemas.openxmlformats.org/officeDocument/2006/relationships/hyperlink" Target="https://talan.bank.gov.ua/get-user-certificate/_Ji2C_LdaHlV8mXJIMGX" TargetMode="External"/><Relationship Id="rId232" Type="http://schemas.openxmlformats.org/officeDocument/2006/relationships/hyperlink" Target="https://talan.bank.gov.ua/get-user-certificate/_Ji2CF0oTFVRyCjTJllx" TargetMode="External"/><Relationship Id="rId884" Type="http://schemas.openxmlformats.org/officeDocument/2006/relationships/hyperlink" Target="https://talan.bank.gov.ua/get-user-certificate/_Ji2Cg0_31UfJrbkqvWC" TargetMode="External"/><Relationship Id="rId27" Type="http://schemas.openxmlformats.org/officeDocument/2006/relationships/hyperlink" Target="https://talan.bank.gov.ua/get-user-certificate/_Ji2CQUUMRWYMVIVL-_s" TargetMode="External"/><Relationship Id="rId537" Type="http://schemas.openxmlformats.org/officeDocument/2006/relationships/hyperlink" Target="https://talan.bank.gov.ua/get-user-certificate/_Ji2C5k4nMHoMAXJacuJ" TargetMode="External"/><Relationship Id="rId744" Type="http://schemas.openxmlformats.org/officeDocument/2006/relationships/hyperlink" Target="https://talan.bank.gov.ua/get-user-certificate/_Ji2Ce0dmXdpnFmOQ19M" TargetMode="External"/><Relationship Id="rId80" Type="http://schemas.openxmlformats.org/officeDocument/2006/relationships/hyperlink" Target="https://talan.bank.gov.ua/get-user-certificate/_Ji2C6HXI91EkRqa1mB_" TargetMode="External"/><Relationship Id="rId176" Type="http://schemas.openxmlformats.org/officeDocument/2006/relationships/hyperlink" Target="https://talan.bank.gov.ua/get-user-certificate/_Ji2CUa2TEYSMWsLh-Mk" TargetMode="External"/><Relationship Id="rId383" Type="http://schemas.openxmlformats.org/officeDocument/2006/relationships/hyperlink" Target="https://talan.bank.gov.ua/get-user-certificate/_Ji2CL7fS9K6doWvX9si" TargetMode="External"/><Relationship Id="rId590" Type="http://schemas.openxmlformats.org/officeDocument/2006/relationships/hyperlink" Target="https://talan.bank.gov.ua/get-user-certificate/_Ji2CQFq8eBg4Tpm3kGA" TargetMode="External"/><Relationship Id="rId604" Type="http://schemas.openxmlformats.org/officeDocument/2006/relationships/hyperlink" Target="https://talan.bank.gov.ua/get-user-certificate/_Ji2CGVUU6rKlG_uoowW" TargetMode="External"/><Relationship Id="rId811" Type="http://schemas.openxmlformats.org/officeDocument/2006/relationships/hyperlink" Target="https://talan.bank.gov.ua/get-user-certificate/_Ji2CXx7_RvoQzMqQ8US" TargetMode="External"/><Relationship Id="rId243" Type="http://schemas.openxmlformats.org/officeDocument/2006/relationships/hyperlink" Target="https://talan.bank.gov.ua/get-user-certificate/_Ji2CVQjSrQCyY5V0rdm" TargetMode="External"/><Relationship Id="rId450" Type="http://schemas.openxmlformats.org/officeDocument/2006/relationships/hyperlink" Target="https://talan.bank.gov.ua/get-user-certificate/_Ji2CEluuCO-g40z5ZlB" TargetMode="External"/><Relationship Id="rId688" Type="http://schemas.openxmlformats.org/officeDocument/2006/relationships/hyperlink" Target="https://talan.bank.gov.ua/get-user-certificate/_Ji2CFv9ooyWR5UQjDwC" TargetMode="External"/><Relationship Id="rId895" Type="http://schemas.openxmlformats.org/officeDocument/2006/relationships/hyperlink" Target="https://talan.bank.gov.ua/get-user-certificate/_Ji2CUu71yB8PNBQP8Vu" TargetMode="External"/><Relationship Id="rId909" Type="http://schemas.openxmlformats.org/officeDocument/2006/relationships/hyperlink" Target="https://talan.bank.gov.ua/get-user-certificate/_Ji2Ch-9qcPg27BBArL9" TargetMode="External"/><Relationship Id="rId38" Type="http://schemas.openxmlformats.org/officeDocument/2006/relationships/hyperlink" Target="https://talan.bank.gov.ua/get-user-certificate/_Ji2CYKgEr8_uDcIEIp8" TargetMode="External"/><Relationship Id="rId103" Type="http://schemas.openxmlformats.org/officeDocument/2006/relationships/hyperlink" Target="https://talan.bank.gov.ua/get-user-certificate/_Ji2CrLHuKpOJFdtbcVJ" TargetMode="External"/><Relationship Id="rId310" Type="http://schemas.openxmlformats.org/officeDocument/2006/relationships/hyperlink" Target="https://talan.bank.gov.ua/get-user-certificate/_Ji2CRWTg2QI7STwgHJW" TargetMode="External"/><Relationship Id="rId548" Type="http://schemas.openxmlformats.org/officeDocument/2006/relationships/hyperlink" Target="https://talan.bank.gov.ua/get-user-certificate/_Ji2CB_iJSy21als-uyu" TargetMode="External"/><Relationship Id="rId755" Type="http://schemas.openxmlformats.org/officeDocument/2006/relationships/hyperlink" Target="https://talan.bank.gov.ua/get-user-certificate/_Ji2CmgaBmN6U3pndjnt" TargetMode="External"/><Relationship Id="rId91" Type="http://schemas.openxmlformats.org/officeDocument/2006/relationships/hyperlink" Target="https://talan.bank.gov.ua/get-user-certificate/_Ji2CWXOYM0eTSeKIC2g" TargetMode="External"/><Relationship Id="rId187" Type="http://schemas.openxmlformats.org/officeDocument/2006/relationships/hyperlink" Target="https://talan.bank.gov.ua/get-user-certificate/_Ji2CUxB3OEc0pwRUmKw" TargetMode="External"/><Relationship Id="rId394" Type="http://schemas.openxmlformats.org/officeDocument/2006/relationships/hyperlink" Target="https://talan.bank.gov.ua/get-user-certificate/_Ji2CtxUe-nNXXshDkFp" TargetMode="External"/><Relationship Id="rId408" Type="http://schemas.openxmlformats.org/officeDocument/2006/relationships/hyperlink" Target="https://talan.bank.gov.ua/get-user-certificate/_Ji2CVFqVlO7tchEC36l" TargetMode="External"/><Relationship Id="rId615" Type="http://schemas.openxmlformats.org/officeDocument/2006/relationships/hyperlink" Target="https://talan.bank.gov.ua/get-user-certificate/_Ji2CmogE4PlhO0BbLU1" TargetMode="External"/><Relationship Id="rId822" Type="http://schemas.openxmlformats.org/officeDocument/2006/relationships/hyperlink" Target="https://talan.bank.gov.ua/get-user-certificate/_Ji2CxcSDiu7jfgGg6fy" TargetMode="External"/><Relationship Id="rId254" Type="http://schemas.openxmlformats.org/officeDocument/2006/relationships/hyperlink" Target="https://talan.bank.gov.ua/get-user-certificate/_Ji2CrARUTguOz9jdqlE" TargetMode="External"/><Relationship Id="rId699" Type="http://schemas.openxmlformats.org/officeDocument/2006/relationships/hyperlink" Target="https://talan.bank.gov.ua/get-user-certificate/_Ji2CkcstyvWTxyLYcp9" TargetMode="External"/><Relationship Id="rId49" Type="http://schemas.openxmlformats.org/officeDocument/2006/relationships/hyperlink" Target="https://talan.bank.gov.ua/get-user-certificate/_Ji2C5x13-6GF2jwkVTd" TargetMode="External"/><Relationship Id="rId114" Type="http://schemas.openxmlformats.org/officeDocument/2006/relationships/hyperlink" Target="https://talan.bank.gov.ua/get-user-certificate/_Ji2CqwDEymHpi89iBfG" TargetMode="External"/><Relationship Id="rId461" Type="http://schemas.openxmlformats.org/officeDocument/2006/relationships/hyperlink" Target="https://talan.bank.gov.ua/get-user-certificate/_Ji2Cd2Bu_yxKB11wS2y" TargetMode="External"/><Relationship Id="rId559" Type="http://schemas.openxmlformats.org/officeDocument/2006/relationships/hyperlink" Target="https://talan.bank.gov.ua/get-user-certificate/_Ji2Cojod0O-K8b18BMO" TargetMode="External"/><Relationship Id="rId766" Type="http://schemas.openxmlformats.org/officeDocument/2006/relationships/hyperlink" Target="https://talan.bank.gov.ua/get-user-certificate/_Ji2CWxnOw1zOVGiVG73" TargetMode="External"/><Relationship Id="rId198" Type="http://schemas.openxmlformats.org/officeDocument/2006/relationships/hyperlink" Target="https://talan.bank.gov.ua/get-user-certificate/_Ji2CNsEDAsozCyTn74m" TargetMode="External"/><Relationship Id="rId321" Type="http://schemas.openxmlformats.org/officeDocument/2006/relationships/hyperlink" Target="https://talan.bank.gov.ua/get-user-certificate/_Ji2C3UaQjNsC_lmT6ev" TargetMode="External"/><Relationship Id="rId419" Type="http://schemas.openxmlformats.org/officeDocument/2006/relationships/hyperlink" Target="https://talan.bank.gov.ua/get-user-certificate/_Ji2CVJnmtLXtzT6zYaJ" TargetMode="External"/><Relationship Id="rId626" Type="http://schemas.openxmlformats.org/officeDocument/2006/relationships/hyperlink" Target="https://talan.bank.gov.ua/get-user-certificate/_Ji2CerQcB8rQtLmOBUg" TargetMode="External"/><Relationship Id="rId833" Type="http://schemas.openxmlformats.org/officeDocument/2006/relationships/hyperlink" Target="https://talan.bank.gov.ua/get-user-certificate/_Ji2Csum7J1Flg2Mvs2g" TargetMode="External"/><Relationship Id="rId265" Type="http://schemas.openxmlformats.org/officeDocument/2006/relationships/hyperlink" Target="https://talan.bank.gov.ua/get-user-certificate/_Ji2CUUJMyh-xbY7SfEE" TargetMode="External"/><Relationship Id="rId472" Type="http://schemas.openxmlformats.org/officeDocument/2006/relationships/hyperlink" Target="https://talan.bank.gov.ua/get-user-certificate/_Ji2CbgpBJruU8fR_PdA" TargetMode="External"/><Relationship Id="rId900" Type="http://schemas.openxmlformats.org/officeDocument/2006/relationships/hyperlink" Target="https://talan.bank.gov.ua/get-user-certificate/_Ji2CoRjCi273Soc7x81" TargetMode="External"/><Relationship Id="rId125" Type="http://schemas.openxmlformats.org/officeDocument/2006/relationships/hyperlink" Target="https://talan.bank.gov.ua/get-user-certificate/_Ji2CScfhqiBDfsO8T_4" TargetMode="External"/><Relationship Id="rId332" Type="http://schemas.openxmlformats.org/officeDocument/2006/relationships/hyperlink" Target="https://talan.bank.gov.ua/get-user-certificate/_Ji2CID5pxiQFjdIRdHM" TargetMode="External"/><Relationship Id="rId777" Type="http://schemas.openxmlformats.org/officeDocument/2006/relationships/hyperlink" Target="https://talan.bank.gov.ua/get-user-certificate/_Ji2Cfi0G30e6MP9X5Zg" TargetMode="External"/><Relationship Id="rId637" Type="http://schemas.openxmlformats.org/officeDocument/2006/relationships/hyperlink" Target="https://talan.bank.gov.ua/get-user-certificate/_Ji2C9AemxoHmwMdh4lM" TargetMode="External"/><Relationship Id="rId844" Type="http://schemas.openxmlformats.org/officeDocument/2006/relationships/hyperlink" Target="https://talan.bank.gov.ua/get-user-certificate/_Ji2CK5-G112Wry1_f0Y" TargetMode="External"/><Relationship Id="rId276" Type="http://schemas.openxmlformats.org/officeDocument/2006/relationships/hyperlink" Target="https://talan.bank.gov.ua/get-user-certificate/_Ji2C5ic80lDHtyw_Zrm" TargetMode="External"/><Relationship Id="rId483" Type="http://schemas.openxmlformats.org/officeDocument/2006/relationships/hyperlink" Target="https://talan.bank.gov.ua/get-user-certificate/_Ji2CLf7NPO35_qUtQpN" TargetMode="External"/><Relationship Id="rId690" Type="http://schemas.openxmlformats.org/officeDocument/2006/relationships/hyperlink" Target="https://talan.bank.gov.ua/get-user-certificate/_Ji2CPZMkknn1NZ9vK5c" TargetMode="External"/><Relationship Id="rId704" Type="http://schemas.openxmlformats.org/officeDocument/2006/relationships/hyperlink" Target="https://talan.bank.gov.ua/get-user-certificate/_Ji2CnHPUZ-2Am0L3E9X" TargetMode="External"/><Relationship Id="rId911" Type="http://schemas.openxmlformats.org/officeDocument/2006/relationships/hyperlink" Target="https://talan.bank.gov.ua/get-user-certificate/_Ji2CNPXf5IItZskOZUI" TargetMode="External"/><Relationship Id="rId40" Type="http://schemas.openxmlformats.org/officeDocument/2006/relationships/hyperlink" Target="https://talan.bank.gov.ua/get-user-certificate/_Ji2CrCJgMf464RMJAY7" TargetMode="External"/><Relationship Id="rId136" Type="http://schemas.openxmlformats.org/officeDocument/2006/relationships/hyperlink" Target="https://talan.bank.gov.ua/get-user-certificate/_Ji2CSB9gQkGNThSJzJd" TargetMode="External"/><Relationship Id="rId343" Type="http://schemas.openxmlformats.org/officeDocument/2006/relationships/hyperlink" Target="https://talan.bank.gov.ua/get-user-certificate/_Ji2C182RV8BJhe3-sik" TargetMode="External"/><Relationship Id="rId550" Type="http://schemas.openxmlformats.org/officeDocument/2006/relationships/hyperlink" Target="https://talan.bank.gov.ua/get-user-certificate/_Ji2CQAxJ8lCa9lD9rWk" TargetMode="External"/><Relationship Id="rId788" Type="http://schemas.openxmlformats.org/officeDocument/2006/relationships/hyperlink" Target="https://talan.bank.gov.ua/get-user-certificate/_Ji2ClwCKHikbtUuUf2y" TargetMode="External"/><Relationship Id="rId203" Type="http://schemas.openxmlformats.org/officeDocument/2006/relationships/hyperlink" Target="https://talan.bank.gov.ua/get-user-certificate/_Ji2CQ_2wIHMTDp9cIj4" TargetMode="External"/><Relationship Id="rId648" Type="http://schemas.openxmlformats.org/officeDocument/2006/relationships/hyperlink" Target="https://talan.bank.gov.ua/get-user-certificate/_Ji2CfOQJImB9i9UV9Fz" TargetMode="External"/><Relationship Id="rId855" Type="http://schemas.openxmlformats.org/officeDocument/2006/relationships/hyperlink" Target="https://talan.bank.gov.ua/get-user-certificate/_Ji2CnfQI5Mw1CZv1t8J" TargetMode="External"/><Relationship Id="rId287" Type="http://schemas.openxmlformats.org/officeDocument/2006/relationships/hyperlink" Target="https://talan.bank.gov.ua/get-user-certificate/_Ji2CMPnTRQPsflkRGuy" TargetMode="External"/><Relationship Id="rId410" Type="http://schemas.openxmlformats.org/officeDocument/2006/relationships/hyperlink" Target="https://talan.bank.gov.ua/get-user-certificate/_Ji2CI5s2E8hj_9VGaDi" TargetMode="External"/><Relationship Id="rId494" Type="http://schemas.openxmlformats.org/officeDocument/2006/relationships/hyperlink" Target="https://talan.bank.gov.ua/get-user-certificate/_Ji2Ci6jZo4wpkau2_97" TargetMode="External"/><Relationship Id="rId508" Type="http://schemas.openxmlformats.org/officeDocument/2006/relationships/hyperlink" Target="https://talan.bank.gov.ua/get-user-certificate/_Ji2CmnNlG0MpLpfZaGN" TargetMode="External"/><Relationship Id="rId715" Type="http://schemas.openxmlformats.org/officeDocument/2006/relationships/hyperlink" Target="https://talan.bank.gov.ua/get-user-certificate/_Ji2CEZBNlcwdUzQZ3Xz" TargetMode="External"/><Relationship Id="rId922" Type="http://schemas.openxmlformats.org/officeDocument/2006/relationships/hyperlink" Target="https://talan.bank.gov.ua/get-user-certificate/_Ji2CoX90O2m9wi6_-8V" TargetMode="External"/><Relationship Id="rId147" Type="http://schemas.openxmlformats.org/officeDocument/2006/relationships/hyperlink" Target="https://talan.bank.gov.ua/get-user-certificate/_Ji2Cya4VRjGN6YHZ0Lx" TargetMode="External"/><Relationship Id="rId354" Type="http://schemas.openxmlformats.org/officeDocument/2006/relationships/hyperlink" Target="https://talan.bank.gov.ua/get-user-certificate/_Ji2Cit5QYXk77XPfQBh" TargetMode="External"/><Relationship Id="rId799" Type="http://schemas.openxmlformats.org/officeDocument/2006/relationships/hyperlink" Target="https://talan.bank.gov.ua/get-user-certificate/_Ji2C0wf7WybXVq9s8XY" TargetMode="External"/><Relationship Id="rId51" Type="http://schemas.openxmlformats.org/officeDocument/2006/relationships/hyperlink" Target="https://talan.bank.gov.ua/get-user-certificate/_Ji2Cf13T2revZxqnSBB" TargetMode="External"/><Relationship Id="rId561" Type="http://schemas.openxmlformats.org/officeDocument/2006/relationships/hyperlink" Target="https://talan.bank.gov.ua/get-user-certificate/_Ji2CwY2bImZ6aXPRHGu" TargetMode="External"/><Relationship Id="rId659" Type="http://schemas.openxmlformats.org/officeDocument/2006/relationships/hyperlink" Target="https://talan.bank.gov.ua/get-user-certificate/_Ji2CfeQjKJNTZW9tajv" TargetMode="External"/><Relationship Id="rId866" Type="http://schemas.openxmlformats.org/officeDocument/2006/relationships/hyperlink" Target="https://talan.bank.gov.ua/get-user-certificate/_Ji2CM_VNvVkE9BNz2n-" TargetMode="External"/><Relationship Id="rId214" Type="http://schemas.openxmlformats.org/officeDocument/2006/relationships/hyperlink" Target="https://talan.bank.gov.ua/get-user-certificate/_Ji2CAoyuzREZXcuJpiD" TargetMode="External"/><Relationship Id="rId298" Type="http://schemas.openxmlformats.org/officeDocument/2006/relationships/hyperlink" Target="https://talan.bank.gov.ua/get-user-certificate/_Ji2CC1Js8WqxaJ-YnZm" TargetMode="External"/><Relationship Id="rId421" Type="http://schemas.openxmlformats.org/officeDocument/2006/relationships/hyperlink" Target="https://talan.bank.gov.ua/get-user-certificate/_Ji2Cc85UNt60x87h4M1" TargetMode="External"/><Relationship Id="rId519" Type="http://schemas.openxmlformats.org/officeDocument/2006/relationships/hyperlink" Target="https://talan.bank.gov.ua/get-user-certificate/_Ji2CzDXFBLONSQvfbub" TargetMode="External"/><Relationship Id="rId158" Type="http://schemas.openxmlformats.org/officeDocument/2006/relationships/hyperlink" Target="https://talan.bank.gov.ua/get-user-certificate/_Ji2CifWhY5RPOlFFw_G" TargetMode="External"/><Relationship Id="rId726" Type="http://schemas.openxmlformats.org/officeDocument/2006/relationships/hyperlink" Target="https://talan.bank.gov.ua/get-user-certificate/_Ji2COUn8yNbOiUp1XKx" TargetMode="External"/><Relationship Id="rId62" Type="http://schemas.openxmlformats.org/officeDocument/2006/relationships/hyperlink" Target="https://talan.bank.gov.ua/get-user-certificate/_Ji2C8DJua3F7CpDxnVf" TargetMode="External"/><Relationship Id="rId365" Type="http://schemas.openxmlformats.org/officeDocument/2006/relationships/hyperlink" Target="https://talan.bank.gov.ua/get-user-certificate/_Ji2C0Z6nBfzE-JmW7Mf" TargetMode="External"/><Relationship Id="rId572" Type="http://schemas.openxmlformats.org/officeDocument/2006/relationships/hyperlink" Target="https://talan.bank.gov.ua/get-user-certificate/_Ji2C1FqxWf8flsgpb5y" TargetMode="External"/><Relationship Id="rId225" Type="http://schemas.openxmlformats.org/officeDocument/2006/relationships/hyperlink" Target="https://talan.bank.gov.ua/get-user-certificate/_Ji2CpUQQQcRoHvYihNo" TargetMode="External"/><Relationship Id="rId432" Type="http://schemas.openxmlformats.org/officeDocument/2006/relationships/hyperlink" Target="https://talan.bank.gov.ua/get-user-certificate/_Ji2CbhFwarkXTvBHb-7" TargetMode="External"/><Relationship Id="rId877" Type="http://schemas.openxmlformats.org/officeDocument/2006/relationships/hyperlink" Target="https://talan.bank.gov.ua/get-user-certificate/_Ji2CrqxjYJr4ljm6lZs" TargetMode="External"/><Relationship Id="rId737" Type="http://schemas.openxmlformats.org/officeDocument/2006/relationships/hyperlink" Target="https://talan.bank.gov.ua/get-user-certificate/_Ji2CKPBkFl-s_TVVRGw" TargetMode="External"/><Relationship Id="rId73" Type="http://schemas.openxmlformats.org/officeDocument/2006/relationships/hyperlink" Target="https://talan.bank.gov.ua/get-user-certificate/_Ji2CLP1Q9cJaTVUwwOA" TargetMode="External"/><Relationship Id="rId169" Type="http://schemas.openxmlformats.org/officeDocument/2006/relationships/hyperlink" Target="https://talan.bank.gov.ua/get-user-certificate/_Ji2Cxeoz9fVDh2LpRd1" TargetMode="External"/><Relationship Id="rId376" Type="http://schemas.openxmlformats.org/officeDocument/2006/relationships/hyperlink" Target="https://talan.bank.gov.ua/get-user-certificate/_Ji2CHm9p5dXfL9Feiom" TargetMode="External"/><Relationship Id="rId583" Type="http://schemas.openxmlformats.org/officeDocument/2006/relationships/hyperlink" Target="https://talan.bank.gov.ua/get-user-certificate/_Ji2CAjkd3UCQxDrvErn" TargetMode="External"/><Relationship Id="rId790" Type="http://schemas.openxmlformats.org/officeDocument/2006/relationships/hyperlink" Target="https://talan.bank.gov.ua/get-user-certificate/_Ji2CDV804wigF3DeXxC" TargetMode="External"/><Relationship Id="rId804" Type="http://schemas.openxmlformats.org/officeDocument/2006/relationships/hyperlink" Target="https://talan.bank.gov.ua/get-user-certificate/_Ji2CnPGVoe9B8oSJfcC" TargetMode="External"/><Relationship Id="rId4" Type="http://schemas.openxmlformats.org/officeDocument/2006/relationships/hyperlink" Target="https://talan.bank.gov.ua/get-user-certificate/_Ji2C19ibrCRo-e_WjQt" TargetMode="External"/><Relationship Id="rId236" Type="http://schemas.openxmlformats.org/officeDocument/2006/relationships/hyperlink" Target="https://talan.bank.gov.ua/get-user-certificate/_Ji2CTT433ECoLpBHYDZ" TargetMode="External"/><Relationship Id="rId443" Type="http://schemas.openxmlformats.org/officeDocument/2006/relationships/hyperlink" Target="https://talan.bank.gov.ua/get-user-certificate/_Ji2CeZW6ul-O3XDEni5" TargetMode="External"/><Relationship Id="rId650" Type="http://schemas.openxmlformats.org/officeDocument/2006/relationships/hyperlink" Target="https://talan.bank.gov.ua/get-user-certificate/_Ji2C2BZVWwI0GaCJeQG" TargetMode="External"/><Relationship Id="rId888" Type="http://schemas.openxmlformats.org/officeDocument/2006/relationships/hyperlink" Target="https://talan.bank.gov.ua/get-user-certificate/_Ji2CDaSoJ8a7ZvFsWhD" TargetMode="External"/><Relationship Id="rId303" Type="http://schemas.openxmlformats.org/officeDocument/2006/relationships/hyperlink" Target="https://talan.bank.gov.ua/get-user-certificate/_Ji2CCGD273tgi62o4Go" TargetMode="External"/><Relationship Id="rId748" Type="http://schemas.openxmlformats.org/officeDocument/2006/relationships/hyperlink" Target="https://talan.bank.gov.ua/get-user-certificate/_Ji2C3JloYxAhBgebJAK" TargetMode="External"/><Relationship Id="rId84" Type="http://schemas.openxmlformats.org/officeDocument/2006/relationships/hyperlink" Target="https://talan.bank.gov.ua/get-user-certificate/_Ji2CqGKfaxJE7iAtn5U" TargetMode="External"/><Relationship Id="rId387" Type="http://schemas.openxmlformats.org/officeDocument/2006/relationships/hyperlink" Target="https://talan.bank.gov.ua/get-user-certificate/_Ji2CDZ3KULASvHcxH7M" TargetMode="External"/><Relationship Id="rId510" Type="http://schemas.openxmlformats.org/officeDocument/2006/relationships/hyperlink" Target="https://talan.bank.gov.ua/get-user-certificate/_Ji2CfJJVrRPh1QYxrAj" TargetMode="External"/><Relationship Id="rId594" Type="http://schemas.openxmlformats.org/officeDocument/2006/relationships/hyperlink" Target="https://talan.bank.gov.ua/get-user-certificate/_Ji2CUIeHQdZwI1Dxhlp" TargetMode="External"/><Relationship Id="rId608" Type="http://schemas.openxmlformats.org/officeDocument/2006/relationships/hyperlink" Target="https://talan.bank.gov.ua/get-user-certificate/_Ji2CuvD_4f546q8PQeY" TargetMode="External"/><Relationship Id="rId815" Type="http://schemas.openxmlformats.org/officeDocument/2006/relationships/hyperlink" Target="https://talan.bank.gov.ua/get-user-certificate/_Ji2CMkcv-AJsxuuE47O" TargetMode="External"/><Relationship Id="rId247" Type="http://schemas.openxmlformats.org/officeDocument/2006/relationships/hyperlink" Target="https://talan.bank.gov.ua/get-user-certificate/_Ji2C4TVqnA-XZhcrHs3" TargetMode="External"/><Relationship Id="rId899" Type="http://schemas.openxmlformats.org/officeDocument/2006/relationships/hyperlink" Target="https://talan.bank.gov.ua/get-user-certificate/_Ji2CcpK-8EiuVOy7qhB" TargetMode="External"/><Relationship Id="rId107" Type="http://schemas.openxmlformats.org/officeDocument/2006/relationships/hyperlink" Target="https://talan.bank.gov.ua/get-user-certificate/_Ji2C43zJBf3BMg0LYn5" TargetMode="External"/><Relationship Id="rId454" Type="http://schemas.openxmlformats.org/officeDocument/2006/relationships/hyperlink" Target="https://talan.bank.gov.ua/get-user-certificate/_Ji2CoqVGYRM7Ly38GB_" TargetMode="External"/><Relationship Id="rId661" Type="http://schemas.openxmlformats.org/officeDocument/2006/relationships/hyperlink" Target="https://talan.bank.gov.ua/get-user-certificate/_Ji2CvNl7u2m2aKUGYfF" TargetMode="External"/><Relationship Id="rId759" Type="http://schemas.openxmlformats.org/officeDocument/2006/relationships/hyperlink" Target="https://talan.bank.gov.ua/get-user-certificate/_Ji2CtRZAAhmFQaCmOey" TargetMode="External"/><Relationship Id="rId11" Type="http://schemas.openxmlformats.org/officeDocument/2006/relationships/hyperlink" Target="https://talan.bank.gov.ua/get-user-certificate/_Ji2CL_XuDGV0PncyVie" TargetMode="External"/><Relationship Id="rId314" Type="http://schemas.openxmlformats.org/officeDocument/2006/relationships/hyperlink" Target="https://talan.bank.gov.ua/get-user-certificate/_Ji2CselBq3rW1iDP10t" TargetMode="External"/><Relationship Id="rId398" Type="http://schemas.openxmlformats.org/officeDocument/2006/relationships/hyperlink" Target="https://talan.bank.gov.ua/get-user-certificate/_Ji2CTgBYxEcN4MS7I9l" TargetMode="External"/><Relationship Id="rId521" Type="http://schemas.openxmlformats.org/officeDocument/2006/relationships/hyperlink" Target="https://talan.bank.gov.ua/get-user-certificate/_Ji2CeJqG9IGbtfAAvIW" TargetMode="External"/><Relationship Id="rId619" Type="http://schemas.openxmlformats.org/officeDocument/2006/relationships/hyperlink" Target="https://talan.bank.gov.ua/get-user-certificate/_Ji2Cfas1BCUH8mKuVd_" TargetMode="External"/><Relationship Id="rId95" Type="http://schemas.openxmlformats.org/officeDocument/2006/relationships/hyperlink" Target="https://talan.bank.gov.ua/get-user-certificate/_Ji2CyiTIQsVDVSpGTXq" TargetMode="External"/><Relationship Id="rId160" Type="http://schemas.openxmlformats.org/officeDocument/2006/relationships/hyperlink" Target="https://talan.bank.gov.ua/get-user-certificate/_Ji2C28bsWVY0UPRrG2d" TargetMode="External"/><Relationship Id="rId826" Type="http://schemas.openxmlformats.org/officeDocument/2006/relationships/hyperlink" Target="https://talan.bank.gov.ua/get-user-certificate/_Ji2CT7NNgR6ryT0d6r8" TargetMode="External"/><Relationship Id="rId258" Type="http://schemas.openxmlformats.org/officeDocument/2006/relationships/hyperlink" Target="https://talan.bank.gov.ua/get-user-certificate/_Ji2CZY1yNuixFbY83qB" TargetMode="External"/><Relationship Id="rId465" Type="http://schemas.openxmlformats.org/officeDocument/2006/relationships/hyperlink" Target="https://talan.bank.gov.ua/get-user-certificate/_Ji2CX3Jj-C3X20ruKYo" TargetMode="External"/><Relationship Id="rId672" Type="http://schemas.openxmlformats.org/officeDocument/2006/relationships/hyperlink" Target="https://talan.bank.gov.ua/get-user-certificate/_Ji2CBsJ3OgJ7w8P6rGE" TargetMode="External"/><Relationship Id="rId22" Type="http://schemas.openxmlformats.org/officeDocument/2006/relationships/hyperlink" Target="https://talan.bank.gov.ua/get-user-certificate/_Ji2C8YGp-ITnQHdu95z" TargetMode="External"/><Relationship Id="rId118" Type="http://schemas.openxmlformats.org/officeDocument/2006/relationships/hyperlink" Target="https://talan.bank.gov.ua/get-user-certificate/_Ji2CXaakOH9r9sNbzbU" TargetMode="External"/><Relationship Id="rId325" Type="http://schemas.openxmlformats.org/officeDocument/2006/relationships/hyperlink" Target="https://talan.bank.gov.ua/get-user-certificate/_Ji2CJFdzgJxtUjGhSnk" TargetMode="External"/><Relationship Id="rId532" Type="http://schemas.openxmlformats.org/officeDocument/2006/relationships/hyperlink" Target="https://talan.bank.gov.ua/get-user-certificate/_Ji2CHpXMZdvbXsANWCW" TargetMode="External"/><Relationship Id="rId171" Type="http://schemas.openxmlformats.org/officeDocument/2006/relationships/hyperlink" Target="https://talan.bank.gov.ua/get-user-certificate/_Ji2C6euUTEkXVLf3zRK" TargetMode="External"/><Relationship Id="rId837" Type="http://schemas.openxmlformats.org/officeDocument/2006/relationships/hyperlink" Target="https://talan.bank.gov.ua/get-user-certificate/_Ji2C8gMRCP9rtnjFKnm" TargetMode="External"/><Relationship Id="rId269" Type="http://schemas.openxmlformats.org/officeDocument/2006/relationships/hyperlink" Target="https://talan.bank.gov.ua/get-user-certificate/_Ji2CMuylt6cILGTc8NA" TargetMode="External"/><Relationship Id="rId476" Type="http://schemas.openxmlformats.org/officeDocument/2006/relationships/hyperlink" Target="https://talan.bank.gov.ua/get-user-certificate/_Ji2CSdep88FHZ7uPc4U" TargetMode="External"/><Relationship Id="rId683" Type="http://schemas.openxmlformats.org/officeDocument/2006/relationships/hyperlink" Target="https://talan.bank.gov.ua/get-user-certificate/_Ji2Cw7gIcgr43_lsDIE" TargetMode="External"/><Relationship Id="rId890" Type="http://schemas.openxmlformats.org/officeDocument/2006/relationships/hyperlink" Target="https://talan.bank.gov.ua/get-user-certificate/_Ji2CLG7iUJtSS-l5CUX" TargetMode="External"/><Relationship Id="rId904" Type="http://schemas.openxmlformats.org/officeDocument/2006/relationships/hyperlink" Target="https://talan.bank.gov.ua/get-user-certificate/_Ji2CCWVrxTMQpTyiNBZ" TargetMode="External"/><Relationship Id="rId33" Type="http://schemas.openxmlformats.org/officeDocument/2006/relationships/hyperlink" Target="https://talan.bank.gov.ua/get-user-certificate/_Ji2CfCgDMRnvRV8JjyI" TargetMode="External"/><Relationship Id="rId129" Type="http://schemas.openxmlformats.org/officeDocument/2006/relationships/hyperlink" Target="https://talan.bank.gov.ua/get-user-certificate/_Ji2CqLzf_pzcppjh_Zf" TargetMode="External"/><Relationship Id="rId336" Type="http://schemas.openxmlformats.org/officeDocument/2006/relationships/hyperlink" Target="https://talan.bank.gov.ua/get-user-certificate/_Ji2CP7GM1AKN9sU_mA3" TargetMode="External"/><Relationship Id="rId543" Type="http://schemas.openxmlformats.org/officeDocument/2006/relationships/hyperlink" Target="https://talan.bank.gov.ua/get-user-certificate/_Ji2CB5USa_iklX7W39l" TargetMode="External"/><Relationship Id="rId182" Type="http://schemas.openxmlformats.org/officeDocument/2006/relationships/hyperlink" Target="https://talan.bank.gov.ua/get-user-certificate/_Ji2CUmSF4_H6FPdUT0O" TargetMode="External"/><Relationship Id="rId403" Type="http://schemas.openxmlformats.org/officeDocument/2006/relationships/hyperlink" Target="https://talan.bank.gov.ua/get-user-certificate/_Ji2CPy49oM2w-z0NmLk" TargetMode="External"/><Relationship Id="rId750" Type="http://schemas.openxmlformats.org/officeDocument/2006/relationships/hyperlink" Target="https://talan.bank.gov.ua/get-user-certificate/_Ji2C55jiTP2wig4Ial2" TargetMode="External"/><Relationship Id="rId848" Type="http://schemas.openxmlformats.org/officeDocument/2006/relationships/hyperlink" Target="https://talan.bank.gov.ua/get-user-certificate/_Ji2CnztcjdvdDhsET_j" TargetMode="External"/><Relationship Id="rId487" Type="http://schemas.openxmlformats.org/officeDocument/2006/relationships/hyperlink" Target="https://talan.bank.gov.ua/get-user-certificate/_Ji2CKWl-mvy534whSPZ" TargetMode="External"/><Relationship Id="rId610" Type="http://schemas.openxmlformats.org/officeDocument/2006/relationships/hyperlink" Target="https://talan.bank.gov.ua/get-user-certificate/_Ji2CZJm12GCsSgEw0Lq" TargetMode="External"/><Relationship Id="rId694" Type="http://schemas.openxmlformats.org/officeDocument/2006/relationships/hyperlink" Target="https://talan.bank.gov.ua/get-user-certificate/_Ji2C73YtTBqERAw3kVg" TargetMode="External"/><Relationship Id="rId708" Type="http://schemas.openxmlformats.org/officeDocument/2006/relationships/hyperlink" Target="https://talan.bank.gov.ua/get-user-certificate/_Ji2CT6eU8DarP3JofrU" TargetMode="External"/><Relationship Id="rId915" Type="http://schemas.openxmlformats.org/officeDocument/2006/relationships/hyperlink" Target="https://talan.bank.gov.ua/get-user-certificate/_Ji2C18VMloRVh0yFstY" TargetMode="External"/><Relationship Id="rId347" Type="http://schemas.openxmlformats.org/officeDocument/2006/relationships/hyperlink" Target="https://talan.bank.gov.ua/get-user-certificate/_Ji2C3bqb_WOtNxc3V8L" TargetMode="External"/><Relationship Id="rId44" Type="http://schemas.openxmlformats.org/officeDocument/2006/relationships/hyperlink" Target="https://talan.bank.gov.ua/get-user-certificate/_Ji2C9kyzQG2Dw6N9HBo" TargetMode="External"/><Relationship Id="rId554" Type="http://schemas.openxmlformats.org/officeDocument/2006/relationships/hyperlink" Target="https://talan.bank.gov.ua/get-user-certificate/_Ji2C7xzAnIXd9To0LYZ" TargetMode="External"/><Relationship Id="rId761" Type="http://schemas.openxmlformats.org/officeDocument/2006/relationships/hyperlink" Target="https://talan.bank.gov.ua/get-user-certificate/_Ji2Cy_eST1VbPE9-UPY" TargetMode="External"/><Relationship Id="rId859" Type="http://schemas.openxmlformats.org/officeDocument/2006/relationships/hyperlink" Target="https://talan.bank.gov.ua/get-user-certificate/_Ji2C5oEfBHdY8MSbAOu" TargetMode="External"/><Relationship Id="rId193" Type="http://schemas.openxmlformats.org/officeDocument/2006/relationships/hyperlink" Target="https://talan.bank.gov.ua/get-user-certificate/_Ji2CmH5mPumYXPwbaQU" TargetMode="External"/><Relationship Id="rId207" Type="http://schemas.openxmlformats.org/officeDocument/2006/relationships/hyperlink" Target="https://talan.bank.gov.ua/get-user-certificate/_Ji2CIDAYXimBNCJGmzS" TargetMode="External"/><Relationship Id="rId414" Type="http://schemas.openxmlformats.org/officeDocument/2006/relationships/hyperlink" Target="https://talan.bank.gov.ua/get-user-certificate/_Ji2CxyCQUyTO8n2FSe2" TargetMode="External"/><Relationship Id="rId498" Type="http://schemas.openxmlformats.org/officeDocument/2006/relationships/hyperlink" Target="https://talan.bank.gov.ua/get-user-certificate/_Ji2CysF5hn0oD-jxqn9" TargetMode="External"/><Relationship Id="rId621" Type="http://schemas.openxmlformats.org/officeDocument/2006/relationships/hyperlink" Target="https://talan.bank.gov.ua/get-user-certificate/_Ji2CUBdea6KnNc-RvFn" TargetMode="External"/><Relationship Id="rId260" Type="http://schemas.openxmlformats.org/officeDocument/2006/relationships/hyperlink" Target="https://talan.bank.gov.ua/get-user-certificate/_Ji2CU04xszZIq7E4vmq" TargetMode="External"/><Relationship Id="rId719" Type="http://schemas.openxmlformats.org/officeDocument/2006/relationships/hyperlink" Target="https://talan.bank.gov.ua/get-user-certificate/_Ji2CK4CCK4t0oit7Q1R" TargetMode="External"/><Relationship Id="rId926" Type="http://schemas.openxmlformats.org/officeDocument/2006/relationships/hyperlink" Target="https://talan.bank.gov.ua/get-user-certificate/_Ji2C2uG0oEIJiq8kBQK" TargetMode="External"/><Relationship Id="rId55" Type="http://schemas.openxmlformats.org/officeDocument/2006/relationships/hyperlink" Target="https://talan.bank.gov.ua/get-user-certificate/_Ji2CHiycUaLSX7LX9Ez" TargetMode="External"/><Relationship Id="rId120" Type="http://schemas.openxmlformats.org/officeDocument/2006/relationships/hyperlink" Target="https://talan.bank.gov.ua/get-user-certificate/_Ji2CMMlpjeQDyby5HTZ" TargetMode="External"/><Relationship Id="rId358" Type="http://schemas.openxmlformats.org/officeDocument/2006/relationships/hyperlink" Target="https://talan.bank.gov.ua/get-user-certificate/_Ji2CI7Dwp83SGzCFolt" TargetMode="External"/><Relationship Id="rId565" Type="http://schemas.openxmlformats.org/officeDocument/2006/relationships/hyperlink" Target="https://talan.bank.gov.ua/get-user-certificate/_Ji2Cy4EoYVXt68LGojy" TargetMode="External"/><Relationship Id="rId772" Type="http://schemas.openxmlformats.org/officeDocument/2006/relationships/hyperlink" Target="https://talan.bank.gov.ua/get-user-certificate/_Ji2CqbQ3rKE22-qFgIR" TargetMode="External"/><Relationship Id="rId218" Type="http://schemas.openxmlformats.org/officeDocument/2006/relationships/hyperlink" Target="https://talan.bank.gov.ua/get-user-certificate/_Ji2COxFzaDEENGFbqgX" TargetMode="External"/><Relationship Id="rId425" Type="http://schemas.openxmlformats.org/officeDocument/2006/relationships/hyperlink" Target="https://talan.bank.gov.ua/get-user-certificate/_Ji2CavkL8G3TKHplW9f" TargetMode="External"/><Relationship Id="rId632" Type="http://schemas.openxmlformats.org/officeDocument/2006/relationships/hyperlink" Target="https://talan.bank.gov.ua/get-user-certificate/_Ji2CZWvAzWVAP4FXPjZ" TargetMode="External"/><Relationship Id="rId271" Type="http://schemas.openxmlformats.org/officeDocument/2006/relationships/hyperlink" Target="https://talan.bank.gov.ua/get-user-certificate/_Ji2CX3fTzHQ_zWTOoCn" TargetMode="External"/><Relationship Id="rId66" Type="http://schemas.openxmlformats.org/officeDocument/2006/relationships/hyperlink" Target="https://talan.bank.gov.ua/get-user-certificate/_Ji2CIPUr7ogiop-bcCa" TargetMode="External"/><Relationship Id="rId131" Type="http://schemas.openxmlformats.org/officeDocument/2006/relationships/hyperlink" Target="https://talan.bank.gov.ua/get-user-certificate/_Ji2C9-KDkQpexHwqt8-" TargetMode="External"/><Relationship Id="rId369" Type="http://schemas.openxmlformats.org/officeDocument/2006/relationships/hyperlink" Target="https://talan.bank.gov.ua/get-user-certificate/_Ji2CJriTaqUVxpbCuwq" TargetMode="External"/><Relationship Id="rId576" Type="http://schemas.openxmlformats.org/officeDocument/2006/relationships/hyperlink" Target="https://talan.bank.gov.ua/get-user-certificate/_Ji2CYiB5L2X_u4qNbK2" TargetMode="External"/><Relationship Id="rId783" Type="http://schemas.openxmlformats.org/officeDocument/2006/relationships/hyperlink" Target="https://talan.bank.gov.ua/get-user-certificate/_Ji2C3C5KJ10aLg3plXd" TargetMode="External"/><Relationship Id="rId229" Type="http://schemas.openxmlformats.org/officeDocument/2006/relationships/hyperlink" Target="https://talan.bank.gov.ua/get-user-certificate/_Ji2CPAlTBTJDC_-mlRL" TargetMode="External"/><Relationship Id="rId436" Type="http://schemas.openxmlformats.org/officeDocument/2006/relationships/hyperlink" Target="https://talan.bank.gov.ua/get-user-certificate/_Ji2CiXP-SCjXzMDYSZS" TargetMode="External"/><Relationship Id="rId643" Type="http://schemas.openxmlformats.org/officeDocument/2006/relationships/hyperlink" Target="https://talan.bank.gov.ua/get-user-certificate/_Ji2CD1H3Jq2eD9V5X7e" TargetMode="External"/><Relationship Id="rId850" Type="http://schemas.openxmlformats.org/officeDocument/2006/relationships/hyperlink" Target="https://talan.bank.gov.ua/get-user-certificate/_Ji2CsfeqSx1zAO2pFXs" TargetMode="External"/><Relationship Id="rId77" Type="http://schemas.openxmlformats.org/officeDocument/2006/relationships/hyperlink" Target="https://talan.bank.gov.ua/get-user-certificate/_Ji2Cu6iaHMMibUCff0s" TargetMode="External"/><Relationship Id="rId282" Type="http://schemas.openxmlformats.org/officeDocument/2006/relationships/hyperlink" Target="https://talan.bank.gov.ua/get-user-certificate/_Ji2Ct68Md31Wv-S3eN0" TargetMode="External"/><Relationship Id="rId503" Type="http://schemas.openxmlformats.org/officeDocument/2006/relationships/hyperlink" Target="https://talan.bank.gov.ua/get-user-certificate/_Ji2CqKaldWt30au3dYw" TargetMode="External"/><Relationship Id="rId587" Type="http://schemas.openxmlformats.org/officeDocument/2006/relationships/hyperlink" Target="https://talan.bank.gov.ua/get-user-certificate/_Ji2CtndjNvlaK8teCQJ" TargetMode="External"/><Relationship Id="rId710" Type="http://schemas.openxmlformats.org/officeDocument/2006/relationships/hyperlink" Target="https://talan.bank.gov.ua/get-user-certificate/_Ji2CGaXJ4xizJXzwYzW" TargetMode="External"/><Relationship Id="rId808" Type="http://schemas.openxmlformats.org/officeDocument/2006/relationships/hyperlink" Target="https://talan.bank.gov.ua/get-user-certificate/_Ji2CT7YX0cwZnuqk0zU" TargetMode="External"/><Relationship Id="rId8" Type="http://schemas.openxmlformats.org/officeDocument/2006/relationships/hyperlink" Target="https://talan.bank.gov.ua/get-user-certificate/_Ji2CQfINFLztPLPOXBO" TargetMode="External"/><Relationship Id="rId142" Type="http://schemas.openxmlformats.org/officeDocument/2006/relationships/hyperlink" Target="https://talan.bank.gov.ua/get-user-certificate/_Ji2CEsKB4c7jGAC0dYL" TargetMode="External"/><Relationship Id="rId447" Type="http://schemas.openxmlformats.org/officeDocument/2006/relationships/hyperlink" Target="https://talan.bank.gov.ua/get-user-certificate/_Ji2C-KDlfK3V7jnzBcF" TargetMode="External"/><Relationship Id="rId794" Type="http://schemas.openxmlformats.org/officeDocument/2006/relationships/hyperlink" Target="https://talan.bank.gov.ua/get-user-certificate/_Ji2C9Q2RNb0YmHxI8LX" TargetMode="External"/><Relationship Id="rId654" Type="http://schemas.openxmlformats.org/officeDocument/2006/relationships/hyperlink" Target="https://talan.bank.gov.ua/get-user-certificate/_Ji2C2JFlh6n2N1ExBpf" TargetMode="External"/><Relationship Id="rId861" Type="http://schemas.openxmlformats.org/officeDocument/2006/relationships/hyperlink" Target="https://talan.bank.gov.ua/get-user-certificate/_Ji2COnHZzXglyL8m20Y" TargetMode="External"/><Relationship Id="rId293" Type="http://schemas.openxmlformats.org/officeDocument/2006/relationships/hyperlink" Target="https://talan.bank.gov.ua/get-user-certificate/_Ji2CsfWOmj9hf-TwTRb" TargetMode="External"/><Relationship Id="rId307" Type="http://schemas.openxmlformats.org/officeDocument/2006/relationships/hyperlink" Target="https://talan.bank.gov.ua/get-user-certificate/_Ji2Cn-HjaibeNfbi6TE" TargetMode="External"/><Relationship Id="rId514" Type="http://schemas.openxmlformats.org/officeDocument/2006/relationships/hyperlink" Target="https://talan.bank.gov.ua/get-user-certificate/_Ji2CnsCf_bRdU_CNSvw" TargetMode="External"/><Relationship Id="rId721" Type="http://schemas.openxmlformats.org/officeDocument/2006/relationships/hyperlink" Target="https://talan.bank.gov.ua/get-user-certificate/_Ji2CbmM1TlRDXH4ecVx" TargetMode="External"/><Relationship Id="rId88" Type="http://schemas.openxmlformats.org/officeDocument/2006/relationships/hyperlink" Target="https://talan.bank.gov.ua/get-user-certificate/_Ji2CsA4-4_VIn4RbVWP" TargetMode="External"/><Relationship Id="rId153" Type="http://schemas.openxmlformats.org/officeDocument/2006/relationships/hyperlink" Target="https://talan.bank.gov.ua/get-user-certificate/_Ji2C7Ktli3A7Pn4wuSF" TargetMode="External"/><Relationship Id="rId360" Type="http://schemas.openxmlformats.org/officeDocument/2006/relationships/hyperlink" Target="https://talan.bank.gov.ua/get-user-certificate/_Ji2C6eLKiZh2atdvNVi" TargetMode="External"/><Relationship Id="rId598" Type="http://schemas.openxmlformats.org/officeDocument/2006/relationships/hyperlink" Target="https://talan.bank.gov.ua/get-user-certificate/_Ji2CS-HT11kj7byl60W" TargetMode="External"/><Relationship Id="rId819" Type="http://schemas.openxmlformats.org/officeDocument/2006/relationships/hyperlink" Target="https://talan.bank.gov.ua/get-user-certificate/_Ji2C7S4Gfb0IPGZ8EwS" TargetMode="External"/><Relationship Id="rId220" Type="http://schemas.openxmlformats.org/officeDocument/2006/relationships/hyperlink" Target="https://talan.bank.gov.ua/get-user-certificate/_Ji2C5ue6uwl7Op7oX4p" TargetMode="External"/><Relationship Id="rId458" Type="http://schemas.openxmlformats.org/officeDocument/2006/relationships/hyperlink" Target="https://talan.bank.gov.ua/get-user-certificate/_Ji2CMXrHN30T4yD9GYV" TargetMode="External"/><Relationship Id="rId665" Type="http://schemas.openxmlformats.org/officeDocument/2006/relationships/hyperlink" Target="https://talan.bank.gov.ua/get-user-certificate/_Ji2Ccs_fA5NLQU9LNoh" TargetMode="External"/><Relationship Id="rId872" Type="http://schemas.openxmlformats.org/officeDocument/2006/relationships/hyperlink" Target="https://talan.bank.gov.ua/get-user-certificate/_Ji2CWgxHbbYwnRR8SVy" TargetMode="External"/><Relationship Id="rId15" Type="http://schemas.openxmlformats.org/officeDocument/2006/relationships/hyperlink" Target="https://talan.bank.gov.ua/get-user-certificate/_Ji2ClvXKd_9JzV4TZUd" TargetMode="External"/><Relationship Id="rId318" Type="http://schemas.openxmlformats.org/officeDocument/2006/relationships/hyperlink" Target="https://talan.bank.gov.ua/get-user-certificate/_Ji2CuLCuRESd6AEhRuj" TargetMode="External"/><Relationship Id="rId525" Type="http://schemas.openxmlformats.org/officeDocument/2006/relationships/hyperlink" Target="https://talan.bank.gov.ua/get-user-certificate/_Ji2C6xG4hhRhfTC_8Ki" TargetMode="External"/><Relationship Id="rId732" Type="http://schemas.openxmlformats.org/officeDocument/2006/relationships/hyperlink" Target="https://talan.bank.gov.ua/get-user-certificate/_Ji2CulKRvj6Qu55RZDX" TargetMode="External"/><Relationship Id="rId99" Type="http://schemas.openxmlformats.org/officeDocument/2006/relationships/hyperlink" Target="https://talan.bank.gov.ua/get-user-certificate/_Ji2CX14gdiohkoyUXXw" TargetMode="External"/><Relationship Id="rId164" Type="http://schemas.openxmlformats.org/officeDocument/2006/relationships/hyperlink" Target="https://talan.bank.gov.ua/get-user-certificate/_Ji2C42BbsQN7XUyxyrm" TargetMode="External"/><Relationship Id="rId371" Type="http://schemas.openxmlformats.org/officeDocument/2006/relationships/hyperlink" Target="https://talan.bank.gov.ua/get-user-certificate/_Ji2C_Kk6OjC-QR8p8NC" TargetMode="External"/><Relationship Id="rId469" Type="http://schemas.openxmlformats.org/officeDocument/2006/relationships/hyperlink" Target="https://talan.bank.gov.ua/get-user-certificate/_Ji2CwGaf3f5bySWpni9" TargetMode="External"/><Relationship Id="rId676" Type="http://schemas.openxmlformats.org/officeDocument/2006/relationships/hyperlink" Target="https://talan.bank.gov.ua/get-user-certificate/_Ji2CfJpwwa0TWF_weTl" TargetMode="External"/><Relationship Id="rId883" Type="http://schemas.openxmlformats.org/officeDocument/2006/relationships/hyperlink" Target="https://talan.bank.gov.ua/get-user-certificate/_Ji2CvjVDrEvUcdxr5Ke" TargetMode="External"/><Relationship Id="rId26" Type="http://schemas.openxmlformats.org/officeDocument/2006/relationships/hyperlink" Target="https://talan.bank.gov.ua/get-user-certificate/_Ji2CWllEIZO-txr307b" TargetMode="External"/><Relationship Id="rId231" Type="http://schemas.openxmlformats.org/officeDocument/2006/relationships/hyperlink" Target="https://talan.bank.gov.ua/get-user-certificate/_Ji2CUFG56Jb8EOp1dNR" TargetMode="External"/><Relationship Id="rId329" Type="http://schemas.openxmlformats.org/officeDocument/2006/relationships/hyperlink" Target="https://talan.bank.gov.ua/get-user-certificate/_Ji2CfJuXQL1cU5AoDn9" TargetMode="External"/><Relationship Id="rId536" Type="http://schemas.openxmlformats.org/officeDocument/2006/relationships/hyperlink" Target="https://talan.bank.gov.ua/get-user-certificate/_Ji2C8eaE4Pk0DQ6RBqF" TargetMode="External"/><Relationship Id="rId175" Type="http://schemas.openxmlformats.org/officeDocument/2006/relationships/hyperlink" Target="https://talan.bank.gov.ua/get-user-certificate/_Ji2CCzbK8GTw6qMUqtp" TargetMode="External"/><Relationship Id="rId743" Type="http://schemas.openxmlformats.org/officeDocument/2006/relationships/hyperlink" Target="https://talan.bank.gov.ua/get-user-certificate/_Ji2C9UjYRpLpllbK9fV" TargetMode="External"/><Relationship Id="rId382" Type="http://schemas.openxmlformats.org/officeDocument/2006/relationships/hyperlink" Target="https://talan.bank.gov.ua/get-user-certificate/_Ji2C_UHrxTrnwX70YWG" TargetMode="External"/><Relationship Id="rId603" Type="http://schemas.openxmlformats.org/officeDocument/2006/relationships/hyperlink" Target="https://talan.bank.gov.ua/get-user-certificate/_Ji2CP32na-P5mOu8Uv-" TargetMode="External"/><Relationship Id="rId687" Type="http://schemas.openxmlformats.org/officeDocument/2006/relationships/hyperlink" Target="https://talan.bank.gov.ua/get-user-certificate/_Ji2CRNSo5PS7GCcgU0h" TargetMode="External"/><Relationship Id="rId810" Type="http://schemas.openxmlformats.org/officeDocument/2006/relationships/hyperlink" Target="https://talan.bank.gov.ua/get-user-certificate/_Ji2CjAlIQ6wqW6drCIW" TargetMode="External"/><Relationship Id="rId908" Type="http://schemas.openxmlformats.org/officeDocument/2006/relationships/hyperlink" Target="https://talan.bank.gov.ua/get-user-certificate/_Ji2CEyKHCUewUWc_SfE" TargetMode="External"/><Relationship Id="rId242" Type="http://schemas.openxmlformats.org/officeDocument/2006/relationships/hyperlink" Target="https://talan.bank.gov.ua/get-user-certificate/_Ji2Csc1_ORCOtSZ0PTN" TargetMode="External"/><Relationship Id="rId894" Type="http://schemas.openxmlformats.org/officeDocument/2006/relationships/hyperlink" Target="https://talan.bank.gov.ua/get-user-certificate/_Ji2CKzuT8dBx4jwvmod" TargetMode="External"/><Relationship Id="rId37" Type="http://schemas.openxmlformats.org/officeDocument/2006/relationships/hyperlink" Target="https://talan.bank.gov.ua/get-user-certificate/_Ji2C4KY8-KvdvijfOFC" TargetMode="External"/><Relationship Id="rId102" Type="http://schemas.openxmlformats.org/officeDocument/2006/relationships/hyperlink" Target="https://talan.bank.gov.ua/get-user-certificate/_Ji2CzaC44grvRxY47Li" TargetMode="External"/><Relationship Id="rId547" Type="http://schemas.openxmlformats.org/officeDocument/2006/relationships/hyperlink" Target="https://talan.bank.gov.ua/get-user-certificate/_Ji2CQXa_gypjnLgk6E8" TargetMode="External"/><Relationship Id="rId754" Type="http://schemas.openxmlformats.org/officeDocument/2006/relationships/hyperlink" Target="https://talan.bank.gov.ua/get-user-certificate/_Ji2CgZlqHp1cpEnXtPR" TargetMode="External"/><Relationship Id="rId90" Type="http://schemas.openxmlformats.org/officeDocument/2006/relationships/hyperlink" Target="https://talan.bank.gov.ua/get-user-certificate/_Ji2Cm2vdHNiKaj5CzXw" TargetMode="External"/><Relationship Id="rId186" Type="http://schemas.openxmlformats.org/officeDocument/2006/relationships/hyperlink" Target="https://talan.bank.gov.ua/get-user-certificate/_Ji2CG9pL_ZJ_mLtvrDR" TargetMode="External"/><Relationship Id="rId393" Type="http://schemas.openxmlformats.org/officeDocument/2006/relationships/hyperlink" Target="https://talan.bank.gov.ua/get-user-certificate/_Ji2C3dEN2isnz7nObip" TargetMode="External"/><Relationship Id="rId407" Type="http://schemas.openxmlformats.org/officeDocument/2006/relationships/hyperlink" Target="https://talan.bank.gov.ua/get-user-certificate/_Ji2CZuBQOZA0yrNNfQ4" TargetMode="External"/><Relationship Id="rId614" Type="http://schemas.openxmlformats.org/officeDocument/2006/relationships/hyperlink" Target="https://talan.bank.gov.ua/get-user-certificate/_Ji2C8tkgmoanNbzx5Yk" TargetMode="External"/><Relationship Id="rId821" Type="http://schemas.openxmlformats.org/officeDocument/2006/relationships/hyperlink" Target="https://talan.bank.gov.ua/get-user-certificate/_Ji2CvWgJA3ul3_tuqRw" TargetMode="External"/><Relationship Id="rId253" Type="http://schemas.openxmlformats.org/officeDocument/2006/relationships/hyperlink" Target="https://talan.bank.gov.ua/get-user-certificate/_Ji2CkK9wbpE-iH5HqwS" TargetMode="External"/><Relationship Id="rId460" Type="http://schemas.openxmlformats.org/officeDocument/2006/relationships/hyperlink" Target="https://talan.bank.gov.ua/get-user-certificate/_Ji2C4WVDuUYq_Yc5sRC" TargetMode="External"/><Relationship Id="rId698" Type="http://schemas.openxmlformats.org/officeDocument/2006/relationships/hyperlink" Target="https://talan.bank.gov.ua/get-user-certificate/_Ji2CREd7wodwZDZ-4Bj" TargetMode="External"/><Relationship Id="rId919" Type="http://schemas.openxmlformats.org/officeDocument/2006/relationships/hyperlink" Target="https://talan.bank.gov.ua/get-user-certificate/_Ji2CAX-gpIiSxm8eT4_" TargetMode="External"/><Relationship Id="rId48" Type="http://schemas.openxmlformats.org/officeDocument/2006/relationships/hyperlink" Target="https://talan.bank.gov.ua/get-user-certificate/_Ji2ClZTJgN7qG2qUWyS" TargetMode="External"/><Relationship Id="rId113" Type="http://schemas.openxmlformats.org/officeDocument/2006/relationships/hyperlink" Target="https://talan.bank.gov.ua/get-user-certificate/_Ji2CckKUpwj-UmKXjCk" TargetMode="External"/><Relationship Id="rId320" Type="http://schemas.openxmlformats.org/officeDocument/2006/relationships/hyperlink" Target="https://talan.bank.gov.ua/get-user-certificate/_Ji2C1NSSfry-VO1YriO" TargetMode="External"/><Relationship Id="rId558" Type="http://schemas.openxmlformats.org/officeDocument/2006/relationships/hyperlink" Target="https://talan.bank.gov.ua/get-user-certificate/_Ji2CV-DlreQIwDq4x47" TargetMode="External"/><Relationship Id="rId765" Type="http://schemas.openxmlformats.org/officeDocument/2006/relationships/hyperlink" Target="https://talan.bank.gov.ua/get-user-certificate/_Ji2Cf5IvoOyP7ZQkBzI" TargetMode="External"/><Relationship Id="rId197" Type="http://schemas.openxmlformats.org/officeDocument/2006/relationships/hyperlink" Target="https://talan.bank.gov.ua/get-user-certificate/_Ji2C01euselgEeQQzSC" TargetMode="External"/><Relationship Id="rId418" Type="http://schemas.openxmlformats.org/officeDocument/2006/relationships/hyperlink" Target="https://talan.bank.gov.ua/get-user-certificate/_Ji2CbaoWYrQYNiBTCvt" TargetMode="External"/><Relationship Id="rId625" Type="http://schemas.openxmlformats.org/officeDocument/2006/relationships/hyperlink" Target="https://talan.bank.gov.ua/get-user-certificate/_Ji2C-tv7FemV4SLd_HM" TargetMode="External"/><Relationship Id="rId832" Type="http://schemas.openxmlformats.org/officeDocument/2006/relationships/hyperlink" Target="https://talan.bank.gov.ua/get-user-certificate/_Ji2CyoXuUEYqO3tbp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9"/>
  <sheetViews>
    <sheetView tabSelected="1" workbookViewId="0">
      <selection activeCell="I9" sqref="I9"/>
    </sheetView>
  </sheetViews>
  <sheetFormatPr defaultRowHeight="14.4" x14ac:dyDescent="0.3"/>
  <cols>
    <col min="1" max="1" width="14" customWidth="1"/>
    <col min="2" max="2" width="35.6640625" customWidth="1"/>
    <col min="3" max="3" width="77.21875" customWidth="1"/>
  </cols>
  <sheetData>
    <row r="1" spans="1:4" s="1" customFormat="1" x14ac:dyDescent="0.3">
      <c r="A1" s="1" t="s">
        <v>2278</v>
      </c>
      <c r="B1" s="1" t="s">
        <v>2276</v>
      </c>
      <c r="C1" s="1" t="s">
        <v>2277</v>
      </c>
      <c r="D1" s="1" t="s">
        <v>0</v>
      </c>
    </row>
    <row r="2" spans="1:4" x14ac:dyDescent="0.3">
      <c r="A2" t="s">
        <v>1</v>
      </c>
      <c r="B2" t="s">
        <v>2</v>
      </c>
      <c r="C2" t="s">
        <v>3</v>
      </c>
      <c r="D2" t="str">
        <f>HYPERLINK("https://talan.bank.gov.ua/get-user-certificate/_Ji2C3nJHEiq3Mw7L43K","Завантажити сертифікат")</f>
        <v>Завантажити сертифікат</v>
      </c>
    </row>
    <row r="3" spans="1:4" x14ac:dyDescent="0.3">
      <c r="A3" t="s">
        <v>4</v>
      </c>
      <c r="B3" t="s">
        <v>5</v>
      </c>
      <c r="C3" t="s">
        <v>6</v>
      </c>
      <c r="D3" t="str">
        <f>HYPERLINK("https://talan.bank.gov.ua/get-user-certificate/_Ji2CsI16wrWezVSfxx2","Завантажити сертифікат")</f>
        <v>Завантажити сертифікат</v>
      </c>
    </row>
    <row r="4" spans="1:4" x14ac:dyDescent="0.3">
      <c r="A4" t="s">
        <v>7</v>
      </c>
      <c r="B4" t="s">
        <v>8</v>
      </c>
      <c r="C4" t="s">
        <v>9</v>
      </c>
      <c r="D4" t="str">
        <f>HYPERLINK("https://talan.bank.gov.ua/get-user-certificate/_Ji2CfnA3ii-6bso637h","Завантажити сертифікат")</f>
        <v>Завантажити сертифікат</v>
      </c>
    </row>
    <row r="5" spans="1:4" x14ac:dyDescent="0.3">
      <c r="A5" t="s">
        <v>10</v>
      </c>
      <c r="B5" t="s">
        <v>11</v>
      </c>
      <c r="C5" t="s">
        <v>12</v>
      </c>
      <c r="D5" t="str">
        <f>HYPERLINK("https://talan.bank.gov.ua/get-user-certificate/_Ji2C19ibrCRo-e_WjQt","Завантажити сертифікат")</f>
        <v>Завантажити сертифікат</v>
      </c>
    </row>
    <row r="6" spans="1:4" x14ac:dyDescent="0.3">
      <c r="A6" t="s">
        <v>13</v>
      </c>
      <c r="B6" t="s">
        <v>14</v>
      </c>
      <c r="C6" t="s">
        <v>3</v>
      </c>
      <c r="D6" t="str">
        <f>HYPERLINK("https://talan.bank.gov.ua/get-user-certificate/_Ji2CFFCDBgJX5v9Ejun","Завантажити сертифікат")</f>
        <v>Завантажити сертифікат</v>
      </c>
    </row>
    <row r="7" spans="1:4" x14ac:dyDescent="0.3">
      <c r="A7" t="s">
        <v>15</v>
      </c>
      <c r="B7" t="s">
        <v>16</v>
      </c>
      <c r="C7" t="s">
        <v>3</v>
      </c>
      <c r="D7" t="str">
        <f>HYPERLINK("https://talan.bank.gov.ua/get-user-certificate/_Ji2CjU-JkadVbKcS2KV","Завантажити сертифікат")</f>
        <v>Завантажити сертифікат</v>
      </c>
    </row>
    <row r="8" spans="1:4" x14ac:dyDescent="0.3">
      <c r="A8" t="s">
        <v>17</v>
      </c>
      <c r="B8" t="s">
        <v>18</v>
      </c>
      <c r="C8" t="s">
        <v>19</v>
      </c>
      <c r="D8" t="str">
        <f>HYPERLINK("https://talan.bank.gov.ua/get-user-certificate/_Ji2CXDgmPHLfrnWjpXr","Завантажити сертифікат")</f>
        <v>Завантажити сертифікат</v>
      </c>
    </row>
    <row r="9" spans="1:4" x14ac:dyDescent="0.3">
      <c r="A9" t="s">
        <v>20</v>
      </c>
      <c r="B9" t="s">
        <v>21</v>
      </c>
      <c r="C9" t="s">
        <v>22</v>
      </c>
      <c r="D9" t="str">
        <f>HYPERLINK("https://talan.bank.gov.ua/get-user-certificate/_Ji2CQfINFLztPLPOXBO","Завантажити сертифікат")</f>
        <v>Завантажити сертифікат</v>
      </c>
    </row>
    <row r="10" spans="1:4" x14ac:dyDescent="0.3">
      <c r="A10" t="s">
        <v>23</v>
      </c>
      <c r="B10" t="s">
        <v>24</v>
      </c>
      <c r="C10" t="s">
        <v>25</v>
      </c>
      <c r="D10" t="str">
        <f>HYPERLINK("https://talan.bank.gov.ua/get-user-certificate/_Ji2CJYRMxcuStXfOGOw","Завантажити сертифікат")</f>
        <v>Завантажити сертифікат</v>
      </c>
    </row>
    <row r="11" spans="1:4" x14ac:dyDescent="0.3">
      <c r="A11" t="s">
        <v>26</v>
      </c>
      <c r="B11" t="s">
        <v>27</v>
      </c>
      <c r="C11" t="s">
        <v>28</v>
      </c>
      <c r="D11" t="str">
        <f>HYPERLINK("https://talan.bank.gov.ua/get-user-certificate/_Ji2ChfZ7NFmaGE4hXhl","Завантажити сертифікат")</f>
        <v>Завантажити сертифікат</v>
      </c>
    </row>
    <row r="12" spans="1:4" x14ac:dyDescent="0.3">
      <c r="A12" t="s">
        <v>29</v>
      </c>
      <c r="B12" t="s">
        <v>30</v>
      </c>
      <c r="C12" t="s">
        <v>31</v>
      </c>
      <c r="D12" t="str">
        <f>HYPERLINK("https://talan.bank.gov.ua/get-user-certificate/_Ji2CL_XuDGV0PncyVie","Завантажити сертифікат")</f>
        <v>Завантажити сертифікат</v>
      </c>
    </row>
    <row r="13" spans="1:4" x14ac:dyDescent="0.3">
      <c r="A13" t="s">
        <v>32</v>
      </c>
      <c r="B13" t="s">
        <v>33</v>
      </c>
      <c r="C13" t="s">
        <v>3</v>
      </c>
      <c r="D13" t="str">
        <f>HYPERLINK("https://talan.bank.gov.ua/get-user-certificate/_Ji2CG5c7Cjtf7JD5nUk","Завантажити сертифікат")</f>
        <v>Завантажити сертифікат</v>
      </c>
    </row>
    <row r="14" spans="1:4" x14ac:dyDescent="0.3">
      <c r="A14" t="s">
        <v>34</v>
      </c>
      <c r="B14" t="s">
        <v>35</v>
      </c>
      <c r="C14" t="s">
        <v>36</v>
      </c>
      <c r="D14" t="str">
        <f>HYPERLINK("https://talan.bank.gov.ua/get-user-certificate/_Ji2CX32QADXzeF1dc3C","Завантажити сертифікат")</f>
        <v>Завантажити сертифікат</v>
      </c>
    </row>
    <row r="15" spans="1:4" x14ac:dyDescent="0.3">
      <c r="A15" t="s">
        <v>37</v>
      </c>
      <c r="B15" t="s">
        <v>38</v>
      </c>
      <c r="C15" t="s">
        <v>39</v>
      </c>
      <c r="D15" t="str">
        <f>HYPERLINK("https://talan.bank.gov.ua/get-user-certificate/_Ji2CqIpc8xFJHUZL0ZC","Завантажити сертифікат")</f>
        <v>Завантажити сертифікат</v>
      </c>
    </row>
    <row r="16" spans="1:4" x14ac:dyDescent="0.3">
      <c r="A16" t="s">
        <v>40</v>
      </c>
      <c r="B16" t="s">
        <v>41</v>
      </c>
      <c r="C16" t="s">
        <v>42</v>
      </c>
      <c r="D16" t="str">
        <f>HYPERLINK("https://talan.bank.gov.ua/get-user-certificate/_Ji2ClvXKd_9JzV4TZUd","Завантажити сертифікат")</f>
        <v>Завантажити сертифікат</v>
      </c>
    </row>
    <row r="17" spans="1:4" x14ac:dyDescent="0.3">
      <c r="A17" t="s">
        <v>43</v>
      </c>
      <c r="B17" t="s">
        <v>44</v>
      </c>
      <c r="C17" t="s">
        <v>45</v>
      </c>
      <c r="D17" t="str">
        <f>HYPERLINK("https://talan.bank.gov.ua/get-user-certificate/_Ji2ClzzlDj5WJOVN-vH","Завантажити сертифікат")</f>
        <v>Завантажити сертифікат</v>
      </c>
    </row>
    <row r="18" spans="1:4" x14ac:dyDescent="0.3">
      <c r="A18" t="s">
        <v>46</v>
      </c>
      <c r="B18" t="s">
        <v>47</v>
      </c>
      <c r="C18" t="s">
        <v>48</v>
      </c>
      <c r="D18" t="str">
        <f>HYPERLINK("https://talan.bank.gov.ua/get-user-certificate/_Ji2CyhVHvIcXhSD3lPR","Завантажити сертифікат")</f>
        <v>Завантажити сертифікат</v>
      </c>
    </row>
    <row r="19" spans="1:4" x14ac:dyDescent="0.3">
      <c r="A19" t="s">
        <v>49</v>
      </c>
      <c r="B19" t="s">
        <v>50</v>
      </c>
      <c r="C19" t="s">
        <v>3</v>
      </c>
      <c r="D19" t="str">
        <f>HYPERLINK("https://talan.bank.gov.ua/get-user-certificate/_Ji2CVsDvbsPySxZNYoV","Завантажити сертифікат")</f>
        <v>Завантажити сертифікат</v>
      </c>
    </row>
    <row r="20" spans="1:4" x14ac:dyDescent="0.3">
      <c r="A20" t="s">
        <v>51</v>
      </c>
      <c r="B20" t="s">
        <v>52</v>
      </c>
      <c r="C20" t="s">
        <v>53</v>
      </c>
      <c r="D20" t="str">
        <f>HYPERLINK("https://talan.bank.gov.ua/get-user-certificate/_Ji2CxSSEXlvLHBAnAZq","Завантажити сертифікат")</f>
        <v>Завантажити сертифікат</v>
      </c>
    </row>
    <row r="21" spans="1:4" x14ac:dyDescent="0.3">
      <c r="A21" t="s">
        <v>54</v>
      </c>
      <c r="B21" t="s">
        <v>55</v>
      </c>
      <c r="C21" t="s">
        <v>56</v>
      </c>
      <c r="D21" t="str">
        <f>HYPERLINK("https://talan.bank.gov.ua/get-user-certificate/_Ji2CAA5r_eXyonGViPg","Завантажити сертифікат")</f>
        <v>Завантажити сертифікат</v>
      </c>
    </row>
    <row r="22" spans="1:4" x14ac:dyDescent="0.3">
      <c r="A22" t="s">
        <v>57</v>
      </c>
      <c r="B22" t="s">
        <v>58</v>
      </c>
      <c r="C22" t="s">
        <v>59</v>
      </c>
      <c r="D22" t="str">
        <f>HYPERLINK("https://talan.bank.gov.ua/get-user-certificate/_Ji2CC3qbSKnvDF6LMGG","Завантажити сертифікат")</f>
        <v>Завантажити сертифікат</v>
      </c>
    </row>
    <row r="23" spans="1:4" x14ac:dyDescent="0.3">
      <c r="A23" t="s">
        <v>60</v>
      </c>
      <c r="B23" t="s">
        <v>61</v>
      </c>
      <c r="C23" t="s">
        <v>59</v>
      </c>
      <c r="D23" t="str">
        <f>HYPERLINK("https://talan.bank.gov.ua/get-user-certificate/_Ji2C8YGp-ITnQHdu95z","Завантажити сертифікат")</f>
        <v>Завантажити сертифікат</v>
      </c>
    </row>
    <row r="24" spans="1:4" x14ac:dyDescent="0.3">
      <c r="A24" t="s">
        <v>62</v>
      </c>
      <c r="B24" t="s">
        <v>63</v>
      </c>
      <c r="C24" t="s">
        <v>64</v>
      </c>
      <c r="D24" t="str">
        <f>HYPERLINK("https://talan.bank.gov.ua/get-user-certificate/_Ji2CODi8jUKc-ea4fIm","Завантажити сертифікат")</f>
        <v>Завантажити сертифікат</v>
      </c>
    </row>
    <row r="25" spans="1:4" x14ac:dyDescent="0.3">
      <c r="A25" t="s">
        <v>65</v>
      </c>
      <c r="B25" t="s">
        <v>66</v>
      </c>
      <c r="C25" t="s">
        <v>67</v>
      </c>
      <c r="D25" t="str">
        <f>HYPERLINK("https://talan.bank.gov.ua/get-user-certificate/_Ji2CsJeFEpg8RejRAQW","Завантажити сертифікат")</f>
        <v>Завантажити сертифікат</v>
      </c>
    </row>
    <row r="26" spans="1:4" x14ac:dyDescent="0.3">
      <c r="A26" t="s">
        <v>68</v>
      </c>
      <c r="B26" t="s">
        <v>69</v>
      </c>
      <c r="C26" t="s">
        <v>67</v>
      </c>
      <c r="D26" t="str">
        <f>HYPERLINK("https://talan.bank.gov.ua/get-user-certificate/_Ji2C1IoyfSQpPT4MDnV","Завантажити сертифікат")</f>
        <v>Завантажити сертифікат</v>
      </c>
    </row>
    <row r="27" spans="1:4" x14ac:dyDescent="0.3">
      <c r="A27" t="s">
        <v>70</v>
      </c>
      <c r="B27" t="s">
        <v>71</v>
      </c>
      <c r="C27" t="s">
        <v>72</v>
      </c>
      <c r="D27" t="str">
        <f>HYPERLINK("https://talan.bank.gov.ua/get-user-certificate/_Ji2CWllEIZO-txr307b","Завантажити сертифікат")</f>
        <v>Завантажити сертифікат</v>
      </c>
    </row>
    <row r="28" spans="1:4" x14ac:dyDescent="0.3">
      <c r="A28" t="s">
        <v>73</v>
      </c>
      <c r="B28" t="s">
        <v>74</v>
      </c>
      <c r="C28" t="s">
        <v>75</v>
      </c>
      <c r="D28" t="str">
        <f>HYPERLINK("https://talan.bank.gov.ua/get-user-certificate/_Ji2CQUUMRWYMVIVL-_s","Завантажити сертифікат")</f>
        <v>Завантажити сертифікат</v>
      </c>
    </row>
    <row r="29" spans="1:4" x14ac:dyDescent="0.3">
      <c r="A29" t="s">
        <v>76</v>
      </c>
      <c r="B29" t="s">
        <v>77</v>
      </c>
      <c r="C29" t="s">
        <v>78</v>
      </c>
      <c r="D29" t="str">
        <f>HYPERLINK("https://talan.bank.gov.ua/get-user-certificate/_Ji2CQq8jnc0XNbIFyyI","Завантажити сертифікат")</f>
        <v>Завантажити сертифікат</v>
      </c>
    </row>
    <row r="30" spans="1:4" x14ac:dyDescent="0.3">
      <c r="A30" t="s">
        <v>79</v>
      </c>
      <c r="B30" t="s">
        <v>80</v>
      </c>
      <c r="C30" t="s">
        <v>81</v>
      </c>
      <c r="D30" t="str">
        <f>HYPERLINK("https://talan.bank.gov.ua/get-user-certificate/_Ji2CBJRM1hNO20kRfXF","Завантажити сертифікат")</f>
        <v>Завантажити сертифікат</v>
      </c>
    </row>
    <row r="31" spans="1:4" x14ac:dyDescent="0.3">
      <c r="A31" t="s">
        <v>82</v>
      </c>
      <c r="B31" t="s">
        <v>83</v>
      </c>
      <c r="C31" t="s">
        <v>67</v>
      </c>
      <c r="D31" t="str">
        <f>HYPERLINK("https://talan.bank.gov.ua/get-user-certificate/_Ji2CSqro2rPXJhUsVG4","Завантажити сертифікат")</f>
        <v>Завантажити сертифікат</v>
      </c>
    </row>
    <row r="32" spans="1:4" x14ac:dyDescent="0.3">
      <c r="A32" t="s">
        <v>84</v>
      </c>
      <c r="B32" t="s">
        <v>85</v>
      </c>
      <c r="C32" t="s">
        <v>86</v>
      </c>
      <c r="D32" t="str">
        <f>HYPERLINK("https://talan.bank.gov.ua/get-user-certificate/_Ji2CsW675-yg-r1e3L9","Завантажити сертифікат")</f>
        <v>Завантажити сертифікат</v>
      </c>
    </row>
    <row r="33" spans="1:4" x14ac:dyDescent="0.3">
      <c r="A33" t="s">
        <v>87</v>
      </c>
      <c r="B33" t="s">
        <v>88</v>
      </c>
      <c r="C33" t="s">
        <v>67</v>
      </c>
      <c r="D33" t="str">
        <f>HYPERLINK("https://talan.bank.gov.ua/get-user-certificate/_Ji2CFLHwsYXAFCQ64bo","Завантажити сертифікат")</f>
        <v>Завантажити сертифікат</v>
      </c>
    </row>
    <row r="34" spans="1:4" x14ac:dyDescent="0.3">
      <c r="A34" t="s">
        <v>89</v>
      </c>
      <c r="B34" t="s">
        <v>90</v>
      </c>
      <c r="C34" t="s">
        <v>91</v>
      </c>
      <c r="D34" t="str">
        <f>HYPERLINK("https://talan.bank.gov.ua/get-user-certificate/_Ji2CfCgDMRnvRV8JjyI","Завантажити сертифікат")</f>
        <v>Завантажити сертифікат</v>
      </c>
    </row>
    <row r="35" spans="1:4" x14ac:dyDescent="0.3">
      <c r="A35" t="s">
        <v>92</v>
      </c>
      <c r="B35" t="s">
        <v>93</v>
      </c>
      <c r="C35" t="s">
        <v>94</v>
      </c>
      <c r="D35" t="str">
        <f>HYPERLINK("https://talan.bank.gov.ua/get-user-certificate/_Ji2C0tjTVHlJyJlUFNj","Завантажити сертифікат")</f>
        <v>Завантажити сертифікат</v>
      </c>
    </row>
    <row r="36" spans="1:4" x14ac:dyDescent="0.3">
      <c r="A36" t="s">
        <v>95</v>
      </c>
      <c r="B36" t="s">
        <v>96</v>
      </c>
      <c r="C36" t="s">
        <v>97</v>
      </c>
      <c r="D36" t="str">
        <f>HYPERLINK("https://talan.bank.gov.ua/get-user-certificate/_Ji2C1CpkI2nlvHXi4hf","Завантажити сертифікат")</f>
        <v>Завантажити сертифікат</v>
      </c>
    </row>
    <row r="37" spans="1:4" x14ac:dyDescent="0.3">
      <c r="A37" t="s">
        <v>98</v>
      </c>
      <c r="B37" t="s">
        <v>99</v>
      </c>
      <c r="C37" t="s">
        <v>100</v>
      </c>
      <c r="D37" t="str">
        <f>HYPERLINK("https://talan.bank.gov.ua/get-user-certificate/_Ji2CwhYMOV5-higtS6z","Завантажити сертифікат")</f>
        <v>Завантажити сертифікат</v>
      </c>
    </row>
    <row r="38" spans="1:4" x14ac:dyDescent="0.3">
      <c r="A38" t="s">
        <v>101</v>
      </c>
      <c r="B38" t="s">
        <v>102</v>
      </c>
      <c r="C38" t="s">
        <v>103</v>
      </c>
      <c r="D38" t="str">
        <f>HYPERLINK("https://talan.bank.gov.ua/get-user-certificate/_Ji2C4KY8-KvdvijfOFC","Завантажити сертифікат")</f>
        <v>Завантажити сертифікат</v>
      </c>
    </row>
    <row r="39" spans="1:4" x14ac:dyDescent="0.3">
      <c r="A39" t="s">
        <v>104</v>
      </c>
      <c r="B39" t="s">
        <v>105</v>
      </c>
      <c r="C39" t="s">
        <v>106</v>
      </c>
      <c r="D39" t="str">
        <f>HYPERLINK("https://talan.bank.gov.ua/get-user-certificate/_Ji2CYKgEr8_uDcIEIp8","Завантажити сертифікат")</f>
        <v>Завантажити сертифікат</v>
      </c>
    </row>
    <row r="40" spans="1:4" x14ac:dyDescent="0.3">
      <c r="A40" t="s">
        <v>107</v>
      </c>
      <c r="B40" t="s">
        <v>108</v>
      </c>
      <c r="C40" t="s">
        <v>3</v>
      </c>
      <c r="D40" t="str">
        <f>HYPERLINK("https://talan.bank.gov.ua/get-user-certificate/_Ji2CwOnsscGPjuHBA8i","Завантажити сертифікат")</f>
        <v>Завантажити сертифікат</v>
      </c>
    </row>
    <row r="41" spans="1:4" x14ac:dyDescent="0.3">
      <c r="A41" t="s">
        <v>109</v>
      </c>
      <c r="B41" t="s">
        <v>110</v>
      </c>
      <c r="C41" t="s">
        <v>111</v>
      </c>
      <c r="D41" t="str">
        <f>HYPERLINK("https://talan.bank.gov.ua/get-user-certificate/_Ji2CrCJgMf464RMJAY7","Завантажити сертифікат")</f>
        <v>Завантажити сертифікат</v>
      </c>
    </row>
    <row r="42" spans="1:4" x14ac:dyDescent="0.3">
      <c r="A42" t="s">
        <v>112</v>
      </c>
      <c r="B42" t="s">
        <v>113</v>
      </c>
      <c r="C42" t="s">
        <v>31</v>
      </c>
      <c r="D42" t="str">
        <f>HYPERLINK("https://talan.bank.gov.ua/get-user-certificate/_Ji2CNWnMjEdAs_hq5CN","Завантажити сертифікат")</f>
        <v>Завантажити сертифікат</v>
      </c>
    </row>
    <row r="43" spans="1:4" x14ac:dyDescent="0.3">
      <c r="A43" t="s">
        <v>114</v>
      </c>
      <c r="B43" t="s">
        <v>115</v>
      </c>
      <c r="C43" t="s">
        <v>116</v>
      </c>
      <c r="D43" t="str">
        <f>HYPERLINK("https://talan.bank.gov.ua/get-user-certificate/_Ji2CkT0me4pRxaSBvbb","Завантажити сертифікат")</f>
        <v>Завантажити сертифікат</v>
      </c>
    </row>
    <row r="44" spans="1:4" x14ac:dyDescent="0.3">
      <c r="A44" t="s">
        <v>117</v>
      </c>
      <c r="B44" t="s">
        <v>118</v>
      </c>
      <c r="C44" t="s">
        <v>119</v>
      </c>
      <c r="D44" t="str">
        <f>HYPERLINK("https://talan.bank.gov.ua/get-user-certificate/_Ji2CZVug5Kofc8OhU4u","Завантажити сертифікат")</f>
        <v>Завантажити сертифікат</v>
      </c>
    </row>
    <row r="45" spans="1:4" x14ac:dyDescent="0.3">
      <c r="A45" t="s">
        <v>120</v>
      </c>
      <c r="B45" t="s">
        <v>121</v>
      </c>
      <c r="C45" t="s">
        <v>122</v>
      </c>
      <c r="D45" t="str">
        <f>HYPERLINK("https://talan.bank.gov.ua/get-user-certificate/_Ji2C9kyzQG2Dw6N9HBo","Завантажити сертифікат")</f>
        <v>Завантажити сертифікат</v>
      </c>
    </row>
    <row r="46" spans="1:4" x14ac:dyDescent="0.3">
      <c r="A46" t="s">
        <v>123</v>
      </c>
      <c r="B46" t="s">
        <v>124</v>
      </c>
      <c r="C46" t="s">
        <v>122</v>
      </c>
      <c r="D46" t="str">
        <f>HYPERLINK("https://talan.bank.gov.ua/get-user-certificate/_Ji2C7uyYTK-tcHuoDDO","Завантажити сертифікат")</f>
        <v>Завантажити сертифікат</v>
      </c>
    </row>
    <row r="47" spans="1:4" x14ac:dyDescent="0.3">
      <c r="A47" t="s">
        <v>125</v>
      </c>
      <c r="B47" t="s">
        <v>126</v>
      </c>
      <c r="C47" t="s">
        <v>9</v>
      </c>
      <c r="D47" t="str">
        <f>HYPERLINK("https://talan.bank.gov.ua/get-user-certificate/_Ji2CQH7sYEAr-30Sq-9","Завантажити сертифікат")</f>
        <v>Завантажити сертифікат</v>
      </c>
    </row>
    <row r="48" spans="1:4" x14ac:dyDescent="0.3">
      <c r="A48" t="s">
        <v>127</v>
      </c>
      <c r="B48" t="s">
        <v>128</v>
      </c>
      <c r="C48" t="s">
        <v>67</v>
      </c>
      <c r="D48" t="str">
        <f>HYPERLINK("https://talan.bank.gov.ua/get-user-certificate/_Ji2CsQOQzhWvXxD1ybv","Завантажити сертифікат")</f>
        <v>Завантажити сертифікат</v>
      </c>
    </row>
    <row r="49" spans="1:4" x14ac:dyDescent="0.3">
      <c r="A49" t="s">
        <v>129</v>
      </c>
      <c r="B49" t="s">
        <v>130</v>
      </c>
      <c r="C49" t="s">
        <v>131</v>
      </c>
      <c r="D49" t="str">
        <f>HYPERLINK("https://talan.bank.gov.ua/get-user-certificate/_Ji2ClZTJgN7qG2qUWyS","Завантажити сертифікат")</f>
        <v>Завантажити сертифікат</v>
      </c>
    </row>
    <row r="50" spans="1:4" x14ac:dyDescent="0.3">
      <c r="A50" t="s">
        <v>132</v>
      </c>
      <c r="B50" t="s">
        <v>133</v>
      </c>
      <c r="C50" t="s">
        <v>39</v>
      </c>
      <c r="D50" t="str">
        <f>HYPERLINK("https://talan.bank.gov.ua/get-user-certificate/_Ji2C5x13-6GF2jwkVTd","Завантажити сертифікат")</f>
        <v>Завантажити сертифікат</v>
      </c>
    </row>
    <row r="51" spans="1:4" x14ac:dyDescent="0.3">
      <c r="A51" t="s">
        <v>134</v>
      </c>
      <c r="B51" t="s">
        <v>135</v>
      </c>
      <c r="C51" t="s">
        <v>136</v>
      </c>
      <c r="D51" t="str">
        <f>HYPERLINK("https://talan.bank.gov.ua/get-user-certificate/_Ji2Cp7dSQjfwTsjnXd7","Завантажити сертифікат")</f>
        <v>Завантажити сертифікат</v>
      </c>
    </row>
    <row r="52" spans="1:4" x14ac:dyDescent="0.3">
      <c r="A52" t="s">
        <v>137</v>
      </c>
      <c r="B52" t="s">
        <v>138</v>
      </c>
      <c r="C52" t="s">
        <v>139</v>
      </c>
      <c r="D52" t="str">
        <f>HYPERLINK("https://talan.bank.gov.ua/get-user-certificate/_Ji2Cf13T2revZxqnSBB","Завантажити сертифікат")</f>
        <v>Завантажити сертифікат</v>
      </c>
    </row>
    <row r="53" spans="1:4" x14ac:dyDescent="0.3">
      <c r="A53" t="s">
        <v>140</v>
      </c>
      <c r="B53" t="s">
        <v>141</v>
      </c>
      <c r="C53" t="s">
        <v>142</v>
      </c>
      <c r="D53" t="str">
        <f>HYPERLINK("https://talan.bank.gov.ua/get-user-certificate/_Ji2CTt0KKvsTo0mRLa8","Завантажити сертифікат")</f>
        <v>Завантажити сертифікат</v>
      </c>
    </row>
    <row r="54" spans="1:4" x14ac:dyDescent="0.3">
      <c r="A54" t="s">
        <v>143</v>
      </c>
      <c r="B54" t="s">
        <v>144</v>
      </c>
      <c r="C54" t="s">
        <v>145</v>
      </c>
      <c r="D54" t="str">
        <f>HYPERLINK("https://talan.bank.gov.ua/get-user-certificate/_Ji2Cw3eByIPrkcU4QHP","Завантажити сертифікат")</f>
        <v>Завантажити сертифікат</v>
      </c>
    </row>
    <row r="55" spans="1:4" x14ac:dyDescent="0.3">
      <c r="A55" t="s">
        <v>146</v>
      </c>
      <c r="B55" t="s">
        <v>147</v>
      </c>
      <c r="C55" t="s">
        <v>3</v>
      </c>
      <c r="D55" t="str">
        <f>HYPERLINK("https://talan.bank.gov.ua/get-user-certificate/_Ji2CM1GgS41y2oSeEJb","Завантажити сертифікат")</f>
        <v>Завантажити сертифікат</v>
      </c>
    </row>
    <row r="56" spans="1:4" x14ac:dyDescent="0.3">
      <c r="A56" t="s">
        <v>148</v>
      </c>
      <c r="B56" t="s">
        <v>149</v>
      </c>
      <c r="C56" t="s">
        <v>150</v>
      </c>
      <c r="D56" t="str">
        <f>HYPERLINK("https://talan.bank.gov.ua/get-user-certificate/_Ji2CHiycUaLSX7LX9Ez","Завантажити сертифікат")</f>
        <v>Завантажити сертифікат</v>
      </c>
    </row>
    <row r="57" spans="1:4" x14ac:dyDescent="0.3">
      <c r="A57" t="s">
        <v>151</v>
      </c>
      <c r="B57" t="s">
        <v>152</v>
      </c>
      <c r="C57" t="s">
        <v>153</v>
      </c>
      <c r="D57" t="str">
        <f>HYPERLINK("https://talan.bank.gov.ua/get-user-certificate/_Ji2COqP6TwSGdQGn4je","Завантажити сертифікат")</f>
        <v>Завантажити сертифікат</v>
      </c>
    </row>
    <row r="58" spans="1:4" x14ac:dyDescent="0.3">
      <c r="A58" t="s">
        <v>154</v>
      </c>
      <c r="B58" t="s">
        <v>155</v>
      </c>
      <c r="C58" t="s">
        <v>156</v>
      </c>
      <c r="D58" t="str">
        <f>HYPERLINK("https://talan.bank.gov.ua/get-user-certificate/_Ji2CmG6eO0sY72r5uW7","Завантажити сертифікат")</f>
        <v>Завантажити сертифікат</v>
      </c>
    </row>
    <row r="59" spans="1:4" x14ac:dyDescent="0.3">
      <c r="A59" t="s">
        <v>157</v>
      </c>
      <c r="B59" t="s">
        <v>158</v>
      </c>
      <c r="C59" t="s">
        <v>159</v>
      </c>
      <c r="D59" t="str">
        <f>HYPERLINK("https://talan.bank.gov.ua/get-user-certificate/_Ji2CWSIhxLCHnGKmt4g","Завантажити сертифікат")</f>
        <v>Завантажити сертифікат</v>
      </c>
    </row>
    <row r="60" spans="1:4" x14ac:dyDescent="0.3">
      <c r="A60" t="s">
        <v>160</v>
      </c>
      <c r="B60" t="s">
        <v>161</v>
      </c>
      <c r="C60" t="s">
        <v>162</v>
      </c>
      <c r="D60" t="str">
        <f>HYPERLINK("https://talan.bank.gov.ua/get-user-certificate/_Ji2CLaxqjcvi_3NRqzI","Завантажити сертифікат")</f>
        <v>Завантажити сертифікат</v>
      </c>
    </row>
    <row r="61" spans="1:4" x14ac:dyDescent="0.3">
      <c r="A61" t="s">
        <v>163</v>
      </c>
      <c r="B61" t="s">
        <v>164</v>
      </c>
      <c r="C61" t="s">
        <v>3</v>
      </c>
      <c r="D61" t="str">
        <f>HYPERLINK("https://talan.bank.gov.ua/get-user-certificate/_Ji2C1aOP3T70FIk3rfs","Завантажити сертифікат")</f>
        <v>Завантажити сертифікат</v>
      </c>
    </row>
    <row r="62" spans="1:4" x14ac:dyDescent="0.3">
      <c r="A62" t="s">
        <v>165</v>
      </c>
      <c r="B62" t="s">
        <v>166</v>
      </c>
      <c r="C62" t="s">
        <v>167</v>
      </c>
      <c r="D62" t="str">
        <f>HYPERLINK("https://talan.bank.gov.ua/get-user-certificate/_Ji2CinVJrgNtO631I1i","Завантажити сертифікат")</f>
        <v>Завантажити сертифікат</v>
      </c>
    </row>
    <row r="63" spans="1:4" x14ac:dyDescent="0.3">
      <c r="A63" t="s">
        <v>168</v>
      </c>
      <c r="B63" t="s">
        <v>169</v>
      </c>
      <c r="C63" t="s">
        <v>48</v>
      </c>
      <c r="D63" t="str">
        <f>HYPERLINK("https://talan.bank.gov.ua/get-user-certificate/_Ji2C8DJua3F7CpDxnVf","Завантажити сертифікат")</f>
        <v>Завантажити сертифікат</v>
      </c>
    </row>
    <row r="64" spans="1:4" x14ac:dyDescent="0.3">
      <c r="A64" t="s">
        <v>170</v>
      </c>
      <c r="B64" t="s">
        <v>171</v>
      </c>
      <c r="C64" t="s">
        <v>172</v>
      </c>
      <c r="D64" t="str">
        <f>HYPERLINK("https://talan.bank.gov.ua/get-user-certificate/_Ji2CZN9ZjCz0LaAJkrz","Завантажити сертифікат")</f>
        <v>Завантажити сертифікат</v>
      </c>
    </row>
    <row r="65" spans="1:4" x14ac:dyDescent="0.3">
      <c r="A65" t="s">
        <v>173</v>
      </c>
      <c r="B65" t="s">
        <v>174</v>
      </c>
      <c r="C65" t="s">
        <v>175</v>
      </c>
      <c r="D65" t="str">
        <f>HYPERLINK("https://talan.bank.gov.ua/get-user-certificate/_Ji2C7ASTlU21B8bzGXV","Завантажити сертифікат")</f>
        <v>Завантажити сертифікат</v>
      </c>
    </row>
    <row r="66" spans="1:4" x14ac:dyDescent="0.3">
      <c r="A66" t="s">
        <v>176</v>
      </c>
      <c r="B66" t="s">
        <v>177</v>
      </c>
      <c r="C66" t="s">
        <v>178</v>
      </c>
      <c r="D66" t="str">
        <f>HYPERLINK("https://talan.bank.gov.ua/get-user-certificate/_Ji2C-RuvgLOjTSPcfXZ","Завантажити сертифікат")</f>
        <v>Завантажити сертифікат</v>
      </c>
    </row>
    <row r="67" spans="1:4" x14ac:dyDescent="0.3">
      <c r="A67" t="s">
        <v>179</v>
      </c>
      <c r="B67" t="s">
        <v>180</v>
      </c>
      <c r="C67" t="s">
        <v>48</v>
      </c>
      <c r="D67" t="str">
        <f>HYPERLINK("https://talan.bank.gov.ua/get-user-certificate/_Ji2CIPUr7ogiop-bcCa","Завантажити сертифікат")</f>
        <v>Завантажити сертифікат</v>
      </c>
    </row>
    <row r="68" spans="1:4" x14ac:dyDescent="0.3">
      <c r="A68" t="s">
        <v>181</v>
      </c>
      <c r="B68" t="s">
        <v>182</v>
      </c>
      <c r="C68" t="s">
        <v>183</v>
      </c>
      <c r="D68" t="str">
        <f>HYPERLINK("https://talan.bank.gov.ua/get-user-certificate/_Ji2CO6s5vIC7NZf_sY5","Завантажити сертифікат")</f>
        <v>Завантажити сертифікат</v>
      </c>
    </row>
    <row r="69" spans="1:4" x14ac:dyDescent="0.3">
      <c r="A69" t="s">
        <v>184</v>
      </c>
      <c r="B69" t="s">
        <v>185</v>
      </c>
      <c r="C69" t="s">
        <v>186</v>
      </c>
      <c r="D69" t="str">
        <f>HYPERLINK("https://talan.bank.gov.ua/get-user-certificate/_Ji2CiUHpD0sY8AEtyqe","Завантажити сертифікат")</f>
        <v>Завантажити сертифікат</v>
      </c>
    </row>
    <row r="70" spans="1:4" x14ac:dyDescent="0.3">
      <c r="A70" t="s">
        <v>187</v>
      </c>
      <c r="B70" t="s">
        <v>188</v>
      </c>
      <c r="C70" t="s">
        <v>189</v>
      </c>
      <c r="D70" t="str">
        <f>HYPERLINK("https://talan.bank.gov.ua/get-user-certificate/_Ji2Cl9lfUnw1ZCd_9qs","Завантажити сертифікат")</f>
        <v>Завантажити сертифікат</v>
      </c>
    </row>
    <row r="71" spans="1:4" x14ac:dyDescent="0.3">
      <c r="A71" t="s">
        <v>190</v>
      </c>
      <c r="B71" t="s">
        <v>191</v>
      </c>
      <c r="C71" t="s">
        <v>3</v>
      </c>
      <c r="D71" t="str">
        <f>HYPERLINK("https://talan.bank.gov.ua/get-user-certificate/_Ji2COX8Pz56wuxaxmj8","Завантажити сертифікат")</f>
        <v>Завантажити сертифікат</v>
      </c>
    </row>
    <row r="72" spans="1:4" x14ac:dyDescent="0.3">
      <c r="A72" t="s">
        <v>192</v>
      </c>
      <c r="B72" t="s">
        <v>193</v>
      </c>
      <c r="C72" t="s">
        <v>39</v>
      </c>
      <c r="D72" t="str">
        <f>HYPERLINK("https://talan.bank.gov.ua/get-user-certificate/_Ji2CUkOnX3AAgTdyOah","Завантажити сертифікат")</f>
        <v>Завантажити сертифікат</v>
      </c>
    </row>
    <row r="73" spans="1:4" x14ac:dyDescent="0.3">
      <c r="A73" t="s">
        <v>194</v>
      </c>
      <c r="B73" t="s">
        <v>195</v>
      </c>
      <c r="C73" t="s">
        <v>196</v>
      </c>
      <c r="D73" t="str">
        <f>HYPERLINK("https://talan.bank.gov.ua/get-user-certificate/_Ji2CznwYqswodE2NWNc","Завантажити сертифікат")</f>
        <v>Завантажити сертифікат</v>
      </c>
    </row>
    <row r="74" spans="1:4" x14ac:dyDescent="0.3">
      <c r="A74" t="s">
        <v>197</v>
      </c>
      <c r="B74" t="s">
        <v>198</v>
      </c>
      <c r="C74" t="s">
        <v>199</v>
      </c>
      <c r="D74" t="str">
        <f>HYPERLINK("https://talan.bank.gov.ua/get-user-certificate/_Ji2CLP1Q9cJaTVUwwOA","Завантажити сертифікат")</f>
        <v>Завантажити сертифікат</v>
      </c>
    </row>
    <row r="75" spans="1:4" x14ac:dyDescent="0.3">
      <c r="A75" t="s">
        <v>200</v>
      </c>
      <c r="B75" t="s">
        <v>201</v>
      </c>
      <c r="C75" t="s">
        <v>202</v>
      </c>
      <c r="D75" t="str">
        <f>HYPERLINK("https://talan.bank.gov.ua/get-user-certificate/_Ji2Cho_96OycOmWBiw6","Завантажити сертифікат")</f>
        <v>Завантажити сертифікат</v>
      </c>
    </row>
    <row r="76" spans="1:4" x14ac:dyDescent="0.3">
      <c r="A76" t="s">
        <v>203</v>
      </c>
      <c r="B76" t="s">
        <v>204</v>
      </c>
      <c r="C76" t="s">
        <v>205</v>
      </c>
      <c r="D76" t="str">
        <f>HYPERLINK("https://talan.bank.gov.ua/get-user-certificate/_Ji2C9S-eFSIbGLn8HZU","Завантажити сертифікат")</f>
        <v>Завантажити сертифікат</v>
      </c>
    </row>
    <row r="77" spans="1:4" x14ac:dyDescent="0.3">
      <c r="A77" t="s">
        <v>206</v>
      </c>
      <c r="B77" t="s">
        <v>207</v>
      </c>
      <c r="C77" t="s">
        <v>208</v>
      </c>
      <c r="D77" t="str">
        <f>HYPERLINK("https://talan.bank.gov.ua/get-user-certificate/_Ji2CQqSdQ0Qy9mvOMt8","Завантажити сертифікат")</f>
        <v>Завантажити сертифікат</v>
      </c>
    </row>
    <row r="78" spans="1:4" x14ac:dyDescent="0.3">
      <c r="A78" t="s">
        <v>209</v>
      </c>
      <c r="B78" t="s">
        <v>210</v>
      </c>
      <c r="C78" t="s">
        <v>211</v>
      </c>
      <c r="D78" t="str">
        <f>HYPERLINK("https://talan.bank.gov.ua/get-user-certificate/_Ji2Cu6iaHMMibUCff0s","Завантажити сертифікат")</f>
        <v>Завантажити сертифікат</v>
      </c>
    </row>
    <row r="79" spans="1:4" x14ac:dyDescent="0.3">
      <c r="A79" t="s">
        <v>212</v>
      </c>
      <c r="B79" t="s">
        <v>213</v>
      </c>
      <c r="C79" t="s">
        <v>214</v>
      </c>
      <c r="D79" t="str">
        <f>HYPERLINK("https://talan.bank.gov.ua/get-user-certificate/_Ji2CV4jj6HHtcfyGIBK","Завантажити сертифікат")</f>
        <v>Завантажити сертифікат</v>
      </c>
    </row>
    <row r="80" spans="1:4" x14ac:dyDescent="0.3">
      <c r="A80" t="s">
        <v>215</v>
      </c>
      <c r="B80" t="s">
        <v>216</v>
      </c>
      <c r="C80" t="s">
        <v>214</v>
      </c>
      <c r="D80" t="str">
        <f>HYPERLINK("https://talan.bank.gov.ua/get-user-certificate/_Ji2CPomRK8qhrWdvSiK","Завантажити сертифікат")</f>
        <v>Завантажити сертифікат</v>
      </c>
    </row>
    <row r="81" spans="1:4" x14ac:dyDescent="0.3">
      <c r="A81" t="s">
        <v>217</v>
      </c>
      <c r="B81" t="s">
        <v>218</v>
      </c>
      <c r="C81" t="s">
        <v>97</v>
      </c>
      <c r="D81" t="str">
        <f>HYPERLINK("https://talan.bank.gov.ua/get-user-certificate/_Ji2C6HXI91EkRqa1mB_","Завантажити сертифікат")</f>
        <v>Завантажити сертифікат</v>
      </c>
    </row>
    <row r="82" spans="1:4" x14ac:dyDescent="0.3">
      <c r="A82" t="s">
        <v>219</v>
      </c>
      <c r="B82" t="s">
        <v>220</v>
      </c>
      <c r="C82" t="s">
        <v>221</v>
      </c>
      <c r="D82" t="str">
        <f>HYPERLINK("https://talan.bank.gov.ua/get-user-certificate/_Ji2C6kk5tHfB5fdDCGI","Завантажити сертифікат")</f>
        <v>Завантажити сертифікат</v>
      </c>
    </row>
    <row r="83" spans="1:4" x14ac:dyDescent="0.3">
      <c r="A83" t="s">
        <v>222</v>
      </c>
      <c r="B83" t="s">
        <v>223</v>
      </c>
      <c r="C83" t="s">
        <v>224</v>
      </c>
      <c r="D83" t="str">
        <f>HYPERLINK("https://talan.bank.gov.ua/get-user-certificate/_Ji2Ca7S9_Wn2EDQD9Tv","Завантажити сертифікат")</f>
        <v>Завантажити сертифікат</v>
      </c>
    </row>
    <row r="84" spans="1:4" x14ac:dyDescent="0.3">
      <c r="A84" t="s">
        <v>225</v>
      </c>
      <c r="B84" t="s">
        <v>226</v>
      </c>
      <c r="C84" t="s">
        <v>3</v>
      </c>
      <c r="D84" t="str">
        <f>HYPERLINK("https://talan.bank.gov.ua/get-user-certificate/_Ji2CcxYSu-3SAJYac3H","Завантажити сертифікат")</f>
        <v>Завантажити сертифікат</v>
      </c>
    </row>
    <row r="85" spans="1:4" x14ac:dyDescent="0.3">
      <c r="A85" t="s">
        <v>227</v>
      </c>
      <c r="B85" t="s">
        <v>228</v>
      </c>
      <c r="C85" t="s">
        <v>229</v>
      </c>
      <c r="D85" t="str">
        <f>HYPERLINK("https://talan.bank.gov.ua/get-user-certificate/_Ji2CqGKfaxJE7iAtn5U","Завантажити сертифікат")</f>
        <v>Завантажити сертифікат</v>
      </c>
    </row>
    <row r="86" spans="1:4" x14ac:dyDescent="0.3">
      <c r="A86" t="s">
        <v>230</v>
      </c>
      <c r="B86" t="s">
        <v>231</v>
      </c>
      <c r="C86" t="s">
        <v>48</v>
      </c>
      <c r="D86" t="str">
        <f>HYPERLINK("https://talan.bank.gov.ua/get-user-certificate/_Ji2C3ElXhnp9CMDZp3x","Завантажити сертифікат")</f>
        <v>Завантажити сертифікат</v>
      </c>
    </row>
    <row r="87" spans="1:4" x14ac:dyDescent="0.3">
      <c r="A87" t="s">
        <v>232</v>
      </c>
      <c r="B87" t="s">
        <v>233</v>
      </c>
      <c r="C87" t="s">
        <v>214</v>
      </c>
      <c r="D87" t="str">
        <f>HYPERLINK("https://talan.bank.gov.ua/get-user-certificate/_Ji2C2S2xNvJONzrClk2","Завантажити сертифікат")</f>
        <v>Завантажити сертифікат</v>
      </c>
    </row>
    <row r="88" spans="1:4" x14ac:dyDescent="0.3">
      <c r="A88" t="s">
        <v>234</v>
      </c>
      <c r="B88" t="s">
        <v>235</v>
      </c>
      <c r="C88" t="s">
        <v>214</v>
      </c>
      <c r="D88" t="str">
        <f>HYPERLINK("https://talan.bank.gov.ua/get-user-certificate/_Ji2CR2OIYfo8YeCXuuk","Завантажити сертифікат")</f>
        <v>Завантажити сертифікат</v>
      </c>
    </row>
    <row r="89" spans="1:4" x14ac:dyDescent="0.3">
      <c r="A89" t="s">
        <v>236</v>
      </c>
      <c r="B89" t="s">
        <v>237</v>
      </c>
      <c r="C89" t="s">
        <v>238</v>
      </c>
      <c r="D89" t="str">
        <f>HYPERLINK("https://talan.bank.gov.ua/get-user-certificate/_Ji2CsA4-4_VIn4RbVWP","Завантажити сертифікат")</f>
        <v>Завантажити сертифікат</v>
      </c>
    </row>
    <row r="90" spans="1:4" x14ac:dyDescent="0.3">
      <c r="A90" t="s">
        <v>239</v>
      </c>
      <c r="B90" t="s">
        <v>240</v>
      </c>
      <c r="C90" t="s">
        <v>122</v>
      </c>
      <c r="D90" t="str">
        <f>HYPERLINK("https://talan.bank.gov.ua/get-user-certificate/_Ji2CYu1SdpJf67Lhn83","Завантажити сертифікат")</f>
        <v>Завантажити сертифікат</v>
      </c>
    </row>
    <row r="91" spans="1:4" x14ac:dyDescent="0.3">
      <c r="A91" t="s">
        <v>241</v>
      </c>
      <c r="B91" t="s">
        <v>242</v>
      </c>
      <c r="C91" t="s">
        <v>238</v>
      </c>
      <c r="D91" t="str">
        <f>HYPERLINK("https://talan.bank.gov.ua/get-user-certificate/_Ji2Cm2vdHNiKaj5CzXw","Завантажити сертифікат")</f>
        <v>Завантажити сертифікат</v>
      </c>
    </row>
    <row r="92" spans="1:4" x14ac:dyDescent="0.3">
      <c r="A92" t="s">
        <v>243</v>
      </c>
      <c r="B92" t="s">
        <v>244</v>
      </c>
      <c r="C92" t="s">
        <v>159</v>
      </c>
      <c r="D92" t="str">
        <f>HYPERLINK("https://talan.bank.gov.ua/get-user-certificate/_Ji2CWXOYM0eTSeKIC2g","Завантажити сертифікат")</f>
        <v>Завантажити сертифікат</v>
      </c>
    </row>
    <row r="93" spans="1:4" x14ac:dyDescent="0.3">
      <c r="A93" t="s">
        <v>245</v>
      </c>
      <c r="B93" t="s">
        <v>246</v>
      </c>
      <c r="C93" t="s">
        <v>214</v>
      </c>
      <c r="D93" t="str">
        <f>HYPERLINK("https://talan.bank.gov.ua/get-user-certificate/_Ji2C6aTZ5-xKOz9Mug5","Завантажити сертифікат")</f>
        <v>Завантажити сертифікат</v>
      </c>
    </row>
    <row r="94" spans="1:4" x14ac:dyDescent="0.3">
      <c r="A94" t="s">
        <v>247</v>
      </c>
      <c r="B94" t="s">
        <v>248</v>
      </c>
      <c r="C94" t="s">
        <v>249</v>
      </c>
      <c r="D94" t="str">
        <f>HYPERLINK("https://talan.bank.gov.ua/get-user-certificate/_Ji2C-J6OxbqrTQptKby","Завантажити сертифікат")</f>
        <v>Завантажити сертифікат</v>
      </c>
    </row>
    <row r="95" spans="1:4" x14ac:dyDescent="0.3">
      <c r="A95" t="s">
        <v>250</v>
      </c>
      <c r="B95" t="s">
        <v>251</v>
      </c>
      <c r="C95" t="s">
        <v>252</v>
      </c>
      <c r="D95" t="str">
        <f>HYPERLINK("https://talan.bank.gov.ua/get-user-certificate/_Ji2C_jYyaM504MT1ca1","Завантажити сертифікат")</f>
        <v>Завантажити сертифікат</v>
      </c>
    </row>
    <row r="96" spans="1:4" x14ac:dyDescent="0.3">
      <c r="A96" t="s">
        <v>253</v>
      </c>
      <c r="B96" t="s">
        <v>254</v>
      </c>
      <c r="C96" t="s">
        <v>255</v>
      </c>
      <c r="D96" t="str">
        <f>HYPERLINK("https://talan.bank.gov.ua/get-user-certificate/_Ji2CyiTIQsVDVSpGTXq","Завантажити сертифікат")</f>
        <v>Завантажити сертифікат</v>
      </c>
    </row>
    <row r="97" spans="1:4" x14ac:dyDescent="0.3">
      <c r="A97" t="s">
        <v>256</v>
      </c>
      <c r="B97" t="s">
        <v>257</v>
      </c>
      <c r="C97" t="s">
        <v>258</v>
      </c>
      <c r="D97" t="str">
        <f>HYPERLINK("https://talan.bank.gov.ua/get-user-certificate/_Ji2Cw3mggPpJELxl4NC","Завантажити сертифікат")</f>
        <v>Завантажити сертифікат</v>
      </c>
    </row>
    <row r="98" spans="1:4" x14ac:dyDescent="0.3">
      <c r="A98" t="s">
        <v>259</v>
      </c>
      <c r="B98" t="s">
        <v>260</v>
      </c>
      <c r="C98" t="s">
        <v>3</v>
      </c>
      <c r="D98" t="str">
        <f>HYPERLINK("https://talan.bank.gov.ua/get-user-certificate/_Ji2CgXEBAnw42ju1W9s","Завантажити сертифікат")</f>
        <v>Завантажити сертифікат</v>
      </c>
    </row>
    <row r="99" spans="1:4" x14ac:dyDescent="0.3">
      <c r="A99" t="s">
        <v>261</v>
      </c>
      <c r="B99" t="s">
        <v>262</v>
      </c>
      <c r="C99" t="s">
        <v>214</v>
      </c>
      <c r="D99" t="str">
        <f>HYPERLINK("https://talan.bank.gov.ua/get-user-certificate/_Ji2CrRDdxGEwnP_Xvto","Завантажити сертифікат")</f>
        <v>Завантажити сертифікат</v>
      </c>
    </row>
    <row r="100" spans="1:4" x14ac:dyDescent="0.3">
      <c r="A100" t="s">
        <v>263</v>
      </c>
      <c r="B100" t="s">
        <v>264</v>
      </c>
      <c r="C100" t="s">
        <v>265</v>
      </c>
      <c r="D100" t="str">
        <f>HYPERLINK("https://talan.bank.gov.ua/get-user-certificate/_Ji2CX14gdiohkoyUXXw","Завантажити сертифікат")</f>
        <v>Завантажити сертифікат</v>
      </c>
    </row>
    <row r="101" spans="1:4" x14ac:dyDescent="0.3">
      <c r="A101" t="s">
        <v>266</v>
      </c>
      <c r="B101" t="s">
        <v>267</v>
      </c>
      <c r="C101" t="s">
        <v>268</v>
      </c>
      <c r="D101" t="str">
        <f>HYPERLINK("https://talan.bank.gov.ua/get-user-certificate/_Ji2CO9JWTPMMzOkgfxt","Завантажити сертифікат")</f>
        <v>Завантажити сертифікат</v>
      </c>
    </row>
    <row r="102" spans="1:4" x14ac:dyDescent="0.3">
      <c r="A102" t="s">
        <v>269</v>
      </c>
      <c r="B102" t="s">
        <v>270</v>
      </c>
      <c r="C102" t="s">
        <v>271</v>
      </c>
      <c r="D102" t="str">
        <f>HYPERLINK("https://talan.bank.gov.ua/get-user-certificate/_Ji2CSDe3BIM-PtxhcTR","Завантажити сертифікат")</f>
        <v>Завантажити сертифікат</v>
      </c>
    </row>
    <row r="103" spans="1:4" x14ac:dyDescent="0.3">
      <c r="A103" t="s">
        <v>272</v>
      </c>
      <c r="B103" t="s">
        <v>273</v>
      </c>
      <c r="C103" t="s">
        <v>3</v>
      </c>
      <c r="D103" t="str">
        <f>HYPERLINK("https://talan.bank.gov.ua/get-user-certificate/_Ji2CzaC44grvRxY47Li","Завантажити сертифікат")</f>
        <v>Завантажити сертифікат</v>
      </c>
    </row>
    <row r="104" spans="1:4" x14ac:dyDescent="0.3">
      <c r="A104" t="s">
        <v>274</v>
      </c>
      <c r="B104" t="s">
        <v>275</v>
      </c>
      <c r="C104" t="s">
        <v>276</v>
      </c>
      <c r="D104" t="str">
        <f>HYPERLINK("https://talan.bank.gov.ua/get-user-certificate/_Ji2CrLHuKpOJFdtbcVJ","Завантажити сертифікат")</f>
        <v>Завантажити сертифікат</v>
      </c>
    </row>
    <row r="105" spans="1:4" x14ac:dyDescent="0.3">
      <c r="A105" t="s">
        <v>277</v>
      </c>
      <c r="B105" t="s">
        <v>278</v>
      </c>
      <c r="C105" t="s">
        <v>279</v>
      </c>
      <c r="D105" t="str">
        <f>HYPERLINK("https://talan.bank.gov.ua/get-user-certificate/_Ji2CLEix7eJ_c_DJxmW","Завантажити сертифікат")</f>
        <v>Завантажити сертифікат</v>
      </c>
    </row>
    <row r="106" spans="1:4" x14ac:dyDescent="0.3">
      <c r="A106" t="s">
        <v>280</v>
      </c>
      <c r="B106" t="s">
        <v>281</v>
      </c>
      <c r="C106" t="s">
        <v>282</v>
      </c>
      <c r="D106" t="str">
        <f>HYPERLINK("https://talan.bank.gov.ua/get-user-certificate/_Ji2CM203p-qRQ7vgswN","Завантажити сертифікат")</f>
        <v>Завантажити сертифікат</v>
      </c>
    </row>
    <row r="107" spans="1:4" x14ac:dyDescent="0.3">
      <c r="A107" t="s">
        <v>283</v>
      </c>
      <c r="B107" t="s">
        <v>284</v>
      </c>
      <c r="C107" t="s">
        <v>285</v>
      </c>
      <c r="D107" t="str">
        <f>HYPERLINK("https://talan.bank.gov.ua/get-user-certificate/_Ji2CyROSgDFK3Uhf4jY","Завантажити сертифікат")</f>
        <v>Завантажити сертифікат</v>
      </c>
    </row>
    <row r="108" spans="1:4" x14ac:dyDescent="0.3">
      <c r="A108" t="s">
        <v>286</v>
      </c>
      <c r="B108" t="s">
        <v>287</v>
      </c>
      <c r="C108" t="s">
        <v>288</v>
      </c>
      <c r="D108" t="str">
        <f>HYPERLINK("https://talan.bank.gov.ua/get-user-certificate/_Ji2C43zJBf3BMg0LYn5","Завантажити сертифікат")</f>
        <v>Завантажити сертифікат</v>
      </c>
    </row>
    <row r="109" spans="1:4" x14ac:dyDescent="0.3">
      <c r="A109" t="s">
        <v>289</v>
      </c>
      <c r="B109" t="s">
        <v>290</v>
      </c>
      <c r="C109" t="s">
        <v>211</v>
      </c>
      <c r="D109" t="str">
        <f>HYPERLINK("https://talan.bank.gov.ua/get-user-certificate/_Ji2Ci87zK2HOjFUGRAG","Завантажити сертифікат")</f>
        <v>Завантажити сертифікат</v>
      </c>
    </row>
    <row r="110" spans="1:4" x14ac:dyDescent="0.3">
      <c r="A110" t="s">
        <v>291</v>
      </c>
      <c r="B110" t="s">
        <v>292</v>
      </c>
      <c r="C110" t="s">
        <v>293</v>
      </c>
      <c r="D110" t="str">
        <f>HYPERLINK("https://talan.bank.gov.ua/get-user-certificate/_Ji2CToNta4wqIuEu0Ep","Завантажити сертифікат")</f>
        <v>Завантажити сертифікат</v>
      </c>
    </row>
    <row r="111" spans="1:4" x14ac:dyDescent="0.3">
      <c r="A111" t="s">
        <v>294</v>
      </c>
      <c r="B111" t="s">
        <v>295</v>
      </c>
      <c r="C111" t="s">
        <v>296</v>
      </c>
      <c r="D111" t="str">
        <f>HYPERLINK("https://talan.bank.gov.ua/get-user-certificate/_Ji2CdJD0e1qjh_S1-rA","Завантажити сертифікат")</f>
        <v>Завантажити сертифікат</v>
      </c>
    </row>
    <row r="112" spans="1:4" x14ac:dyDescent="0.3">
      <c r="A112" t="s">
        <v>297</v>
      </c>
      <c r="B112" t="s">
        <v>298</v>
      </c>
      <c r="C112" t="s">
        <v>299</v>
      </c>
      <c r="D112" t="str">
        <f>HYPERLINK("https://talan.bank.gov.ua/get-user-certificate/_Ji2CHWWYeWAg78WBi-s","Завантажити сертифікат")</f>
        <v>Завантажити сертифікат</v>
      </c>
    </row>
    <row r="113" spans="1:4" x14ac:dyDescent="0.3">
      <c r="A113" t="s">
        <v>300</v>
      </c>
      <c r="B113" t="s">
        <v>301</v>
      </c>
      <c r="C113" t="s">
        <v>302</v>
      </c>
      <c r="D113" t="str">
        <f>HYPERLINK("https://talan.bank.gov.ua/get-user-certificate/_Ji2C6d_T5dgTkM1YIO1","Завантажити сертифікат")</f>
        <v>Завантажити сертифікат</v>
      </c>
    </row>
    <row r="114" spans="1:4" x14ac:dyDescent="0.3">
      <c r="A114" t="s">
        <v>303</v>
      </c>
      <c r="B114" t="s">
        <v>304</v>
      </c>
      <c r="C114" t="s">
        <v>305</v>
      </c>
      <c r="D114" t="str">
        <f>HYPERLINK("https://talan.bank.gov.ua/get-user-certificate/_Ji2CckKUpwj-UmKXjCk","Завантажити сертифікат")</f>
        <v>Завантажити сертифікат</v>
      </c>
    </row>
    <row r="115" spans="1:4" x14ac:dyDescent="0.3">
      <c r="A115" t="s">
        <v>306</v>
      </c>
      <c r="B115" t="s">
        <v>307</v>
      </c>
      <c r="C115" t="s">
        <v>3</v>
      </c>
      <c r="D115" t="str">
        <f>HYPERLINK("https://talan.bank.gov.ua/get-user-certificate/_Ji2CqwDEymHpi89iBfG","Завантажити сертифікат")</f>
        <v>Завантажити сертифікат</v>
      </c>
    </row>
    <row r="116" spans="1:4" x14ac:dyDescent="0.3">
      <c r="A116" t="s">
        <v>308</v>
      </c>
      <c r="B116" t="s">
        <v>309</v>
      </c>
      <c r="C116" t="s">
        <v>310</v>
      </c>
      <c r="D116" t="str">
        <f>HYPERLINK("https://talan.bank.gov.ua/get-user-certificate/_Ji2C-rC4-DrXm6xJZww","Завантажити сертифікат")</f>
        <v>Завантажити сертифікат</v>
      </c>
    </row>
    <row r="117" spans="1:4" x14ac:dyDescent="0.3">
      <c r="A117" t="s">
        <v>311</v>
      </c>
      <c r="B117" t="s">
        <v>312</v>
      </c>
      <c r="C117" t="s">
        <v>39</v>
      </c>
      <c r="D117" t="str">
        <f>HYPERLINK("https://talan.bank.gov.ua/get-user-certificate/_Ji2CL_Tmj2ejRt_56Jg","Завантажити сертифікат")</f>
        <v>Завантажити сертифікат</v>
      </c>
    </row>
    <row r="118" spans="1:4" x14ac:dyDescent="0.3">
      <c r="A118" t="s">
        <v>313</v>
      </c>
      <c r="B118" t="s">
        <v>314</v>
      </c>
      <c r="C118" t="s">
        <v>315</v>
      </c>
      <c r="D118" t="str">
        <f>HYPERLINK("https://talan.bank.gov.ua/get-user-certificate/_Ji2CDR08O439BWHWDOE","Завантажити сертифікат")</f>
        <v>Завантажити сертифікат</v>
      </c>
    </row>
    <row r="119" spans="1:4" x14ac:dyDescent="0.3">
      <c r="A119" t="s">
        <v>316</v>
      </c>
      <c r="B119" t="s">
        <v>317</v>
      </c>
      <c r="C119" t="s">
        <v>318</v>
      </c>
      <c r="D119" t="str">
        <f>HYPERLINK("https://talan.bank.gov.ua/get-user-certificate/_Ji2CXaakOH9r9sNbzbU","Завантажити сертифікат")</f>
        <v>Завантажити сертифікат</v>
      </c>
    </row>
    <row r="120" spans="1:4" x14ac:dyDescent="0.3">
      <c r="A120" t="s">
        <v>319</v>
      </c>
      <c r="B120" t="s">
        <v>320</v>
      </c>
      <c r="C120" t="s">
        <v>321</v>
      </c>
      <c r="D120" t="str">
        <f>HYPERLINK("https://talan.bank.gov.ua/get-user-certificate/_Ji2C_yQE1hz99Z6mKHC","Завантажити сертифікат")</f>
        <v>Завантажити сертифікат</v>
      </c>
    </row>
    <row r="121" spans="1:4" x14ac:dyDescent="0.3">
      <c r="A121" t="s">
        <v>322</v>
      </c>
      <c r="B121" t="s">
        <v>323</v>
      </c>
      <c r="C121" t="s">
        <v>324</v>
      </c>
      <c r="D121" t="str">
        <f>HYPERLINK("https://talan.bank.gov.ua/get-user-certificate/_Ji2CMMlpjeQDyby5HTZ","Завантажити сертифікат")</f>
        <v>Завантажити сертифікат</v>
      </c>
    </row>
    <row r="122" spans="1:4" x14ac:dyDescent="0.3">
      <c r="A122" t="s">
        <v>325</v>
      </c>
      <c r="B122" t="s">
        <v>326</v>
      </c>
      <c r="C122" t="s">
        <v>285</v>
      </c>
      <c r="D122" t="str">
        <f>HYPERLINK("https://talan.bank.gov.ua/get-user-certificate/_Ji2ChhpcU3Cs0hEjrb8","Завантажити сертифікат")</f>
        <v>Завантажити сертифікат</v>
      </c>
    </row>
    <row r="123" spans="1:4" x14ac:dyDescent="0.3">
      <c r="A123" t="s">
        <v>327</v>
      </c>
      <c r="B123" t="s">
        <v>328</v>
      </c>
      <c r="C123" t="s">
        <v>329</v>
      </c>
      <c r="D123" t="str">
        <f>HYPERLINK("https://talan.bank.gov.ua/get-user-certificate/_Ji2C0KjFSpjf2_WEgVn","Завантажити сертифікат")</f>
        <v>Завантажити сертифікат</v>
      </c>
    </row>
    <row r="124" spans="1:4" x14ac:dyDescent="0.3">
      <c r="A124" t="s">
        <v>330</v>
      </c>
      <c r="B124" t="s">
        <v>331</v>
      </c>
      <c r="C124" t="s">
        <v>332</v>
      </c>
      <c r="D124" t="str">
        <f>HYPERLINK("https://talan.bank.gov.ua/get-user-certificate/_Ji2C0dlZiTe2FAGW5LI","Завантажити сертифікат")</f>
        <v>Завантажити сертифікат</v>
      </c>
    </row>
    <row r="125" spans="1:4" x14ac:dyDescent="0.3">
      <c r="A125" t="s">
        <v>333</v>
      </c>
      <c r="B125" t="s">
        <v>334</v>
      </c>
      <c r="C125" t="s">
        <v>335</v>
      </c>
      <c r="D125" t="str">
        <f>HYPERLINK("https://talan.bank.gov.ua/get-user-certificate/_Ji2CoaQWMs148Nc3L0j","Завантажити сертифікат")</f>
        <v>Завантажити сертифікат</v>
      </c>
    </row>
    <row r="126" spans="1:4" x14ac:dyDescent="0.3">
      <c r="A126" t="s">
        <v>336</v>
      </c>
      <c r="B126" t="s">
        <v>337</v>
      </c>
      <c r="C126" t="s">
        <v>338</v>
      </c>
      <c r="D126" t="str">
        <f>HYPERLINK("https://talan.bank.gov.ua/get-user-certificate/_Ji2CScfhqiBDfsO8T_4","Завантажити сертифікат")</f>
        <v>Завантажити сертифікат</v>
      </c>
    </row>
    <row r="127" spans="1:4" x14ac:dyDescent="0.3">
      <c r="A127" t="s">
        <v>339</v>
      </c>
      <c r="B127" t="s">
        <v>340</v>
      </c>
      <c r="C127" t="s">
        <v>341</v>
      </c>
      <c r="D127" t="str">
        <f>HYPERLINK("https://talan.bank.gov.ua/get-user-certificate/_Ji2CdRVBI_B-wqldmlm","Завантажити сертифікат")</f>
        <v>Завантажити сертифікат</v>
      </c>
    </row>
    <row r="128" spans="1:4" x14ac:dyDescent="0.3">
      <c r="A128" t="s">
        <v>342</v>
      </c>
      <c r="B128" t="s">
        <v>343</v>
      </c>
      <c r="C128" t="s">
        <v>344</v>
      </c>
      <c r="D128" t="str">
        <f>HYPERLINK("https://talan.bank.gov.ua/get-user-certificate/_Ji2Ca789OHh9atc1D2P","Завантажити сертифікат")</f>
        <v>Завантажити сертифікат</v>
      </c>
    </row>
    <row r="129" spans="1:4" x14ac:dyDescent="0.3">
      <c r="A129" t="s">
        <v>345</v>
      </c>
      <c r="B129" t="s">
        <v>346</v>
      </c>
      <c r="C129" t="s">
        <v>347</v>
      </c>
      <c r="D129" t="str">
        <f>HYPERLINK("https://talan.bank.gov.ua/get-user-certificate/_Ji2Chxe4_JwC16z_EVz","Завантажити сертифікат")</f>
        <v>Завантажити сертифікат</v>
      </c>
    </row>
    <row r="130" spans="1:4" x14ac:dyDescent="0.3">
      <c r="A130" t="s">
        <v>348</v>
      </c>
      <c r="B130" t="s">
        <v>349</v>
      </c>
      <c r="C130" t="s">
        <v>350</v>
      </c>
      <c r="D130" t="str">
        <f>HYPERLINK("https://talan.bank.gov.ua/get-user-certificate/_Ji2CqLzf_pzcppjh_Zf","Завантажити сертифікат")</f>
        <v>Завантажити сертифікат</v>
      </c>
    </row>
    <row r="131" spans="1:4" x14ac:dyDescent="0.3">
      <c r="A131" t="s">
        <v>351</v>
      </c>
      <c r="B131" t="s">
        <v>352</v>
      </c>
      <c r="C131" t="s">
        <v>211</v>
      </c>
      <c r="D131" t="str">
        <f>HYPERLINK("https://talan.bank.gov.ua/get-user-certificate/_Ji2CTnG1XGZtstMm-eQ","Завантажити сертифікат")</f>
        <v>Завантажити сертифікат</v>
      </c>
    </row>
    <row r="132" spans="1:4" x14ac:dyDescent="0.3">
      <c r="A132" t="s">
        <v>353</v>
      </c>
      <c r="B132" t="s">
        <v>354</v>
      </c>
      <c r="C132" t="s">
        <v>355</v>
      </c>
      <c r="D132" t="str">
        <f>HYPERLINK("https://talan.bank.gov.ua/get-user-certificate/_Ji2C9-KDkQpexHwqt8-","Завантажити сертифікат")</f>
        <v>Завантажити сертифікат</v>
      </c>
    </row>
    <row r="133" spans="1:4" x14ac:dyDescent="0.3">
      <c r="A133" t="s">
        <v>356</v>
      </c>
      <c r="B133" t="s">
        <v>357</v>
      </c>
      <c r="C133" t="s">
        <v>276</v>
      </c>
      <c r="D133" t="str">
        <f>HYPERLINK("https://talan.bank.gov.ua/get-user-certificate/_Ji2C_pQXVvtAl2jkVrZ","Завантажити сертифікат")</f>
        <v>Завантажити сертифікат</v>
      </c>
    </row>
    <row r="134" spans="1:4" x14ac:dyDescent="0.3">
      <c r="A134" t="s">
        <v>358</v>
      </c>
      <c r="B134" t="s">
        <v>359</v>
      </c>
      <c r="C134" t="s">
        <v>360</v>
      </c>
      <c r="D134" t="str">
        <f>HYPERLINK("https://talan.bank.gov.ua/get-user-certificate/_Ji2C-CJFpvkpF77fVY4","Завантажити сертифікат")</f>
        <v>Завантажити сертифікат</v>
      </c>
    </row>
    <row r="135" spans="1:4" x14ac:dyDescent="0.3">
      <c r="A135" t="s">
        <v>361</v>
      </c>
      <c r="B135" t="s">
        <v>362</v>
      </c>
      <c r="C135" t="s">
        <v>48</v>
      </c>
      <c r="D135" t="str">
        <f>HYPERLINK("https://talan.bank.gov.ua/get-user-certificate/_Ji2CjlXM3OAAto2AnSi","Завантажити сертифікат")</f>
        <v>Завантажити сертифікат</v>
      </c>
    </row>
    <row r="136" spans="1:4" x14ac:dyDescent="0.3">
      <c r="A136" t="s">
        <v>363</v>
      </c>
      <c r="B136" t="s">
        <v>364</v>
      </c>
      <c r="C136" t="s">
        <v>211</v>
      </c>
      <c r="D136" t="str">
        <f>HYPERLINK("https://talan.bank.gov.ua/get-user-certificate/_Ji2CRMDcWjbsl5vpmR1","Завантажити сертифікат")</f>
        <v>Завантажити сертифікат</v>
      </c>
    </row>
    <row r="137" spans="1:4" x14ac:dyDescent="0.3">
      <c r="A137" t="s">
        <v>365</v>
      </c>
      <c r="B137" t="s">
        <v>366</v>
      </c>
      <c r="C137" t="s">
        <v>367</v>
      </c>
      <c r="D137" t="str">
        <f>HYPERLINK("https://talan.bank.gov.ua/get-user-certificate/_Ji2CSB9gQkGNThSJzJd","Завантажити сертифікат")</f>
        <v>Завантажити сертифікат</v>
      </c>
    </row>
    <row r="138" spans="1:4" x14ac:dyDescent="0.3">
      <c r="A138" t="s">
        <v>368</v>
      </c>
      <c r="B138" t="s">
        <v>369</v>
      </c>
      <c r="C138" t="s">
        <v>370</v>
      </c>
      <c r="D138" t="str">
        <f>HYPERLINK("https://talan.bank.gov.ua/get-user-certificate/_Ji2CTnrNI4Ezg08OSVU","Завантажити сертифікат")</f>
        <v>Завантажити сертифікат</v>
      </c>
    </row>
    <row r="139" spans="1:4" x14ac:dyDescent="0.3">
      <c r="A139" t="s">
        <v>371</v>
      </c>
      <c r="B139" t="s">
        <v>372</v>
      </c>
      <c r="C139" t="s">
        <v>45</v>
      </c>
      <c r="D139" t="str">
        <f>HYPERLINK("https://talan.bank.gov.ua/get-user-certificate/_Ji2CEz8pq3TJGYumS5F","Завантажити сертифікат")</f>
        <v>Завантажити сертифікат</v>
      </c>
    </row>
    <row r="140" spans="1:4" x14ac:dyDescent="0.3">
      <c r="A140" t="s">
        <v>373</v>
      </c>
      <c r="B140" t="s">
        <v>374</v>
      </c>
      <c r="C140" t="s">
        <v>296</v>
      </c>
      <c r="D140" t="str">
        <f>HYPERLINK("https://talan.bank.gov.ua/get-user-certificate/_Ji2CW4DLgUQSAbGvxAQ","Завантажити сертифікат")</f>
        <v>Завантажити сертифікат</v>
      </c>
    </row>
    <row r="141" spans="1:4" x14ac:dyDescent="0.3">
      <c r="A141" t="s">
        <v>375</v>
      </c>
      <c r="B141" t="s">
        <v>376</v>
      </c>
      <c r="C141" t="s">
        <v>377</v>
      </c>
      <c r="D141" t="str">
        <f>HYPERLINK("https://talan.bank.gov.ua/get-user-certificate/_Ji2CX9EDnFLEmK6yFCM","Завантажити сертифікат")</f>
        <v>Завантажити сертифікат</v>
      </c>
    </row>
    <row r="142" spans="1:4" x14ac:dyDescent="0.3">
      <c r="A142" t="s">
        <v>378</v>
      </c>
      <c r="B142" t="s">
        <v>379</v>
      </c>
      <c r="C142" t="s">
        <v>380</v>
      </c>
      <c r="D142" t="str">
        <f>HYPERLINK("https://talan.bank.gov.ua/get-user-certificate/_Ji2CQtiFtGnZgp3uGib","Завантажити сертифікат")</f>
        <v>Завантажити сертифікат</v>
      </c>
    </row>
    <row r="143" spans="1:4" x14ac:dyDescent="0.3">
      <c r="A143" t="s">
        <v>381</v>
      </c>
      <c r="B143" t="s">
        <v>382</v>
      </c>
      <c r="C143" t="s">
        <v>383</v>
      </c>
      <c r="D143" t="str">
        <f>HYPERLINK("https://talan.bank.gov.ua/get-user-certificate/_Ji2CEsKB4c7jGAC0dYL","Завантажити сертифікат")</f>
        <v>Завантажити сертифікат</v>
      </c>
    </row>
    <row r="144" spans="1:4" x14ac:dyDescent="0.3">
      <c r="A144" t="s">
        <v>384</v>
      </c>
      <c r="B144" t="s">
        <v>385</v>
      </c>
      <c r="C144" t="s">
        <v>211</v>
      </c>
      <c r="D144" t="str">
        <f>HYPERLINK("https://talan.bank.gov.ua/get-user-certificate/_Ji2CVBCvkJTSziWriqj","Завантажити сертифікат")</f>
        <v>Завантажити сертифікат</v>
      </c>
    </row>
    <row r="145" spans="1:4" x14ac:dyDescent="0.3">
      <c r="A145" t="s">
        <v>386</v>
      </c>
      <c r="B145" t="s">
        <v>387</v>
      </c>
      <c r="C145" t="s">
        <v>388</v>
      </c>
      <c r="D145" t="str">
        <f>HYPERLINK("https://talan.bank.gov.ua/get-user-certificate/_Ji2CmD61S5QY71icgMn","Завантажити сертифікат")</f>
        <v>Завантажити сертифікат</v>
      </c>
    </row>
    <row r="146" spans="1:4" x14ac:dyDescent="0.3">
      <c r="A146" t="s">
        <v>389</v>
      </c>
      <c r="B146" t="s">
        <v>390</v>
      </c>
      <c r="C146" t="s">
        <v>391</v>
      </c>
      <c r="D146" t="str">
        <f>HYPERLINK("https://talan.bank.gov.ua/get-user-certificate/_Ji2CzTaclVDIC64-PVw","Завантажити сертифікат")</f>
        <v>Завантажити сертифікат</v>
      </c>
    </row>
    <row r="147" spans="1:4" x14ac:dyDescent="0.3">
      <c r="A147" t="s">
        <v>392</v>
      </c>
      <c r="B147" t="s">
        <v>393</v>
      </c>
      <c r="C147" t="s">
        <v>394</v>
      </c>
      <c r="D147" t="str">
        <f>HYPERLINK("https://talan.bank.gov.ua/get-user-certificate/_Ji2CsyEWlxe8YrZ45ND","Завантажити сертифікат")</f>
        <v>Завантажити сертифікат</v>
      </c>
    </row>
    <row r="148" spans="1:4" x14ac:dyDescent="0.3">
      <c r="A148" t="s">
        <v>395</v>
      </c>
      <c r="B148" t="s">
        <v>396</v>
      </c>
      <c r="C148" t="s">
        <v>45</v>
      </c>
      <c r="D148" t="str">
        <f>HYPERLINK("https://talan.bank.gov.ua/get-user-certificate/_Ji2Cya4VRjGN6YHZ0Lx","Завантажити сертифікат")</f>
        <v>Завантажити сертифікат</v>
      </c>
    </row>
    <row r="149" spans="1:4" x14ac:dyDescent="0.3">
      <c r="A149" t="s">
        <v>397</v>
      </c>
      <c r="B149" t="s">
        <v>398</v>
      </c>
      <c r="C149" t="s">
        <v>399</v>
      </c>
      <c r="D149" t="str">
        <f>HYPERLINK("https://talan.bank.gov.ua/get-user-certificate/_Ji2CPk-XIL0toEo_UGB","Завантажити сертифікат")</f>
        <v>Завантажити сертифікат</v>
      </c>
    </row>
    <row r="150" spans="1:4" x14ac:dyDescent="0.3">
      <c r="A150" t="s">
        <v>400</v>
      </c>
      <c r="B150" t="s">
        <v>401</v>
      </c>
      <c r="C150" t="s">
        <v>402</v>
      </c>
      <c r="D150" t="str">
        <f>HYPERLINK("https://talan.bank.gov.ua/get-user-certificate/_Ji2C9KvdjPjbd3eU8Wu","Завантажити сертифікат")</f>
        <v>Завантажити сертифікат</v>
      </c>
    </row>
    <row r="151" spans="1:4" x14ac:dyDescent="0.3">
      <c r="A151" t="s">
        <v>403</v>
      </c>
      <c r="B151" t="s">
        <v>404</v>
      </c>
      <c r="C151" t="s">
        <v>211</v>
      </c>
      <c r="D151" t="str">
        <f>HYPERLINK("https://talan.bank.gov.ua/get-user-certificate/_Ji2Cft4pK5Vs77aMPSS","Завантажити сертифікат")</f>
        <v>Завантажити сертифікат</v>
      </c>
    </row>
    <row r="152" spans="1:4" x14ac:dyDescent="0.3">
      <c r="A152" t="s">
        <v>405</v>
      </c>
      <c r="B152" t="s">
        <v>406</v>
      </c>
      <c r="C152" t="s">
        <v>407</v>
      </c>
      <c r="D152" t="str">
        <f>HYPERLINK("https://talan.bank.gov.ua/get-user-certificate/_Ji2CT6SkvtDHKY7f5ca","Завантажити сертифікат")</f>
        <v>Завантажити сертифікат</v>
      </c>
    </row>
    <row r="153" spans="1:4" x14ac:dyDescent="0.3">
      <c r="A153" t="s">
        <v>408</v>
      </c>
      <c r="B153" t="s">
        <v>409</v>
      </c>
      <c r="C153" t="s">
        <v>410</v>
      </c>
      <c r="D153" t="str">
        <f>HYPERLINK("https://talan.bank.gov.ua/get-user-certificate/_Ji2C_-F7IPB1A3hNmPb","Завантажити сертифікат")</f>
        <v>Завантажити сертифікат</v>
      </c>
    </row>
    <row r="154" spans="1:4" x14ac:dyDescent="0.3">
      <c r="A154" t="s">
        <v>411</v>
      </c>
      <c r="B154" t="s">
        <v>412</v>
      </c>
      <c r="C154" t="s">
        <v>413</v>
      </c>
      <c r="D154" t="str">
        <f>HYPERLINK("https://talan.bank.gov.ua/get-user-certificate/_Ji2C7Ktli3A7Pn4wuSF","Завантажити сертифікат")</f>
        <v>Завантажити сертифікат</v>
      </c>
    </row>
    <row r="155" spans="1:4" x14ac:dyDescent="0.3">
      <c r="A155" t="s">
        <v>414</v>
      </c>
      <c r="B155" t="s">
        <v>415</v>
      </c>
      <c r="C155" t="s">
        <v>285</v>
      </c>
      <c r="D155" t="str">
        <f>HYPERLINK("https://talan.bank.gov.ua/get-user-certificate/_Ji2CHy99Ypp4l67qv0X","Завантажити сертифікат")</f>
        <v>Завантажити сертифікат</v>
      </c>
    </row>
    <row r="156" spans="1:4" x14ac:dyDescent="0.3">
      <c r="A156" t="s">
        <v>416</v>
      </c>
      <c r="B156" t="s">
        <v>417</v>
      </c>
      <c r="C156" t="s">
        <v>418</v>
      </c>
      <c r="D156" t="str">
        <f>HYPERLINK("https://talan.bank.gov.ua/get-user-certificate/_Ji2CrkyaeFyrOF9oqgQ","Завантажити сертифікат")</f>
        <v>Завантажити сертифікат</v>
      </c>
    </row>
    <row r="157" spans="1:4" x14ac:dyDescent="0.3">
      <c r="A157" t="s">
        <v>419</v>
      </c>
      <c r="B157" t="s">
        <v>420</v>
      </c>
      <c r="C157" t="s">
        <v>421</v>
      </c>
      <c r="D157" t="str">
        <f>HYPERLINK("https://talan.bank.gov.ua/get-user-certificate/_Ji2CBWpLB2CxX2tnPAT","Завантажити сертифікат")</f>
        <v>Завантажити сертифікат</v>
      </c>
    </row>
    <row r="158" spans="1:4" x14ac:dyDescent="0.3">
      <c r="A158" t="s">
        <v>422</v>
      </c>
      <c r="B158" t="s">
        <v>423</v>
      </c>
      <c r="C158" t="s">
        <v>211</v>
      </c>
      <c r="D158" t="str">
        <f>HYPERLINK("https://talan.bank.gov.ua/get-user-certificate/_Ji2C1jUnhJBq6PL7O7f","Завантажити сертифікат")</f>
        <v>Завантажити сертифікат</v>
      </c>
    </row>
    <row r="159" spans="1:4" x14ac:dyDescent="0.3">
      <c r="A159" t="s">
        <v>424</v>
      </c>
      <c r="B159" t="s">
        <v>425</v>
      </c>
      <c r="C159" t="s">
        <v>426</v>
      </c>
      <c r="D159" t="str">
        <f>HYPERLINK("https://talan.bank.gov.ua/get-user-certificate/_Ji2CifWhY5RPOlFFw_G","Завантажити сертифікат")</f>
        <v>Завантажити сертифікат</v>
      </c>
    </row>
    <row r="160" spans="1:4" x14ac:dyDescent="0.3">
      <c r="A160" t="s">
        <v>427</v>
      </c>
      <c r="B160" t="s">
        <v>428</v>
      </c>
      <c r="C160" t="s">
        <v>429</v>
      </c>
      <c r="D160" t="str">
        <f>HYPERLINK("https://talan.bank.gov.ua/get-user-certificate/_Ji2C-QiumFWNwF4HTBg","Завантажити сертифікат")</f>
        <v>Завантажити сертифікат</v>
      </c>
    </row>
    <row r="161" spans="1:4" x14ac:dyDescent="0.3">
      <c r="A161" t="s">
        <v>430</v>
      </c>
      <c r="B161" t="s">
        <v>431</v>
      </c>
      <c r="C161" t="s">
        <v>432</v>
      </c>
      <c r="D161" t="str">
        <f>HYPERLINK("https://talan.bank.gov.ua/get-user-certificate/_Ji2C28bsWVY0UPRrG2d","Завантажити сертифікат")</f>
        <v>Завантажити сертифікат</v>
      </c>
    </row>
    <row r="162" spans="1:4" x14ac:dyDescent="0.3">
      <c r="A162" t="s">
        <v>433</v>
      </c>
      <c r="B162" t="s">
        <v>434</v>
      </c>
      <c r="C162" t="s">
        <v>435</v>
      </c>
      <c r="D162" t="str">
        <f>HYPERLINK("https://talan.bank.gov.ua/get-user-certificate/_Ji2Cw8tqe_vv4Nypv1S","Завантажити сертифікат")</f>
        <v>Завантажити сертифікат</v>
      </c>
    </row>
    <row r="163" spans="1:4" x14ac:dyDescent="0.3">
      <c r="A163" t="s">
        <v>436</v>
      </c>
      <c r="B163" t="s">
        <v>437</v>
      </c>
      <c r="C163" t="s">
        <v>438</v>
      </c>
      <c r="D163" t="str">
        <f>HYPERLINK("https://talan.bank.gov.ua/get-user-certificate/_Ji2CKV6XtdefTZXvY4D","Завантажити сертифікат")</f>
        <v>Завантажити сертифікат</v>
      </c>
    </row>
    <row r="164" spans="1:4" x14ac:dyDescent="0.3">
      <c r="A164" t="s">
        <v>439</v>
      </c>
      <c r="B164" t="s">
        <v>440</v>
      </c>
      <c r="C164" t="s">
        <v>162</v>
      </c>
      <c r="D164" t="str">
        <f>HYPERLINK("https://talan.bank.gov.ua/get-user-certificate/_Ji2C_wdl-FI3_OgPY5Z","Завантажити сертифікат")</f>
        <v>Завантажити сертифікат</v>
      </c>
    </row>
    <row r="165" spans="1:4" x14ac:dyDescent="0.3">
      <c r="A165" t="s">
        <v>441</v>
      </c>
      <c r="B165" t="s">
        <v>442</v>
      </c>
      <c r="C165" t="s">
        <v>383</v>
      </c>
      <c r="D165" t="str">
        <f>HYPERLINK("https://talan.bank.gov.ua/get-user-certificate/_Ji2C42BbsQN7XUyxyrm","Завантажити сертифікат")</f>
        <v>Завантажити сертифікат</v>
      </c>
    </row>
    <row r="166" spans="1:4" x14ac:dyDescent="0.3">
      <c r="A166" t="s">
        <v>443</v>
      </c>
      <c r="B166" t="s">
        <v>444</v>
      </c>
      <c r="C166" t="s">
        <v>445</v>
      </c>
      <c r="D166" t="str">
        <f>HYPERLINK("https://talan.bank.gov.ua/get-user-certificate/_Ji2C6zFgyl0L3mB6wb6","Завантажити сертифікат")</f>
        <v>Завантажити сертифікат</v>
      </c>
    </row>
    <row r="167" spans="1:4" x14ac:dyDescent="0.3">
      <c r="A167" t="s">
        <v>446</v>
      </c>
      <c r="B167" t="s">
        <v>447</v>
      </c>
      <c r="C167" t="s">
        <v>448</v>
      </c>
      <c r="D167" t="str">
        <f>HYPERLINK("https://talan.bank.gov.ua/get-user-certificate/_Ji2CgAKTawetWNj2EbQ","Завантажити сертифікат")</f>
        <v>Завантажити сертифікат</v>
      </c>
    </row>
    <row r="168" spans="1:4" x14ac:dyDescent="0.3">
      <c r="A168" t="s">
        <v>449</v>
      </c>
      <c r="B168" t="s">
        <v>450</v>
      </c>
      <c r="C168" t="s">
        <v>451</v>
      </c>
      <c r="D168" t="str">
        <f>HYPERLINK("https://talan.bank.gov.ua/get-user-certificate/_Ji2CH32plQKSzQppiPp","Завантажити сертифікат")</f>
        <v>Завантажити сертифікат</v>
      </c>
    </row>
    <row r="169" spans="1:4" x14ac:dyDescent="0.3">
      <c r="A169" t="s">
        <v>452</v>
      </c>
      <c r="B169" t="s">
        <v>453</v>
      </c>
      <c r="C169" t="s">
        <v>45</v>
      </c>
      <c r="D169" t="str">
        <f>HYPERLINK("https://talan.bank.gov.ua/get-user-certificate/_Ji2CEUoWS2Q45b1UtqL","Завантажити сертифікат")</f>
        <v>Завантажити сертифікат</v>
      </c>
    </row>
    <row r="170" spans="1:4" x14ac:dyDescent="0.3">
      <c r="A170" t="s">
        <v>454</v>
      </c>
      <c r="B170" t="s">
        <v>455</v>
      </c>
      <c r="C170" t="s">
        <v>456</v>
      </c>
      <c r="D170" t="str">
        <f>HYPERLINK("https://talan.bank.gov.ua/get-user-certificate/_Ji2Cxeoz9fVDh2LpRd1","Завантажити сертифікат")</f>
        <v>Завантажити сертифікат</v>
      </c>
    </row>
    <row r="171" spans="1:4" x14ac:dyDescent="0.3">
      <c r="A171" t="s">
        <v>457</v>
      </c>
      <c r="B171" t="s">
        <v>458</v>
      </c>
      <c r="C171" t="s">
        <v>459</v>
      </c>
      <c r="D171" t="str">
        <f>HYPERLINK("https://talan.bank.gov.ua/get-user-certificate/_Ji2CBJNYN6-Ygy9YO0T","Завантажити сертифікат")</f>
        <v>Завантажити сертифікат</v>
      </c>
    </row>
    <row r="172" spans="1:4" x14ac:dyDescent="0.3">
      <c r="A172" t="s">
        <v>460</v>
      </c>
      <c r="B172" t="s">
        <v>461</v>
      </c>
      <c r="C172" t="s">
        <v>462</v>
      </c>
      <c r="D172" t="str">
        <f>HYPERLINK("https://talan.bank.gov.ua/get-user-certificate/_Ji2C6euUTEkXVLf3zRK","Завантажити сертифікат")</f>
        <v>Завантажити сертифікат</v>
      </c>
    </row>
    <row r="173" spans="1:4" x14ac:dyDescent="0.3">
      <c r="A173" t="s">
        <v>463</v>
      </c>
      <c r="B173" t="s">
        <v>464</v>
      </c>
      <c r="C173" t="s">
        <v>399</v>
      </c>
      <c r="D173" t="str">
        <f>HYPERLINK("https://talan.bank.gov.ua/get-user-certificate/_Ji2CMKVFgnb0Q3_8Oon","Завантажити сертифікат")</f>
        <v>Завантажити сертифікат</v>
      </c>
    </row>
    <row r="174" spans="1:4" x14ac:dyDescent="0.3">
      <c r="A174" t="s">
        <v>465</v>
      </c>
      <c r="B174" t="s">
        <v>466</v>
      </c>
      <c r="C174" t="s">
        <v>97</v>
      </c>
      <c r="D174" t="str">
        <f>HYPERLINK("https://talan.bank.gov.ua/get-user-certificate/_Ji2CkvMhX4ghBjsFeAJ","Завантажити сертифікат")</f>
        <v>Завантажити сертифікат</v>
      </c>
    </row>
    <row r="175" spans="1:4" x14ac:dyDescent="0.3">
      <c r="A175" t="s">
        <v>467</v>
      </c>
      <c r="B175" t="s">
        <v>468</v>
      </c>
      <c r="C175" t="s">
        <v>119</v>
      </c>
      <c r="D175" t="str">
        <f>HYPERLINK("https://talan.bank.gov.ua/get-user-certificate/_Ji2C5azvI48tXFTuaIA","Завантажити сертифікат")</f>
        <v>Завантажити сертифікат</v>
      </c>
    </row>
    <row r="176" spans="1:4" x14ac:dyDescent="0.3">
      <c r="A176" t="s">
        <v>469</v>
      </c>
      <c r="B176" t="s">
        <v>470</v>
      </c>
      <c r="C176" t="s">
        <v>383</v>
      </c>
      <c r="D176" t="str">
        <f>HYPERLINK("https://talan.bank.gov.ua/get-user-certificate/_Ji2CCzbK8GTw6qMUqtp","Завантажити сертифікат")</f>
        <v>Завантажити сертифікат</v>
      </c>
    </row>
    <row r="177" spans="1:4" x14ac:dyDescent="0.3">
      <c r="A177" t="s">
        <v>471</v>
      </c>
      <c r="B177" t="s">
        <v>472</v>
      </c>
      <c r="C177" t="s">
        <v>383</v>
      </c>
      <c r="D177" t="str">
        <f>HYPERLINK("https://talan.bank.gov.ua/get-user-certificate/_Ji2CUa2TEYSMWsLh-Mk","Завантажити сертифікат")</f>
        <v>Завантажити сертифікат</v>
      </c>
    </row>
    <row r="178" spans="1:4" x14ac:dyDescent="0.3">
      <c r="A178" t="s">
        <v>473</v>
      </c>
      <c r="B178" t="s">
        <v>474</v>
      </c>
      <c r="C178" t="s">
        <v>435</v>
      </c>
      <c r="D178" t="str">
        <f>HYPERLINK("https://talan.bank.gov.ua/get-user-certificate/_Ji2CzYxs374UYZocayW","Завантажити сертифікат")</f>
        <v>Завантажити сертифікат</v>
      </c>
    </row>
    <row r="179" spans="1:4" x14ac:dyDescent="0.3">
      <c r="A179" t="s">
        <v>475</v>
      </c>
      <c r="B179" t="s">
        <v>476</v>
      </c>
      <c r="C179" t="s">
        <v>477</v>
      </c>
      <c r="D179" t="str">
        <f>HYPERLINK("https://talan.bank.gov.ua/get-user-certificate/_Ji2ClW6CthbVmtk9Y9t","Завантажити сертифікат")</f>
        <v>Завантажити сертифікат</v>
      </c>
    </row>
    <row r="180" spans="1:4" x14ac:dyDescent="0.3">
      <c r="A180" t="s">
        <v>478</v>
      </c>
      <c r="B180" t="s">
        <v>479</v>
      </c>
      <c r="C180" t="s">
        <v>3</v>
      </c>
      <c r="D180" t="str">
        <f>HYPERLINK("https://talan.bank.gov.ua/get-user-certificate/_Ji2Cr85lcTzSdpS3PQH","Завантажити сертифікат")</f>
        <v>Завантажити сертифікат</v>
      </c>
    </row>
    <row r="181" spans="1:4" x14ac:dyDescent="0.3">
      <c r="A181" t="s">
        <v>480</v>
      </c>
      <c r="B181" t="s">
        <v>481</v>
      </c>
      <c r="C181" t="s">
        <v>48</v>
      </c>
      <c r="D181" t="str">
        <f>HYPERLINK("https://talan.bank.gov.ua/get-user-certificate/_Ji2ClVz6AruMqHdsvd0","Завантажити сертифікат")</f>
        <v>Завантажити сертифікат</v>
      </c>
    </row>
    <row r="182" spans="1:4" x14ac:dyDescent="0.3">
      <c r="A182" t="s">
        <v>482</v>
      </c>
      <c r="B182" t="s">
        <v>483</v>
      </c>
      <c r="C182" t="s">
        <v>484</v>
      </c>
      <c r="D182" t="str">
        <f>HYPERLINK("https://talan.bank.gov.ua/get-user-certificate/_Ji2CyonEz8ywSvWWx4D","Завантажити сертифікат")</f>
        <v>Завантажити сертифікат</v>
      </c>
    </row>
    <row r="183" spans="1:4" x14ac:dyDescent="0.3">
      <c r="A183" t="s">
        <v>485</v>
      </c>
      <c r="B183" t="s">
        <v>486</v>
      </c>
      <c r="C183" t="s">
        <v>285</v>
      </c>
      <c r="D183" t="str">
        <f>HYPERLINK("https://talan.bank.gov.ua/get-user-certificate/_Ji2CUmSF4_H6FPdUT0O","Завантажити сертифікат")</f>
        <v>Завантажити сертифікат</v>
      </c>
    </row>
    <row r="184" spans="1:4" x14ac:dyDescent="0.3">
      <c r="A184" t="s">
        <v>487</v>
      </c>
      <c r="B184" t="s">
        <v>488</v>
      </c>
      <c r="C184" t="s">
        <v>489</v>
      </c>
      <c r="D184" t="str">
        <f>HYPERLINK("https://talan.bank.gov.ua/get-user-certificate/_Ji2CKzarwxqWoOsMKel","Завантажити сертифікат")</f>
        <v>Завантажити сертифікат</v>
      </c>
    </row>
    <row r="185" spans="1:4" x14ac:dyDescent="0.3">
      <c r="A185" t="s">
        <v>490</v>
      </c>
      <c r="B185" t="s">
        <v>491</v>
      </c>
      <c r="C185" t="s">
        <v>492</v>
      </c>
      <c r="D185" t="str">
        <f>HYPERLINK("https://talan.bank.gov.ua/get-user-certificate/_Ji2C_x-I0ZOCavlF4pY","Завантажити сертифікат")</f>
        <v>Завантажити сертифікат</v>
      </c>
    </row>
    <row r="186" spans="1:4" x14ac:dyDescent="0.3">
      <c r="A186" t="s">
        <v>493</v>
      </c>
      <c r="B186" t="s">
        <v>494</v>
      </c>
      <c r="C186" t="s">
        <v>495</v>
      </c>
      <c r="D186" t="str">
        <f>HYPERLINK("https://talan.bank.gov.ua/get-user-certificate/_Ji2CjACm6V7F_IHGVPw","Завантажити сертифікат")</f>
        <v>Завантажити сертифікат</v>
      </c>
    </row>
    <row r="187" spans="1:4" x14ac:dyDescent="0.3">
      <c r="A187" t="s">
        <v>496</v>
      </c>
      <c r="B187" t="s">
        <v>497</v>
      </c>
      <c r="C187" t="s">
        <v>498</v>
      </c>
      <c r="D187" t="str">
        <f>HYPERLINK("https://talan.bank.gov.ua/get-user-certificate/_Ji2CG9pL_ZJ_mLtvrDR","Завантажити сертифікат")</f>
        <v>Завантажити сертифікат</v>
      </c>
    </row>
    <row r="188" spans="1:4" x14ac:dyDescent="0.3">
      <c r="A188" t="s">
        <v>499</v>
      </c>
      <c r="B188" t="s">
        <v>500</v>
      </c>
      <c r="C188" t="s">
        <v>211</v>
      </c>
      <c r="D188" t="str">
        <f>HYPERLINK("https://talan.bank.gov.ua/get-user-certificate/_Ji2CUxB3OEc0pwRUmKw","Завантажити сертифікат")</f>
        <v>Завантажити сертифікат</v>
      </c>
    </row>
    <row r="189" spans="1:4" x14ac:dyDescent="0.3">
      <c r="A189" t="s">
        <v>501</v>
      </c>
      <c r="B189" t="s">
        <v>502</v>
      </c>
      <c r="C189" t="s">
        <v>503</v>
      </c>
      <c r="D189" t="str">
        <f>HYPERLINK("https://talan.bank.gov.ua/get-user-certificate/_Ji2CyBE6y24YW400gXe","Завантажити сертифікат")</f>
        <v>Завантажити сертифікат</v>
      </c>
    </row>
    <row r="190" spans="1:4" x14ac:dyDescent="0.3">
      <c r="A190" t="s">
        <v>504</v>
      </c>
      <c r="B190" t="s">
        <v>505</v>
      </c>
      <c r="C190" t="s">
        <v>506</v>
      </c>
      <c r="D190" t="str">
        <f>HYPERLINK("https://talan.bank.gov.ua/get-user-certificate/_Ji2Ca8o7dVuAWkPx_8l","Завантажити сертифікат")</f>
        <v>Завантажити сертифікат</v>
      </c>
    </row>
    <row r="191" spans="1:4" x14ac:dyDescent="0.3">
      <c r="A191" t="s">
        <v>507</v>
      </c>
      <c r="B191" t="s">
        <v>508</v>
      </c>
      <c r="C191" t="s">
        <v>39</v>
      </c>
      <c r="D191" t="str">
        <f>HYPERLINK("https://talan.bank.gov.ua/get-user-certificate/_Ji2C3MddibPuXKVU169","Завантажити сертифікат")</f>
        <v>Завантажити сертифікат</v>
      </c>
    </row>
    <row r="192" spans="1:4" x14ac:dyDescent="0.3">
      <c r="A192" t="s">
        <v>509</v>
      </c>
      <c r="B192" t="s">
        <v>510</v>
      </c>
      <c r="C192" t="s">
        <v>211</v>
      </c>
      <c r="D192" t="str">
        <f>HYPERLINK("https://talan.bank.gov.ua/get-user-certificate/_Ji2CUvLbVP6QGgxJ8ra","Завантажити сертифікат")</f>
        <v>Завантажити сертифікат</v>
      </c>
    </row>
    <row r="193" spans="1:4" x14ac:dyDescent="0.3">
      <c r="A193" t="s">
        <v>511</v>
      </c>
      <c r="B193" t="s">
        <v>512</v>
      </c>
      <c r="C193" t="s">
        <v>211</v>
      </c>
      <c r="D193" t="str">
        <f>HYPERLINK("https://talan.bank.gov.ua/get-user-certificate/_Ji2CuV3qxHYi8z-XQ35","Завантажити сертифікат")</f>
        <v>Завантажити сертифікат</v>
      </c>
    </row>
    <row r="194" spans="1:4" x14ac:dyDescent="0.3">
      <c r="A194" t="s">
        <v>513</v>
      </c>
      <c r="B194" t="s">
        <v>514</v>
      </c>
      <c r="C194" t="s">
        <v>383</v>
      </c>
      <c r="D194" t="str">
        <f>HYPERLINK("https://talan.bank.gov.ua/get-user-certificate/_Ji2CmH5mPumYXPwbaQU","Завантажити сертифікат")</f>
        <v>Завантажити сертифікат</v>
      </c>
    </row>
    <row r="195" spans="1:4" x14ac:dyDescent="0.3">
      <c r="A195" t="s">
        <v>515</v>
      </c>
      <c r="B195" t="s">
        <v>516</v>
      </c>
      <c r="C195" t="s">
        <v>517</v>
      </c>
      <c r="D195" t="str">
        <f>HYPERLINK("https://talan.bank.gov.ua/get-user-certificate/_Ji2CjJ9lkQI0TnR1VKG","Завантажити сертифікат")</f>
        <v>Завантажити сертифікат</v>
      </c>
    </row>
    <row r="196" spans="1:4" x14ac:dyDescent="0.3">
      <c r="A196" t="s">
        <v>518</v>
      </c>
      <c r="B196" t="s">
        <v>519</v>
      </c>
      <c r="C196" t="s">
        <v>520</v>
      </c>
      <c r="D196" t="str">
        <f>HYPERLINK("https://talan.bank.gov.ua/get-user-certificate/_Ji2CCluAa8FJSVXmWbm","Завантажити сертифікат")</f>
        <v>Завантажити сертифікат</v>
      </c>
    </row>
    <row r="197" spans="1:4" x14ac:dyDescent="0.3">
      <c r="A197" t="s">
        <v>521</v>
      </c>
      <c r="B197" t="s">
        <v>522</v>
      </c>
      <c r="C197" t="s">
        <v>523</v>
      </c>
      <c r="D197" t="str">
        <f>HYPERLINK("https://talan.bank.gov.ua/get-user-certificate/_Ji2CRuSYf5hyBsPnNsv","Завантажити сертифікат")</f>
        <v>Завантажити сертифікат</v>
      </c>
    </row>
    <row r="198" spans="1:4" x14ac:dyDescent="0.3">
      <c r="A198" t="s">
        <v>524</v>
      </c>
      <c r="B198" t="s">
        <v>525</v>
      </c>
      <c r="C198" t="s">
        <v>492</v>
      </c>
      <c r="D198" t="str">
        <f>HYPERLINK("https://talan.bank.gov.ua/get-user-certificate/_Ji2C01euselgEeQQzSC","Завантажити сертифікат")</f>
        <v>Завантажити сертифікат</v>
      </c>
    </row>
    <row r="199" spans="1:4" x14ac:dyDescent="0.3">
      <c r="A199" t="s">
        <v>526</v>
      </c>
      <c r="B199" t="s">
        <v>527</v>
      </c>
      <c r="C199" t="s">
        <v>528</v>
      </c>
      <c r="D199" t="str">
        <f>HYPERLINK("https://talan.bank.gov.ua/get-user-certificate/_Ji2CNsEDAsozCyTn74m","Завантажити сертифікат")</f>
        <v>Завантажити сертифікат</v>
      </c>
    </row>
    <row r="200" spans="1:4" x14ac:dyDescent="0.3">
      <c r="A200" t="s">
        <v>529</v>
      </c>
      <c r="B200" t="s">
        <v>530</v>
      </c>
      <c r="C200" t="s">
        <v>211</v>
      </c>
      <c r="D200" t="str">
        <f>HYPERLINK("https://talan.bank.gov.ua/get-user-certificate/_Ji2CNh4uV_umZpLzl6g","Завантажити сертифікат")</f>
        <v>Завантажити сертифікат</v>
      </c>
    </row>
    <row r="201" spans="1:4" x14ac:dyDescent="0.3">
      <c r="A201" t="s">
        <v>531</v>
      </c>
      <c r="B201" t="s">
        <v>532</v>
      </c>
      <c r="C201" t="s">
        <v>533</v>
      </c>
      <c r="D201" t="str">
        <f>HYPERLINK("https://talan.bank.gov.ua/get-user-certificate/_Ji2Cu-Ej-LBJHeJhWyv","Завантажити сертифікат")</f>
        <v>Завантажити сертифікат</v>
      </c>
    </row>
    <row r="202" spans="1:4" x14ac:dyDescent="0.3">
      <c r="A202" t="s">
        <v>534</v>
      </c>
      <c r="B202" t="s">
        <v>535</v>
      </c>
      <c r="C202" t="s">
        <v>268</v>
      </c>
      <c r="D202" t="str">
        <f>HYPERLINK("https://talan.bank.gov.ua/get-user-certificate/_Ji2CO3eHdnqbD002UeJ","Завантажити сертифікат")</f>
        <v>Завантажити сертифікат</v>
      </c>
    </row>
    <row r="203" spans="1:4" x14ac:dyDescent="0.3">
      <c r="A203" t="s">
        <v>536</v>
      </c>
      <c r="B203" t="s">
        <v>537</v>
      </c>
      <c r="C203" t="s">
        <v>3</v>
      </c>
      <c r="D203" t="str">
        <f>HYPERLINK("https://talan.bank.gov.ua/get-user-certificate/_Ji2CkA9m1aQ-dbYcGpU","Завантажити сертифікат")</f>
        <v>Завантажити сертифікат</v>
      </c>
    </row>
    <row r="204" spans="1:4" x14ac:dyDescent="0.3">
      <c r="A204" t="s">
        <v>538</v>
      </c>
      <c r="B204" t="s">
        <v>539</v>
      </c>
      <c r="C204" t="s">
        <v>540</v>
      </c>
      <c r="D204" t="str">
        <f>HYPERLINK("https://talan.bank.gov.ua/get-user-certificate/_Ji2CQ_2wIHMTDp9cIj4","Завантажити сертифікат")</f>
        <v>Завантажити сертифікат</v>
      </c>
    </row>
    <row r="205" spans="1:4" x14ac:dyDescent="0.3">
      <c r="A205" t="s">
        <v>541</v>
      </c>
      <c r="B205" t="s">
        <v>542</v>
      </c>
      <c r="C205" t="s">
        <v>543</v>
      </c>
      <c r="D205" t="str">
        <f>HYPERLINK("https://talan.bank.gov.ua/get-user-certificate/_Ji2CrKiZlt0Z7ffMC7y","Завантажити сертифікат")</f>
        <v>Завантажити сертифікат</v>
      </c>
    </row>
    <row r="206" spans="1:4" x14ac:dyDescent="0.3">
      <c r="A206" t="s">
        <v>544</v>
      </c>
      <c r="B206" t="s">
        <v>545</v>
      </c>
      <c r="C206" t="s">
        <v>546</v>
      </c>
      <c r="D206" t="str">
        <f>HYPERLINK("https://talan.bank.gov.ua/get-user-certificate/_Ji2CBuqV7z7UWuw0Lq7","Завантажити сертифікат")</f>
        <v>Завантажити сертифікат</v>
      </c>
    </row>
    <row r="207" spans="1:4" x14ac:dyDescent="0.3">
      <c r="A207" t="s">
        <v>547</v>
      </c>
      <c r="B207" t="s">
        <v>548</v>
      </c>
      <c r="C207" t="s">
        <v>3</v>
      </c>
      <c r="D207" t="str">
        <f>HYPERLINK("https://talan.bank.gov.ua/get-user-certificate/_Ji2CXHBSYNR24tKUWiR","Завантажити сертифікат")</f>
        <v>Завантажити сертифікат</v>
      </c>
    </row>
    <row r="208" spans="1:4" x14ac:dyDescent="0.3">
      <c r="A208" t="s">
        <v>549</v>
      </c>
      <c r="B208" t="s">
        <v>550</v>
      </c>
      <c r="C208" t="s">
        <v>551</v>
      </c>
      <c r="D208" t="str">
        <f>HYPERLINK("https://talan.bank.gov.ua/get-user-certificate/_Ji2CIDAYXimBNCJGmzS","Завантажити сертифікат")</f>
        <v>Завантажити сертифікат</v>
      </c>
    </row>
    <row r="209" spans="1:4" x14ac:dyDescent="0.3">
      <c r="A209" t="s">
        <v>552</v>
      </c>
      <c r="B209" t="s">
        <v>553</v>
      </c>
      <c r="C209" t="s">
        <v>554</v>
      </c>
      <c r="D209" t="str">
        <f>HYPERLINK("https://talan.bank.gov.ua/get-user-certificate/_Ji2C_ZG0C8_QhbUsLgj","Завантажити сертифікат")</f>
        <v>Завантажити сертифікат</v>
      </c>
    </row>
    <row r="210" spans="1:4" x14ac:dyDescent="0.3">
      <c r="A210" t="s">
        <v>555</v>
      </c>
      <c r="B210" t="s">
        <v>556</v>
      </c>
      <c r="C210" t="s">
        <v>399</v>
      </c>
      <c r="D210" t="str">
        <f>HYPERLINK("https://talan.bank.gov.ua/get-user-certificate/_Ji2Cy54jyS9mlSmvDa8","Завантажити сертифікат")</f>
        <v>Завантажити сертифікат</v>
      </c>
    </row>
    <row r="211" spans="1:4" x14ac:dyDescent="0.3">
      <c r="A211" t="s">
        <v>557</v>
      </c>
      <c r="B211" t="s">
        <v>558</v>
      </c>
      <c r="C211" t="s">
        <v>3</v>
      </c>
      <c r="D211" t="str">
        <f>HYPERLINK("https://talan.bank.gov.ua/get-user-certificate/_Ji2Cyi1lhba9dyjHvoR","Завантажити сертифікат")</f>
        <v>Завантажити сертифікат</v>
      </c>
    </row>
    <row r="212" spans="1:4" x14ac:dyDescent="0.3">
      <c r="A212" t="s">
        <v>559</v>
      </c>
      <c r="B212" t="s">
        <v>560</v>
      </c>
      <c r="C212" t="s">
        <v>156</v>
      </c>
      <c r="D212" t="str">
        <f>HYPERLINK("https://talan.bank.gov.ua/get-user-certificate/_Ji2C4AGr4JL6mL2HHIZ","Завантажити сертифікат")</f>
        <v>Завантажити сертифікат</v>
      </c>
    </row>
    <row r="213" spans="1:4" x14ac:dyDescent="0.3">
      <c r="A213" t="s">
        <v>561</v>
      </c>
      <c r="B213" t="s">
        <v>562</v>
      </c>
      <c r="C213" t="s">
        <v>563</v>
      </c>
      <c r="D213" t="str">
        <f>HYPERLINK("https://talan.bank.gov.ua/get-user-certificate/_Ji2C2Js1lsp44pgGE4U","Завантажити сертифікат")</f>
        <v>Завантажити сертифікат</v>
      </c>
    </row>
    <row r="214" spans="1:4" x14ac:dyDescent="0.3">
      <c r="A214" t="s">
        <v>564</v>
      </c>
      <c r="B214" t="s">
        <v>565</v>
      </c>
      <c r="C214" t="s">
        <v>566</v>
      </c>
      <c r="D214" t="str">
        <f>HYPERLINK("https://talan.bank.gov.ua/get-user-certificate/_Ji2CyNt3Cl2iA7Lx2j5","Завантажити сертифікат")</f>
        <v>Завантажити сертифікат</v>
      </c>
    </row>
    <row r="215" spans="1:4" x14ac:dyDescent="0.3">
      <c r="A215" t="s">
        <v>567</v>
      </c>
      <c r="B215" t="s">
        <v>568</v>
      </c>
      <c r="C215" t="s">
        <v>258</v>
      </c>
      <c r="D215" t="str">
        <f>HYPERLINK("https://talan.bank.gov.ua/get-user-certificate/_Ji2CAoyuzREZXcuJpiD","Завантажити сертифікат")</f>
        <v>Завантажити сертифікат</v>
      </c>
    </row>
    <row r="216" spans="1:4" x14ac:dyDescent="0.3">
      <c r="A216" t="s">
        <v>569</v>
      </c>
      <c r="B216" t="s">
        <v>570</v>
      </c>
      <c r="C216" t="s">
        <v>268</v>
      </c>
      <c r="D216" t="str">
        <f>HYPERLINK("https://talan.bank.gov.ua/get-user-certificate/_Ji2CDxvElE2kbXhqgIm","Завантажити сертифікат")</f>
        <v>Завантажити сертифікат</v>
      </c>
    </row>
    <row r="217" spans="1:4" x14ac:dyDescent="0.3">
      <c r="A217" t="s">
        <v>571</v>
      </c>
      <c r="B217" t="s">
        <v>572</v>
      </c>
      <c r="C217" t="s">
        <v>3</v>
      </c>
      <c r="D217" t="str">
        <f>HYPERLINK("https://talan.bank.gov.ua/get-user-certificate/_Ji2CaABpxo025AbUMv6","Завантажити сертифікат")</f>
        <v>Завантажити сертифікат</v>
      </c>
    </row>
    <row r="218" spans="1:4" x14ac:dyDescent="0.3">
      <c r="A218" t="s">
        <v>573</v>
      </c>
      <c r="B218" t="s">
        <v>574</v>
      </c>
      <c r="C218" t="s">
        <v>575</v>
      </c>
      <c r="D218" t="str">
        <f>HYPERLINK("https://talan.bank.gov.ua/get-user-certificate/_Ji2C1gHvaTaGUfUJrhR","Завантажити сертифікат")</f>
        <v>Завантажити сертифікат</v>
      </c>
    </row>
    <row r="219" spans="1:4" x14ac:dyDescent="0.3">
      <c r="A219" t="s">
        <v>576</v>
      </c>
      <c r="B219" t="s">
        <v>577</v>
      </c>
      <c r="C219" t="s">
        <v>48</v>
      </c>
      <c r="D219" t="str">
        <f>HYPERLINK("https://talan.bank.gov.ua/get-user-certificate/_Ji2COxFzaDEENGFbqgX","Завантажити сертифікат")</f>
        <v>Завантажити сертифікат</v>
      </c>
    </row>
    <row r="220" spans="1:4" x14ac:dyDescent="0.3">
      <c r="A220" t="s">
        <v>578</v>
      </c>
      <c r="B220" t="s">
        <v>579</v>
      </c>
      <c r="C220" t="s">
        <v>580</v>
      </c>
      <c r="D220" t="str">
        <f>HYPERLINK("https://talan.bank.gov.ua/get-user-certificate/_Ji2CebRFVVsvC7knYNV","Завантажити сертифікат")</f>
        <v>Завантажити сертифікат</v>
      </c>
    </row>
    <row r="221" spans="1:4" x14ac:dyDescent="0.3">
      <c r="A221" t="s">
        <v>581</v>
      </c>
      <c r="B221" t="s">
        <v>582</v>
      </c>
      <c r="C221" t="s">
        <v>583</v>
      </c>
      <c r="D221" t="str">
        <f>HYPERLINK("https://talan.bank.gov.ua/get-user-certificate/_Ji2C5ue6uwl7Op7oX4p","Завантажити сертифікат")</f>
        <v>Завантажити сертифікат</v>
      </c>
    </row>
    <row r="222" spans="1:4" x14ac:dyDescent="0.3">
      <c r="A222" t="s">
        <v>584</v>
      </c>
      <c r="B222" t="s">
        <v>585</v>
      </c>
      <c r="C222" t="s">
        <v>208</v>
      </c>
      <c r="D222" t="str">
        <f>HYPERLINK("https://talan.bank.gov.ua/get-user-certificate/_Ji2CtlGOQHVA3CBPgGt","Завантажити сертифікат")</f>
        <v>Завантажити сертифікат</v>
      </c>
    </row>
    <row r="223" spans="1:4" x14ac:dyDescent="0.3">
      <c r="A223" t="s">
        <v>586</v>
      </c>
      <c r="B223" t="s">
        <v>587</v>
      </c>
      <c r="C223" t="s">
        <v>588</v>
      </c>
      <c r="D223" t="str">
        <f>HYPERLINK("https://talan.bank.gov.ua/get-user-certificate/_Ji2CEieb4WDhQ-VM3iF","Завантажити сертифікат")</f>
        <v>Завантажити сертифікат</v>
      </c>
    </row>
    <row r="224" spans="1:4" x14ac:dyDescent="0.3">
      <c r="A224" t="s">
        <v>589</v>
      </c>
      <c r="B224" t="s">
        <v>590</v>
      </c>
      <c r="C224" t="s">
        <v>3</v>
      </c>
      <c r="D224" t="str">
        <f>HYPERLINK("https://talan.bank.gov.ua/get-user-certificate/_Ji2Cr5eZfuleI-CmDKt","Завантажити сертифікат")</f>
        <v>Завантажити сертифікат</v>
      </c>
    </row>
    <row r="225" spans="1:4" x14ac:dyDescent="0.3">
      <c r="A225" t="s">
        <v>591</v>
      </c>
      <c r="B225" t="s">
        <v>592</v>
      </c>
      <c r="C225" t="s">
        <v>593</v>
      </c>
      <c r="D225" t="str">
        <f>HYPERLINK("https://talan.bank.gov.ua/get-user-certificate/_Ji2C-GS1dBhG6PEH45e","Завантажити сертифікат")</f>
        <v>Завантажити сертифікат</v>
      </c>
    </row>
    <row r="226" spans="1:4" x14ac:dyDescent="0.3">
      <c r="A226" t="s">
        <v>594</v>
      </c>
      <c r="B226" t="s">
        <v>595</v>
      </c>
      <c r="C226" t="s">
        <v>492</v>
      </c>
      <c r="D226" t="str">
        <f>HYPERLINK("https://talan.bank.gov.ua/get-user-certificate/_Ji2CpUQQQcRoHvYihNo","Завантажити сертифікат")</f>
        <v>Завантажити сертифікат</v>
      </c>
    </row>
    <row r="227" spans="1:4" x14ac:dyDescent="0.3">
      <c r="A227" t="s">
        <v>596</v>
      </c>
      <c r="B227" t="s">
        <v>597</v>
      </c>
      <c r="C227" t="s">
        <v>598</v>
      </c>
      <c r="D227" t="str">
        <f>HYPERLINK("https://talan.bank.gov.ua/get-user-certificate/_Ji2CaforZjGoqE14e-y","Завантажити сертифікат")</f>
        <v>Завантажити сертифікат</v>
      </c>
    </row>
    <row r="228" spans="1:4" x14ac:dyDescent="0.3">
      <c r="A228" t="s">
        <v>599</v>
      </c>
      <c r="B228" t="s">
        <v>600</v>
      </c>
      <c r="C228" t="s">
        <v>601</v>
      </c>
      <c r="D228" t="str">
        <f>HYPERLINK("https://talan.bank.gov.ua/get-user-certificate/_Ji2CwqSNwQig4dAq8q9","Завантажити сертифікат")</f>
        <v>Завантажити сертифікат</v>
      </c>
    </row>
    <row r="229" spans="1:4" x14ac:dyDescent="0.3">
      <c r="A229" t="s">
        <v>602</v>
      </c>
      <c r="B229" t="s">
        <v>603</v>
      </c>
      <c r="C229" t="s">
        <v>604</v>
      </c>
      <c r="D229" t="str">
        <f>HYPERLINK("https://talan.bank.gov.ua/get-user-certificate/_Ji2CmGrw26-CXKOfmpa","Завантажити сертифікат")</f>
        <v>Завантажити сертифікат</v>
      </c>
    </row>
    <row r="230" spans="1:4" x14ac:dyDescent="0.3">
      <c r="A230" t="s">
        <v>605</v>
      </c>
      <c r="B230" t="s">
        <v>606</v>
      </c>
      <c r="C230" t="s">
        <v>421</v>
      </c>
      <c r="D230" t="str">
        <f>HYPERLINK("https://talan.bank.gov.ua/get-user-certificate/_Ji2CPAlTBTJDC_-mlRL","Завантажити сертифікат")</f>
        <v>Завантажити сертифікат</v>
      </c>
    </row>
    <row r="231" spans="1:4" x14ac:dyDescent="0.3">
      <c r="A231" t="s">
        <v>607</v>
      </c>
      <c r="B231" t="s">
        <v>608</v>
      </c>
      <c r="C231" t="s">
        <v>122</v>
      </c>
      <c r="D231" t="str">
        <f>HYPERLINK("https://talan.bank.gov.ua/get-user-certificate/_Ji2CNpUAJn_bOMhLpsE","Завантажити сертифікат")</f>
        <v>Завантажити сертифікат</v>
      </c>
    </row>
    <row r="232" spans="1:4" x14ac:dyDescent="0.3">
      <c r="A232" t="s">
        <v>609</v>
      </c>
      <c r="B232" t="s">
        <v>610</v>
      </c>
      <c r="C232" t="s">
        <v>199</v>
      </c>
      <c r="D232" t="str">
        <f>HYPERLINK("https://talan.bank.gov.ua/get-user-certificate/_Ji2CUFG56Jb8EOp1dNR","Завантажити сертифікат")</f>
        <v>Завантажити сертифікат</v>
      </c>
    </row>
    <row r="233" spans="1:4" x14ac:dyDescent="0.3">
      <c r="A233" t="s">
        <v>611</v>
      </c>
      <c r="B233" t="s">
        <v>612</v>
      </c>
      <c r="C233" t="s">
        <v>613</v>
      </c>
      <c r="D233" t="str">
        <f>HYPERLINK("https://talan.bank.gov.ua/get-user-certificate/_Ji2CF0oTFVRyCjTJllx","Завантажити сертифікат")</f>
        <v>Завантажити сертифікат</v>
      </c>
    </row>
    <row r="234" spans="1:4" x14ac:dyDescent="0.3">
      <c r="A234" t="s">
        <v>614</v>
      </c>
      <c r="B234" t="s">
        <v>615</v>
      </c>
      <c r="C234" t="s">
        <v>616</v>
      </c>
      <c r="D234" t="str">
        <f>HYPERLINK("https://talan.bank.gov.ua/get-user-certificate/_Ji2C56E2qScNroC-fan","Завантажити сертифікат")</f>
        <v>Завантажити сертифікат</v>
      </c>
    </row>
    <row r="235" spans="1:4" x14ac:dyDescent="0.3">
      <c r="A235" t="s">
        <v>617</v>
      </c>
      <c r="B235" t="s">
        <v>618</v>
      </c>
      <c r="C235" t="s">
        <v>616</v>
      </c>
      <c r="D235" t="str">
        <f>HYPERLINK("https://talan.bank.gov.ua/get-user-certificate/_Ji2CMrajXAaJa-e4_tl","Завантажити сертифікат")</f>
        <v>Завантажити сертифікат</v>
      </c>
    </row>
    <row r="236" spans="1:4" x14ac:dyDescent="0.3">
      <c r="A236" t="s">
        <v>619</v>
      </c>
      <c r="B236" t="s">
        <v>620</v>
      </c>
      <c r="C236" t="s">
        <v>451</v>
      </c>
      <c r="D236" t="str">
        <f>HYPERLINK("https://talan.bank.gov.ua/get-user-certificate/_Ji2CHFCXnXvU1U5FyjM","Завантажити сертифікат")</f>
        <v>Завантажити сертифікат</v>
      </c>
    </row>
    <row r="237" spans="1:4" x14ac:dyDescent="0.3">
      <c r="A237" t="s">
        <v>621</v>
      </c>
      <c r="B237" t="s">
        <v>622</v>
      </c>
      <c r="C237" t="s">
        <v>399</v>
      </c>
      <c r="D237" t="str">
        <f>HYPERLINK("https://talan.bank.gov.ua/get-user-certificate/_Ji2CTT433ECoLpBHYDZ","Завантажити сертифікат")</f>
        <v>Завантажити сертифікат</v>
      </c>
    </row>
    <row r="238" spans="1:4" x14ac:dyDescent="0.3">
      <c r="A238" t="s">
        <v>623</v>
      </c>
      <c r="B238" t="s">
        <v>624</v>
      </c>
      <c r="C238" t="s">
        <v>625</v>
      </c>
      <c r="D238" t="str">
        <f>HYPERLINK("https://talan.bank.gov.ua/get-user-certificate/_Ji2CuPBW4n6nFJkAacX","Завантажити сертифікат")</f>
        <v>Завантажити сертифікат</v>
      </c>
    </row>
    <row r="239" spans="1:4" x14ac:dyDescent="0.3">
      <c r="A239" t="s">
        <v>626</v>
      </c>
      <c r="B239" t="s">
        <v>627</v>
      </c>
      <c r="C239" t="s">
        <v>3</v>
      </c>
      <c r="D239" t="str">
        <f>HYPERLINK("https://talan.bank.gov.ua/get-user-certificate/_Ji2CRBZlTuA0qRD8FBr","Завантажити сертифікат")</f>
        <v>Завантажити сертифікат</v>
      </c>
    </row>
    <row r="240" spans="1:4" x14ac:dyDescent="0.3">
      <c r="A240" t="s">
        <v>628</v>
      </c>
      <c r="B240" t="s">
        <v>629</v>
      </c>
      <c r="C240" t="s">
        <v>39</v>
      </c>
      <c r="D240" t="str">
        <f>HYPERLINK("https://talan.bank.gov.ua/get-user-certificate/_Ji2CimCYYVtTz4GQL3X","Завантажити сертифікат")</f>
        <v>Завантажити сертифікат</v>
      </c>
    </row>
    <row r="241" spans="1:4" x14ac:dyDescent="0.3">
      <c r="A241" t="s">
        <v>630</v>
      </c>
      <c r="B241" t="s">
        <v>631</v>
      </c>
      <c r="C241" t="s">
        <v>632</v>
      </c>
      <c r="D241" t="str">
        <f>HYPERLINK("https://talan.bank.gov.ua/get-user-certificate/_Ji2Cs-J1kgdTJHbvlZ3","Завантажити сертифікат")</f>
        <v>Завантажити сертифікат</v>
      </c>
    </row>
    <row r="242" spans="1:4" x14ac:dyDescent="0.3">
      <c r="A242" t="s">
        <v>633</v>
      </c>
      <c r="B242" t="s">
        <v>634</v>
      </c>
      <c r="C242" t="s">
        <v>635</v>
      </c>
      <c r="D242" t="str">
        <f>HYPERLINK("https://talan.bank.gov.ua/get-user-certificate/_Ji2CYyKY1Z3yYliYsag","Завантажити сертифікат")</f>
        <v>Завантажити сертифікат</v>
      </c>
    </row>
    <row r="243" spans="1:4" x14ac:dyDescent="0.3">
      <c r="A243" t="s">
        <v>636</v>
      </c>
      <c r="B243" t="s">
        <v>637</v>
      </c>
      <c r="C243" t="s">
        <v>276</v>
      </c>
      <c r="D243" t="str">
        <f>HYPERLINK("https://talan.bank.gov.ua/get-user-certificate/_Ji2Csc1_ORCOtSZ0PTN","Завантажити сертифікат")</f>
        <v>Завантажити сертифікат</v>
      </c>
    </row>
    <row r="244" spans="1:4" x14ac:dyDescent="0.3">
      <c r="A244" t="s">
        <v>638</v>
      </c>
      <c r="B244" t="s">
        <v>639</v>
      </c>
      <c r="C244" t="s">
        <v>211</v>
      </c>
      <c r="D244" t="str">
        <f>HYPERLINK("https://talan.bank.gov.ua/get-user-certificate/_Ji2CVQjSrQCyY5V0rdm","Завантажити сертифікат")</f>
        <v>Завантажити сертифікат</v>
      </c>
    </row>
    <row r="245" spans="1:4" x14ac:dyDescent="0.3">
      <c r="A245" t="s">
        <v>640</v>
      </c>
      <c r="B245" t="s">
        <v>641</v>
      </c>
      <c r="C245" t="s">
        <v>211</v>
      </c>
      <c r="D245" t="str">
        <f>HYPERLINK("https://talan.bank.gov.ua/get-user-certificate/_Ji2C0Pf-FRQuM-ZmesG","Завантажити сертифікат")</f>
        <v>Завантажити сертифікат</v>
      </c>
    </row>
    <row r="246" spans="1:4" x14ac:dyDescent="0.3">
      <c r="A246" t="s">
        <v>642</v>
      </c>
      <c r="B246" t="s">
        <v>643</v>
      </c>
      <c r="C246" t="s">
        <v>159</v>
      </c>
      <c r="D246" t="str">
        <f>HYPERLINK("https://talan.bank.gov.ua/get-user-certificate/_Ji2CtLTz_FV0NdMnX5D","Завантажити сертифікат")</f>
        <v>Завантажити сертифікат</v>
      </c>
    </row>
    <row r="247" spans="1:4" x14ac:dyDescent="0.3">
      <c r="A247" t="s">
        <v>644</v>
      </c>
      <c r="B247" t="s">
        <v>645</v>
      </c>
      <c r="C247" t="s">
        <v>208</v>
      </c>
      <c r="D247" t="str">
        <f>HYPERLINK("https://talan.bank.gov.ua/get-user-certificate/_Ji2CrzrAkADFtQpXdB3","Завантажити сертифікат")</f>
        <v>Завантажити сертифікат</v>
      </c>
    </row>
    <row r="248" spans="1:4" x14ac:dyDescent="0.3">
      <c r="A248" t="s">
        <v>646</v>
      </c>
      <c r="B248" t="s">
        <v>647</v>
      </c>
      <c r="C248" t="s">
        <v>285</v>
      </c>
      <c r="D248" t="str">
        <f>HYPERLINK("https://talan.bank.gov.ua/get-user-certificate/_Ji2C4TVqnA-XZhcrHs3","Завантажити сертифікат")</f>
        <v>Завантажити сертифікат</v>
      </c>
    </row>
    <row r="249" spans="1:4" x14ac:dyDescent="0.3">
      <c r="A249" t="s">
        <v>648</v>
      </c>
      <c r="B249" t="s">
        <v>649</v>
      </c>
      <c r="C249" t="s">
        <v>650</v>
      </c>
      <c r="D249" t="str">
        <f>HYPERLINK("https://talan.bank.gov.ua/get-user-certificate/_Ji2CQv9SxtT4zEeczwn","Завантажити сертифікат")</f>
        <v>Завантажити сертифікат</v>
      </c>
    </row>
    <row r="250" spans="1:4" x14ac:dyDescent="0.3">
      <c r="A250" t="s">
        <v>651</v>
      </c>
      <c r="B250" t="s">
        <v>652</v>
      </c>
      <c r="C250" t="s">
        <v>653</v>
      </c>
      <c r="D250" t="str">
        <f>HYPERLINK("https://talan.bank.gov.ua/get-user-certificate/_Ji2CJ5UoNCYHgjs3LxM","Завантажити сертифікат")</f>
        <v>Завантажити сертифікат</v>
      </c>
    </row>
    <row r="251" spans="1:4" x14ac:dyDescent="0.3">
      <c r="A251" t="s">
        <v>654</v>
      </c>
      <c r="B251" t="s">
        <v>655</v>
      </c>
      <c r="C251" t="s">
        <v>656</v>
      </c>
      <c r="D251" t="str">
        <f>HYPERLINK("https://talan.bank.gov.ua/get-user-certificate/_Ji2CEz8WEe2F0wM_D_r","Завантажити сертифікат")</f>
        <v>Завантажити сертифікат</v>
      </c>
    </row>
    <row r="252" spans="1:4" x14ac:dyDescent="0.3">
      <c r="A252" t="s">
        <v>657</v>
      </c>
      <c r="B252" t="s">
        <v>658</v>
      </c>
      <c r="C252" t="s">
        <v>659</v>
      </c>
      <c r="D252" t="str">
        <f>HYPERLINK("https://talan.bank.gov.ua/get-user-certificate/_Ji2C1-tTQ5gllhU5YuV","Завантажити сертифікат")</f>
        <v>Завантажити сертифікат</v>
      </c>
    </row>
    <row r="253" spans="1:4" x14ac:dyDescent="0.3">
      <c r="A253" t="s">
        <v>660</v>
      </c>
      <c r="B253" t="s">
        <v>661</v>
      </c>
      <c r="C253" t="s">
        <v>211</v>
      </c>
      <c r="D253" t="str">
        <f>HYPERLINK("https://talan.bank.gov.ua/get-user-certificate/_Ji2CMp8zuxBDCjCeNg6","Завантажити сертифікат")</f>
        <v>Завантажити сертифікат</v>
      </c>
    </row>
    <row r="254" spans="1:4" x14ac:dyDescent="0.3">
      <c r="A254" t="s">
        <v>662</v>
      </c>
      <c r="B254" t="s">
        <v>663</v>
      </c>
      <c r="C254" t="s">
        <v>3</v>
      </c>
      <c r="D254" t="str">
        <f>HYPERLINK("https://talan.bank.gov.ua/get-user-certificate/_Ji2CkK9wbpE-iH5HqwS","Завантажити сертифікат")</f>
        <v>Завантажити сертифікат</v>
      </c>
    </row>
    <row r="255" spans="1:4" x14ac:dyDescent="0.3">
      <c r="A255" t="s">
        <v>664</v>
      </c>
      <c r="B255" t="s">
        <v>665</v>
      </c>
      <c r="C255" t="s">
        <v>451</v>
      </c>
      <c r="D255" t="str">
        <f>HYPERLINK("https://talan.bank.gov.ua/get-user-certificate/_Ji2CrARUTguOz9jdqlE","Завантажити сертифікат")</f>
        <v>Завантажити сертифікат</v>
      </c>
    </row>
    <row r="256" spans="1:4" x14ac:dyDescent="0.3">
      <c r="A256" t="s">
        <v>666</v>
      </c>
      <c r="B256" t="s">
        <v>667</v>
      </c>
      <c r="C256" t="s">
        <v>305</v>
      </c>
      <c r="D256" t="str">
        <f>HYPERLINK("https://talan.bank.gov.ua/get-user-certificate/_Ji2ChUoZJ8mkEyCjG9U","Завантажити сертифікат")</f>
        <v>Завантажити сертифікат</v>
      </c>
    </row>
    <row r="257" spans="1:4" x14ac:dyDescent="0.3">
      <c r="A257" t="s">
        <v>668</v>
      </c>
      <c r="B257" t="s">
        <v>669</v>
      </c>
      <c r="C257" t="s">
        <v>285</v>
      </c>
      <c r="D257" t="str">
        <f>HYPERLINK("https://talan.bank.gov.ua/get-user-certificate/_Ji2CLxVnpaLoQ03Sd0p","Завантажити сертифікат")</f>
        <v>Завантажити сертифікат</v>
      </c>
    </row>
    <row r="258" spans="1:4" x14ac:dyDescent="0.3">
      <c r="A258" t="s">
        <v>670</v>
      </c>
      <c r="B258" t="s">
        <v>671</v>
      </c>
      <c r="C258" t="s">
        <v>39</v>
      </c>
      <c r="D258" t="str">
        <f>HYPERLINK("https://talan.bank.gov.ua/get-user-certificate/_Ji2CEdYyyztFj3He5DC","Завантажити сертифікат")</f>
        <v>Завантажити сертифікат</v>
      </c>
    </row>
    <row r="259" spans="1:4" x14ac:dyDescent="0.3">
      <c r="A259" t="s">
        <v>672</v>
      </c>
      <c r="B259" t="s">
        <v>673</v>
      </c>
      <c r="C259" t="s">
        <v>674</v>
      </c>
      <c r="D259" t="str">
        <f>HYPERLINK("https://talan.bank.gov.ua/get-user-certificate/_Ji2CZY1yNuixFbY83qB","Завантажити сертифікат")</f>
        <v>Завантажити сертифікат</v>
      </c>
    </row>
    <row r="260" spans="1:4" x14ac:dyDescent="0.3">
      <c r="A260" t="s">
        <v>675</v>
      </c>
      <c r="B260" t="s">
        <v>676</v>
      </c>
      <c r="C260" t="s">
        <v>677</v>
      </c>
      <c r="D260" t="str">
        <f>HYPERLINK("https://talan.bank.gov.ua/get-user-certificate/_Ji2CYtL320OJfmwPwfB","Завантажити сертифікат")</f>
        <v>Завантажити сертифікат</v>
      </c>
    </row>
    <row r="261" spans="1:4" x14ac:dyDescent="0.3">
      <c r="A261" t="s">
        <v>678</v>
      </c>
      <c r="B261" t="s">
        <v>679</v>
      </c>
      <c r="C261" t="s">
        <v>39</v>
      </c>
      <c r="D261" t="str">
        <f>HYPERLINK("https://talan.bank.gov.ua/get-user-certificate/_Ji2CU04xszZIq7E4vmq","Завантажити сертифікат")</f>
        <v>Завантажити сертифікат</v>
      </c>
    </row>
    <row r="262" spans="1:4" x14ac:dyDescent="0.3">
      <c r="A262" t="s">
        <v>680</v>
      </c>
      <c r="B262" t="s">
        <v>681</v>
      </c>
      <c r="C262" t="s">
        <v>119</v>
      </c>
      <c r="D262" t="str">
        <f>HYPERLINK("https://talan.bank.gov.ua/get-user-certificate/_Ji2CDLkoQB_WVQ2rLsC","Завантажити сертифікат")</f>
        <v>Завантажити сертифікат</v>
      </c>
    </row>
    <row r="263" spans="1:4" x14ac:dyDescent="0.3">
      <c r="A263" t="s">
        <v>682</v>
      </c>
      <c r="B263" t="s">
        <v>683</v>
      </c>
      <c r="C263" t="s">
        <v>3</v>
      </c>
      <c r="D263" t="str">
        <f>HYPERLINK("https://talan.bank.gov.ua/get-user-certificate/_Ji2C29WD8S-j0r04Yj7","Завантажити сертифікат")</f>
        <v>Завантажити сертифікат</v>
      </c>
    </row>
    <row r="264" spans="1:4" x14ac:dyDescent="0.3">
      <c r="A264" t="s">
        <v>684</v>
      </c>
      <c r="B264" t="s">
        <v>685</v>
      </c>
      <c r="C264" t="s">
        <v>686</v>
      </c>
      <c r="D264" t="str">
        <f>HYPERLINK("https://talan.bank.gov.ua/get-user-certificate/_Ji2Cb_K2M6vEOFzfDM6","Завантажити сертифікат")</f>
        <v>Завантажити сертифікат</v>
      </c>
    </row>
    <row r="265" spans="1:4" x14ac:dyDescent="0.3">
      <c r="A265" t="s">
        <v>687</v>
      </c>
      <c r="B265" t="s">
        <v>688</v>
      </c>
      <c r="C265" t="s">
        <v>689</v>
      </c>
      <c r="D265" t="str">
        <f>HYPERLINK("https://talan.bank.gov.ua/get-user-certificate/_Ji2CTmeRF0c8FLuI2nJ","Завантажити сертифікат")</f>
        <v>Завантажити сертифікат</v>
      </c>
    </row>
    <row r="266" spans="1:4" x14ac:dyDescent="0.3">
      <c r="A266" t="s">
        <v>690</v>
      </c>
      <c r="B266" t="s">
        <v>691</v>
      </c>
      <c r="C266" t="s">
        <v>377</v>
      </c>
      <c r="D266" t="str">
        <f>HYPERLINK("https://talan.bank.gov.ua/get-user-certificate/_Ji2CUUJMyh-xbY7SfEE","Завантажити сертифікат")</f>
        <v>Завантажити сертифікат</v>
      </c>
    </row>
    <row r="267" spans="1:4" x14ac:dyDescent="0.3">
      <c r="A267" t="s">
        <v>692</v>
      </c>
      <c r="B267" t="s">
        <v>693</v>
      </c>
      <c r="C267" t="s">
        <v>399</v>
      </c>
      <c r="D267" t="str">
        <f>HYPERLINK("https://talan.bank.gov.ua/get-user-certificate/_Ji2C6gjzXNM89WAXZXM","Завантажити сертифікат")</f>
        <v>Завантажити сертифікат</v>
      </c>
    </row>
    <row r="268" spans="1:4" x14ac:dyDescent="0.3">
      <c r="A268" t="s">
        <v>694</v>
      </c>
      <c r="B268" t="s">
        <v>695</v>
      </c>
      <c r="C268" t="s">
        <v>3</v>
      </c>
      <c r="D268" t="str">
        <f>HYPERLINK("https://talan.bank.gov.ua/get-user-certificate/_Ji2CflOWkex4BWR_lIR","Завантажити сертифікат")</f>
        <v>Завантажити сертифікат</v>
      </c>
    </row>
    <row r="269" spans="1:4" x14ac:dyDescent="0.3">
      <c r="A269" t="s">
        <v>696</v>
      </c>
      <c r="B269" t="s">
        <v>697</v>
      </c>
      <c r="C269" t="s">
        <v>698</v>
      </c>
      <c r="D269" t="str">
        <f>HYPERLINK("https://talan.bank.gov.ua/get-user-certificate/_Ji2CdN_u56fNhJhE-JC","Завантажити сертифікат")</f>
        <v>Завантажити сертифікат</v>
      </c>
    </row>
    <row r="270" spans="1:4" x14ac:dyDescent="0.3">
      <c r="A270" t="s">
        <v>699</v>
      </c>
      <c r="B270" t="s">
        <v>700</v>
      </c>
      <c r="C270" t="s">
        <v>701</v>
      </c>
      <c r="D270" t="str">
        <f>HYPERLINK("https://talan.bank.gov.ua/get-user-certificate/_Ji2CMuylt6cILGTc8NA","Завантажити сертифікат")</f>
        <v>Завантажити сертифікат</v>
      </c>
    </row>
    <row r="271" spans="1:4" x14ac:dyDescent="0.3">
      <c r="A271" t="s">
        <v>702</v>
      </c>
      <c r="B271" t="s">
        <v>703</v>
      </c>
      <c r="C271" t="s">
        <v>704</v>
      </c>
      <c r="D271" t="str">
        <f>HYPERLINK("https://talan.bank.gov.ua/get-user-certificate/_Ji2CKZcTZfPPBi7oZzH","Завантажити сертифікат")</f>
        <v>Завантажити сертифікат</v>
      </c>
    </row>
    <row r="272" spans="1:4" x14ac:dyDescent="0.3">
      <c r="A272" t="s">
        <v>705</v>
      </c>
      <c r="B272" t="s">
        <v>706</v>
      </c>
      <c r="C272" t="s">
        <v>704</v>
      </c>
      <c r="D272" t="str">
        <f>HYPERLINK("https://talan.bank.gov.ua/get-user-certificate/_Ji2CX3fTzHQ_zWTOoCn","Завантажити сертифікат")</f>
        <v>Завантажити сертифікат</v>
      </c>
    </row>
    <row r="273" spans="1:4" x14ac:dyDescent="0.3">
      <c r="A273" t="s">
        <v>707</v>
      </c>
      <c r="B273" t="s">
        <v>708</v>
      </c>
      <c r="C273" t="s">
        <v>709</v>
      </c>
      <c r="D273" t="str">
        <f>HYPERLINK("https://talan.bank.gov.ua/get-user-certificate/_Ji2CkRAORWRx5hz4rGC","Завантажити сертифікат")</f>
        <v>Завантажити сертифікат</v>
      </c>
    </row>
    <row r="274" spans="1:4" x14ac:dyDescent="0.3">
      <c r="A274" t="s">
        <v>710</v>
      </c>
      <c r="B274" t="s">
        <v>711</v>
      </c>
      <c r="C274" t="s">
        <v>712</v>
      </c>
      <c r="D274" t="str">
        <f>HYPERLINK("https://talan.bank.gov.ua/get-user-certificate/_Ji2C7idm6GmbeI8zHO8","Завантажити сертифікат")</f>
        <v>Завантажити сертифікат</v>
      </c>
    </row>
    <row r="275" spans="1:4" x14ac:dyDescent="0.3">
      <c r="A275" t="s">
        <v>713</v>
      </c>
      <c r="B275" t="s">
        <v>714</v>
      </c>
      <c r="C275" t="s">
        <v>715</v>
      </c>
      <c r="D275" t="str">
        <f>HYPERLINK("https://talan.bank.gov.ua/get-user-certificate/_Ji2Cq5yO8YgUgKw4Vvr","Завантажити сертифікат")</f>
        <v>Завантажити сертифікат</v>
      </c>
    </row>
    <row r="276" spans="1:4" x14ac:dyDescent="0.3">
      <c r="A276" t="s">
        <v>716</v>
      </c>
      <c r="B276" t="s">
        <v>717</v>
      </c>
      <c r="C276" t="s">
        <v>533</v>
      </c>
      <c r="D276" t="str">
        <f>HYPERLINK("https://talan.bank.gov.ua/get-user-certificate/_Ji2CBTbLKymjhSb3sgR","Завантажити сертифікат")</f>
        <v>Завантажити сертифікат</v>
      </c>
    </row>
    <row r="277" spans="1:4" x14ac:dyDescent="0.3">
      <c r="A277" t="s">
        <v>718</v>
      </c>
      <c r="B277" t="s">
        <v>719</v>
      </c>
      <c r="C277" t="s">
        <v>39</v>
      </c>
      <c r="D277" t="str">
        <f>HYPERLINK("https://talan.bank.gov.ua/get-user-certificate/_Ji2C5ic80lDHtyw_Zrm","Завантажити сертифікат")</f>
        <v>Завантажити сертифікат</v>
      </c>
    </row>
    <row r="278" spans="1:4" x14ac:dyDescent="0.3">
      <c r="A278" t="s">
        <v>720</v>
      </c>
      <c r="B278" t="s">
        <v>721</v>
      </c>
      <c r="C278" t="s">
        <v>722</v>
      </c>
      <c r="D278" t="str">
        <f>HYPERLINK("https://talan.bank.gov.ua/get-user-certificate/_Ji2CRPo8Gm8WN7-fMID","Завантажити сертифікат")</f>
        <v>Завантажити сертифікат</v>
      </c>
    </row>
    <row r="279" spans="1:4" x14ac:dyDescent="0.3">
      <c r="A279" t="s">
        <v>723</v>
      </c>
      <c r="B279" t="s">
        <v>724</v>
      </c>
      <c r="C279" t="s">
        <v>725</v>
      </c>
      <c r="D279" t="str">
        <f>HYPERLINK("https://talan.bank.gov.ua/get-user-certificate/_Ji2CBqqZfPQZe3ND5jK","Завантажити сертифікат")</f>
        <v>Завантажити сертифікат</v>
      </c>
    </row>
    <row r="280" spans="1:4" x14ac:dyDescent="0.3">
      <c r="A280" t="s">
        <v>726</v>
      </c>
      <c r="B280" t="s">
        <v>727</v>
      </c>
      <c r="C280" t="s">
        <v>728</v>
      </c>
      <c r="D280" t="str">
        <f>HYPERLINK("https://talan.bank.gov.ua/get-user-certificate/_Ji2CmMQdnIKh36PeMoy","Завантажити сертифікат")</f>
        <v>Завантажити сертифікат</v>
      </c>
    </row>
    <row r="281" spans="1:4" x14ac:dyDescent="0.3">
      <c r="A281" t="s">
        <v>729</v>
      </c>
      <c r="B281" t="s">
        <v>730</v>
      </c>
      <c r="C281" t="s">
        <v>731</v>
      </c>
      <c r="D281" t="str">
        <f>HYPERLINK("https://talan.bank.gov.ua/get-user-certificate/_Ji2C07ywsRrh7ZcrwvZ","Завантажити сертифікат")</f>
        <v>Завантажити сертифікат</v>
      </c>
    </row>
    <row r="282" spans="1:4" x14ac:dyDescent="0.3">
      <c r="A282" t="s">
        <v>732</v>
      </c>
      <c r="B282" t="s">
        <v>733</v>
      </c>
      <c r="C282" t="s">
        <v>734</v>
      </c>
      <c r="D282" t="str">
        <f>HYPERLINK("https://talan.bank.gov.ua/get-user-certificate/_Ji2CaezNRb-jH4g_8qj","Завантажити сертифікат")</f>
        <v>Завантажити сертифікат</v>
      </c>
    </row>
    <row r="283" spans="1:4" x14ac:dyDescent="0.3">
      <c r="A283" t="s">
        <v>735</v>
      </c>
      <c r="B283" t="s">
        <v>736</v>
      </c>
      <c r="C283" t="s">
        <v>737</v>
      </c>
      <c r="D283" t="str">
        <f>HYPERLINK("https://talan.bank.gov.ua/get-user-certificate/_Ji2Ct68Md31Wv-S3eN0","Завантажити сертифікат")</f>
        <v>Завантажити сертифікат</v>
      </c>
    </row>
    <row r="284" spans="1:4" x14ac:dyDescent="0.3">
      <c r="A284" t="s">
        <v>738</v>
      </c>
      <c r="B284" t="s">
        <v>739</v>
      </c>
      <c r="C284" t="s">
        <v>740</v>
      </c>
      <c r="D284" t="str">
        <f>HYPERLINK("https://talan.bank.gov.ua/get-user-certificate/_Ji2ClJWBsAdbV2m18aD","Завантажити сертифікат")</f>
        <v>Завантажити сертифікат</v>
      </c>
    </row>
    <row r="285" spans="1:4" x14ac:dyDescent="0.3">
      <c r="A285" t="s">
        <v>741</v>
      </c>
      <c r="B285" t="s">
        <v>742</v>
      </c>
      <c r="C285" t="s">
        <v>743</v>
      </c>
      <c r="D285" t="str">
        <f>HYPERLINK("https://talan.bank.gov.ua/get-user-certificate/_Ji2Cea5CFykKna_95zU","Завантажити сертифікат")</f>
        <v>Завантажити сертифікат</v>
      </c>
    </row>
    <row r="286" spans="1:4" x14ac:dyDescent="0.3">
      <c r="A286" t="s">
        <v>744</v>
      </c>
      <c r="B286" t="s">
        <v>745</v>
      </c>
      <c r="C286" t="s">
        <v>746</v>
      </c>
      <c r="D286" t="str">
        <f>HYPERLINK("https://talan.bank.gov.ua/get-user-certificate/_Ji2CtgAdmhDE13INxFB","Завантажити сертифікат")</f>
        <v>Завантажити сертифікат</v>
      </c>
    </row>
    <row r="287" spans="1:4" x14ac:dyDescent="0.3">
      <c r="A287" t="s">
        <v>747</v>
      </c>
      <c r="B287" t="s">
        <v>748</v>
      </c>
      <c r="C287" t="s">
        <v>3</v>
      </c>
      <c r="D287" t="str">
        <f>HYPERLINK("https://talan.bank.gov.ua/get-user-certificate/_Ji2CUEF2DarF-RaE3Av","Завантажити сертифікат")</f>
        <v>Завантажити сертифікат</v>
      </c>
    </row>
    <row r="288" spans="1:4" x14ac:dyDescent="0.3">
      <c r="A288" t="s">
        <v>749</v>
      </c>
      <c r="B288" t="s">
        <v>750</v>
      </c>
      <c r="C288" t="s">
        <v>751</v>
      </c>
      <c r="D288" t="str">
        <f>HYPERLINK("https://talan.bank.gov.ua/get-user-certificate/_Ji2CMPnTRQPsflkRGuy","Завантажити сертифікат")</f>
        <v>Завантажити сертифікат</v>
      </c>
    </row>
    <row r="289" spans="1:4" x14ac:dyDescent="0.3">
      <c r="A289" t="s">
        <v>752</v>
      </c>
      <c r="B289" t="s">
        <v>753</v>
      </c>
      <c r="C289" t="s">
        <v>754</v>
      </c>
      <c r="D289" t="str">
        <f>HYPERLINK("https://talan.bank.gov.ua/get-user-certificate/_Ji2Cr2pYPjvPPnfCWVb","Завантажити сертифікат")</f>
        <v>Завантажити сертифікат</v>
      </c>
    </row>
    <row r="290" spans="1:4" x14ac:dyDescent="0.3">
      <c r="A290" t="s">
        <v>755</v>
      </c>
      <c r="B290" t="s">
        <v>756</v>
      </c>
      <c r="C290" t="s">
        <v>757</v>
      </c>
      <c r="D290" t="str">
        <f>HYPERLINK("https://talan.bank.gov.ua/get-user-certificate/_Ji2CeAjFKb6EaMYLuv7","Завантажити сертифікат")</f>
        <v>Завантажити сертифікат</v>
      </c>
    </row>
    <row r="291" spans="1:4" x14ac:dyDescent="0.3">
      <c r="A291" t="s">
        <v>758</v>
      </c>
      <c r="B291" t="s">
        <v>759</v>
      </c>
      <c r="C291" t="s">
        <v>760</v>
      </c>
      <c r="D291" t="str">
        <f>HYPERLINK("https://talan.bank.gov.ua/get-user-certificate/_Ji2C0J64eGkycJGBhle","Завантажити сертифікат")</f>
        <v>Завантажити сертифікат</v>
      </c>
    </row>
    <row r="292" spans="1:4" x14ac:dyDescent="0.3">
      <c r="A292" t="s">
        <v>761</v>
      </c>
      <c r="B292" t="s">
        <v>762</v>
      </c>
      <c r="C292" t="s">
        <v>97</v>
      </c>
      <c r="D292" t="str">
        <f>HYPERLINK("https://talan.bank.gov.ua/get-user-certificate/_Ji2CJPTf9mVuDSEy3F4","Завантажити сертифікат")</f>
        <v>Завантажити сертифікат</v>
      </c>
    </row>
    <row r="293" spans="1:4" x14ac:dyDescent="0.3">
      <c r="A293" t="s">
        <v>763</v>
      </c>
      <c r="B293" t="s">
        <v>764</v>
      </c>
      <c r="C293" t="s">
        <v>765</v>
      </c>
      <c r="D293" t="str">
        <f>HYPERLINK("https://talan.bank.gov.ua/get-user-certificate/_Ji2CwpzPbt-ELoc9_vc","Завантажити сертифікат")</f>
        <v>Завантажити сертифікат</v>
      </c>
    </row>
    <row r="294" spans="1:4" x14ac:dyDescent="0.3">
      <c r="A294" t="s">
        <v>766</v>
      </c>
      <c r="B294" t="s">
        <v>767</v>
      </c>
      <c r="C294" t="s">
        <v>677</v>
      </c>
      <c r="D294" t="str">
        <f>HYPERLINK("https://talan.bank.gov.ua/get-user-certificate/_Ji2CsfWOmj9hf-TwTRb","Завантажити сертифікат")</f>
        <v>Завантажити сертифікат</v>
      </c>
    </row>
    <row r="295" spans="1:4" x14ac:dyDescent="0.3">
      <c r="A295" t="s">
        <v>768</v>
      </c>
      <c r="B295" t="s">
        <v>769</v>
      </c>
      <c r="C295" t="s">
        <v>285</v>
      </c>
      <c r="D295" t="str">
        <f>HYPERLINK("https://talan.bank.gov.ua/get-user-certificate/_Ji2ClXhGrRBzuLpTkGm","Завантажити сертифікат")</f>
        <v>Завантажити сертифікат</v>
      </c>
    </row>
    <row r="296" spans="1:4" x14ac:dyDescent="0.3">
      <c r="A296" t="s">
        <v>770</v>
      </c>
      <c r="B296" t="s">
        <v>771</v>
      </c>
      <c r="C296" t="s">
        <v>772</v>
      </c>
      <c r="D296" t="str">
        <f>HYPERLINK("https://talan.bank.gov.ua/get-user-certificate/_Ji2CzzUvDjKZzzoA6PD","Завантажити сертифікат")</f>
        <v>Завантажити сертифікат</v>
      </c>
    </row>
    <row r="297" spans="1:4" x14ac:dyDescent="0.3">
      <c r="A297" t="s">
        <v>773</v>
      </c>
      <c r="B297" t="s">
        <v>774</v>
      </c>
      <c r="C297" t="s">
        <v>367</v>
      </c>
      <c r="D297" t="str">
        <f>HYPERLINK("https://talan.bank.gov.ua/get-user-certificate/_Ji2CHg6om9rMLj10Afl","Завантажити сертифікат")</f>
        <v>Завантажити сертифікат</v>
      </c>
    </row>
    <row r="298" spans="1:4" x14ac:dyDescent="0.3">
      <c r="A298" t="s">
        <v>775</v>
      </c>
      <c r="B298" t="s">
        <v>776</v>
      </c>
      <c r="C298" t="s">
        <v>777</v>
      </c>
      <c r="D298" t="str">
        <f>HYPERLINK("https://talan.bank.gov.ua/get-user-certificate/_Ji2CiSI3dU_7yOjtaYD","Завантажити сертифікат")</f>
        <v>Завантажити сертифікат</v>
      </c>
    </row>
    <row r="299" spans="1:4" x14ac:dyDescent="0.3">
      <c r="A299" t="s">
        <v>778</v>
      </c>
      <c r="B299" t="s">
        <v>779</v>
      </c>
      <c r="C299" t="s">
        <v>12</v>
      </c>
      <c r="D299" t="str">
        <f>HYPERLINK("https://talan.bank.gov.ua/get-user-certificate/_Ji2CC1Js8WqxaJ-YnZm","Завантажити сертифікат")</f>
        <v>Завантажити сертифікат</v>
      </c>
    </row>
    <row r="300" spans="1:4" x14ac:dyDescent="0.3">
      <c r="A300" t="s">
        <v>780</v>
      </c>
      <c r="B300" t="s">
        <v>781</v>
      </c>
      <c r="C300" t="s">
        <v>782</v>
      </c>
      <c r="D300" t="str">
        <f>HYPERLINK("https://talan.bank.gov.ua/get-user-certificate/_Ji2CIZAoaPno9CMe5x7","Завантажити сертифікат")</f>
        <v>Завантажити сертифікат</v>
      </c>
    </row>
    <row r="301" spans="1:4" x14ac:dyDescent="0.3">
      <c r="A301" t="s">
        <v>783</v>
      </c>
      <c r="B301" t="s">
        <v>784</v>
      </c>
      <c r="C301" t="s">
        <v>785</v>
      </c>
      <c r="D301" t="str">
        <f>HYPERLINK("https://talan.bank.gov.ua/get-user-certificate/_Ji2CVP_l0IafFU7HNJN","Завантажити сертифікат")</f>
        <v>Завантажити сертифікат</v>
      </c>
    </row>
    <row r="302" spans="1:4" x14ac:dyDescent="0.3">
      <c r="A302" t="s">
        <v>786</v>
      </c>
      <c r="B302" t="s">
        <v>787</v>
      </c>
      <c r="C302" t="s">
        <v>788</v>
      </c>
      <c r="D302" t="str">
        <f>HYPERLINK("https://talan.bank.gov.ua/get-user-certificate/_Ji2CyzspX72o2lGSATY","Завантажити сертифікат")</f>
        <v>Завантажити сертифікат</v>
      </c>
    </row>
    <row r="303" spans="1:4" x14ac:dyDescent="0.3">
      <c r="A303" t="s">
        <v>789</v>
      </c>
      <c r="B303" t="s">
        <v>790</v>
      </c>
      <c r="C303" t="s">
        <v>276</v>
      </c>
      <c r="D303" t="str">
        <f>HYPERLINK("https://talan.bank.gov.ua/get-user-certificate/_Ji2CYMzF8cBool5wTDh","Завантажити сертифікат")</f>
        <v>Завантажити сертифікат</v>
      </c>
    </row>
    <row r="304" spans="1:4" x14ac:dyDescent="0.3">
      <c r="A304" t="s">
        <v>791</v>
      </c>
      <c r="B304" t="s">
        <v>792</v>
      </c>
      <c r="C304" t="s">
        <v>793</v>
      </c>
      <c r="D304" t="str">
        <f>HYPERLINK("https://talan.bank.gov.ua/get-user-certificate/_Ji2CCGD273tgi62o4Go","Завантажити сертифікат")</f>
        <v>Завантажити сертифікат</v>
      </c>
    </row>
    <row r="305" spans="1:4" x14ac:dyDescent="0.3">
      <c r="A305" t="s">
        <v>794</v>
      </c>
      <c r="B305" t="s">
        <v>795</v>
      </c>
      <c r="C305" t="s">
        <v>796</v>
      </c>
      <c r="D305" t="str">
        <f>HYPERLINK("https://talan.bank.gov.ua/get-user-certificate/_Ji2CfMMLmXKW8eE2jeD","Завантажити сертифікат")</f>
        <v>Завантажити сертифікат</v>
      </c>
    </row>
    <row r="306" spans="1:4" x14ac:dyDescent="0.3">
      <c r="A306" t="s">
        <v>797</v>
      </c>
      <c r="B306" t="s">
        <v>798</v>
      </c>
      <c r="C306" t="s">
        <v>3</v>
      </c>
      <c r="D306" t="str">
        <f>HYPERLINK("https://talan.bank.gov.ua/get-user-certificate/_Ji2Cy6C6xlzlPr3Pf51","Завантажити сертифікат")</f>
        <v>Завантажити сертифікат</v>
      </c>
    </row>
    <row r="307" spans="1:4" x14ac:dyDescent="0.3">
      <c r="A307" t="s">
        <v>799</v>
      </c>
      <c r="B307" t="s">
        <v>800</v>
      </c>
      <c r="C307" t="s">
        <v>801</v>
      </c>
      <c r="D307" t="str">
        <f>HYPERLINK("https://talan.bank.gov.ua/get-user-certificate/_Ji2Cc264Xw_IJ8D5rWC","Завантажити сертифікат")</f>
        <v>Завантажити сертифікат</v>
      </c>
    </row>
    <row r="308" spans="1:4" x14ac:dyDescent="0.3">
      <c r="A308" t="s">
        <v>802</v>
      </c>
      <c r="B308" t="s">
        <v>803</v>
      </c>
      <c r="C308" t="s">
        <v>801</v>
      </c>
      <c r="D308" t="str">
        <f>HYPERLINK("https://talan.bank.gov.ua/get-user-certificate/_Ji2Cn-HjaibeNfbi6TE","Завантажити сертифікат")</f>
        <v>Завантажити сертифікат</v>
      </c>
    </row>
    <row r="309" spans="1:4" x14ac:dyDescent="0.3">
      <c r="A309" t="s">
        <v>804</v>
      </c>
      <c r="B309" t="s">
        <v>805</v>
      </c>
      <c r="C309" t="s">
        <v>451</v>
      </c>
      <c r="D309" t="str">
        <f>HYPERLINK("https://talan.bank.gov.ua/get-user-certificate/_Ji2CjI-Xr-qVrwS_B5i","Завантажити сертифікат")</f>
        <v>Завантажити сертифікат</v>
      </c>
    </row>
    <row r="310" spans="1:4" x14ac:dyDescent="0.3">
      <c r="A310" t="s">
        <v>806</v>
      </c>
      <c r="B310" t="s">
        <v>807</v>
      </c>
      <c r="C310" t="s">
        <v>484</v>
      </c>
      <c r="D310" t="str">
        <f>HYPERLINK("https://talan.bank.gov.ua/get-user-certificate/_Ji2CSfZ8XvSnOZf8hKG","Завантажити сертифікат")</f>
        <v>Завантажити сертифікат</v>
      </c>
    </row>
    <row r="311" spans="1:4" x14ac:dyDescent="0.3">
      <c r="A311" t="s">
        <v>808</v>
      </c>
      <c r="B311" t="s">
        <v>809</v>
      </c>
      <c r="C311" t="s">
        <v>810</v>
      </c>
      <c r="D311" t="str">
        <f>HYPERLINK("https://talan.bank.gov.ua/get-user-certificate/_Ji2CRWTg2QI7STwgHJW","Завантажити сертифікат")</f>
        <v>Завантажити сертифікат</v>
      </c>
    </row>
    <row r="312" spans="1:4" x14ac:dyDescent="0.3">
      <c r="A312" t="s">
        <v>811</v>
      </c>
      <c r="B312" t="s">
        <v>812</v>
      </c>
      <c r="C312" t="s">
        <v>813</v>
      </c>
      <c r="D312" t="str">
        <f>HYPERLINK("https://talan.bank.gov.ua/get-user-certificate/_Ji2Cth9I26g1Eu-mEtt","Завантажити сертифікат")</f>
        <v>Завантажити сертифікат</v>
      </c>
    </row>
    <row r="313" spans="1:4" x14ac:dyDescent="0.3">
      <c r="A313" t="s">
        <v>814</v>
      </c>
      <c r="B313" t="s">
        <v>815</v>
      </c>
      <c r="C313" t="s">
        <v>810</v>
      </c>
      <c r="D313" t="str">
        <f>HYPERLINK("https://talan.bank.gov.ua/get-user-certificate/_Ji2CCM19kGpDSTEBS_j","Завантажити сертифікат")</f>
        <v>Завантажити сертифікат</v>
      </c>
    </row>
    <row r="314" spans="1:4" x14ac:dyDescent="0.3">
      <c r="A314" t="s">
        <v>816</v>
      </c>
      <c r="B314" t="s">
        <v>817</v>
      </c>
      <c r="C314" t="s">
        <v>818</v>
      </c>
      <c r="D314" t="str">
        <f>HYPERLINK("https://talan.bank.gov.ua/get-user-certificate/_Ji2C6KiB3O_pPtkW6K6","Завантажити сертифікат")</f>
        <v>Завантажити сертифікат</v>
      </c>
    </row>
    <row r="315" spans="1:4" x14ac:dyDescent="0.3">
      <c r="A315" t="s">
        <v>819</v>
      </c>
      <c r="B315" t="s">
        <v>820</v>
      </c>
      <c r="C315" t="s">
        <v>296</v>
      </c>
      <c r="D315" t="str">
        <f>HYPERLINK("https://talan.bank.gov.ua/get-user-certificate/_Ji2CselBq3rW1iDP10t","Завантажити сертифікат")</f>
        <v>Завантажити сертифікат</v>
      </c>
    </row>
    <row r="316" spans="1:4" x14ac:dyDescent="0.3">
      <c r="A316" t="s">
        <v>821</v>
      </c>
      <c r="B316" t="s">
        <v>822</v>
      </c>
      <c r="C316" t="s">
        <v>31</v>
      </c>
      <c r="D316" t="str">
        <f>HYPERLINK("https://talan.bank.gov.ua/get-user-certificate/_Ji2C-xZQxSaT_lVHyGC","Завантажити сертифікат")</f>
        <v>Завантажити сертифікат</v>
      </c>
    </row>
    <row r="317" spans="1:4" x14ac:dyDescent="0.3">
      <c r="A317" t="s">
        <v>823</v>
      </c>
      <c r="B317" t="s">
        <v>824</v>
      </c>
      <c r="C317" t="s">
        <v>3</v>
      </c>
      <c r="D317" t="str">
        <f>HYPERLINK("https://talan.bank.gov.ua/get-user-certificate/_Ji2CcfXJGyazn43pfPJ","Завантажити сертифікат")</f>
        <v>Завантажити сертифікат</v>
      </c>
    </row>
    <row r="318" spans="1:4" x14ac:dyDescent="0.3">
      <c r="A318" t="s">
        <v>825</v>
      </c>
      <c r="B318" t="s">
        <v>826</v>
      </c>
      <c r="C318" t="s">
        <v>827</v>
      </c>
      <c r="D318" t="str">
        <f>HYPERLINK("https://talan.bank.gov.ua/get-user-certificate/_Ji2CLGqb4O7Hoc0RcNK","Завантажити сертифікат")</f>
        <v>Завантажити сертифікат</v>
      </c>
    </row>
    <row r="319" spans="1:4" x14ac:dyDescent="0.3">
      <c r="A319" t="s">
        <v>828</v>
      </c>
      <c r="B319" t="s">
        <v>829</v>
      </c>
      <c r="C319" t="s">
        <v>827</v>
      </c>
      <c r="D319" t="str">
        <f>HYPERLINK("https://talan.bank.gov.ua/get-user-certificate/_Ji2CuLCuRESd6AEhRuj","Завантажити сертифікат")</f>
        <v>Завантажити сертифікат</v>
      </c>
    </row>
    <row r="320" spans="1:4" x14ac:dyDescent="0.3">
      <c r="A320" t="s">
        <v>830</v>
      </c>
      <c r="B320" t="s">
        <v>831</v>
      </c>
      <c r="C320" t="s">
        <v>832</v>
      </c>
      <c r="D320" t="str">
        <f>HYPERLINK("https://talan.bank.gov.ua/get-user-certificate/_Ji2C34duqtd3t45_eb0","Завантажити сертифікат")</f>
        <v>Завантажити сертифікат</v>
      </c>
    </row>
    <row r="321" spans="1:4" x14ac:dyDescent="0.3">
      <c r="A321" t="s">
        <v>833</v>
      </c>
      <c r="B321" t="s">
        <v>834</v>
      </c>
      <c r="C321" t="s">
        <v>211</v>
      </c>
      <c r="D321" t="str">
        <f>HYPERLINK("https://talan.bank.gov.ua/get-user-certificate/_Ji2C1NSSfry-VO1YriO","Завантажити сертифікат")</f>
        <v>Завантажити сертифікат</v>
      </c>
    </row>
    <row r="322" spans="1:4" x14ac:dyDescent="0.3">
      <c r="A322" t="s">
        <v>835</v>
      </c>
      <c r="B322" t="s">
        <v>836</v>
      </c>
      <c r="C322" t="s">
        <v>91</v>
      </c>
      <c r="D322" t="str">
        <f>HYPERLINK("https://talan.bank.gov.ua/get-user-certificate/_Ji2C3UaQjNsC_lmT6ev","Завантажити сертифікат")</f>
        <v>Завантажити сертифікат</v>
      </c>
    </row>
    <row r="323" spans="1:4" x14ac:dyDescent="0.3">
      <c r="A323" t="s">
        <v>837</v>
      </c>
      <c r="B323" t="s">
        <v>838</v>
      </c>
      <c r="C323" t="s">
        <v>839</v>
      </c>
      <c r="D323" t="str">
        <f>HYPERLINK("https://talan.bank.gov.ua/get-user-certificate/_Ji2CWKk9zpxnEq4KXdV","Завантажити сертифікат")</f>
        <v>Завантажити сертифікат</v>
      </c>
    </row>
    <row r="324" spans="1:4" x14ac:dyDescent="0.3">
      <c r="A324" t="s">
        <v>840</v>
      </c>
      <c r="B324" t="s">
        <v>841</v>
      </c>
      <c r="C324" t="s">
        <v>842</v>
      </c>
      <c r="D324" t="str">
        <f>HYPERLINK("https://talan.bank.gov.ua/get-user-certificate/_Ji2CCf1pU3vyxEkEgXg","Завантажити сертифікат")</f>
        <v>Завантажити сертифікат</v>
      </c>
    </row>
    <row r="325" spans="1:4" x14ac:dyDescent="0.3">
      <c r="A325" t="s">
        <v>843</v>
      </c>
      <c r="B325" t="s">
        <v>844</v>
      </c>
      <c r="C325" t="s">
        <v>305</v>
      </c>
      <c r="D325" t="str">
        <f>HYPERLINK("https://talan.bank.gov.ua/get-user-certificate/_Ji2CPqZ8cc8k5mE6nyE","Завантажити сертифікат")</f>
        <v>Завантажити сертифікат</v>
      </c>
    </row>
    <row r="326" spans="1:4" x14ac:dyDescent="0.3">
      <c r="A326" t="s">
        <v>845</v>
      </c>
      <c r="B326" t="s">
        <v>846</v>
      </c>
      <c r="C326" t="s">
        <v>97</v>
      </c>
      <c r="D326" t="str">
        <f>HYPERLINK("https://talan.bank.gov.ua/get-user-certificate/_Ji2CJFdzgJxtUjGhSnk","Завантажити сертифікат")</f>
        <v>Завантажити сертифікат</v>
      </c>
    </row>
    <row r="327" spans="1:4" x14ac:dyDescent="0.3">
      <c r="A327" t="s">
        <v>847</v>
      </c>
      <c r="B327" t="s">
        <v>848</v>
      </c>
      <c r="C327" t="s">
        <v>3</v>
      </c>
      <c r="D327" t="str">
        <f>HYPERLINK("https://talan.bank.gov.ua/get-user-certificate/_Ji2CNNF88z6ngTN4gDS","Завантажити сертифікат")</f>
        <v>Завантажити сертифікат</v>
      </c>
    </row>
    <row r="328" spans="1:4" x14ac:dyDescent="0.3">
      <c r="A328" t="s">
        <v>849</v>
      </c>
      <c r="B328" t="s">
        <v>850</v>
      </c>
      <c r="C328" t="s">
        <v>810</v>
      </c>
      <c r="D328" t="str">
        <f>HYPERLINK("https://talan.bank.gov.ua/get-user-certificate/_Ji2CjrphA3Qc0kBhKSA","Завантажити сертифікат")</f>
        <v>Завантажити сертифікат</v>
      </c>
    </row>
    <row r="329" spans="1:4" x14ac:dyDescent="0.3">
      <c r="A329" t="s">
        <v>851</v>
      </c>
      <c r="B329" t="s">
        <v>852</v>
      </c>
      <c r="C329" t="s">
        <v>31</v>
      </c>
      <c r="D329" t="str">
        <f>HYPERLINK("https://talan.bank.gov.ua/get-user-certificate/_Ji2CLwfDKJjgab1hO76","Завантажити сертифікат")</f>
        <v>Завантажити сертифікат</v>
      </c>
    </row>
    <row r="330" spans="1:4" x14ac:dyDescent="0.3">
      <c r="A330" t="s">
        <v>853</v>
      </c>
      <c r="B330" t="s">
        <v>854</v>
      </c>
      <c r="C330" t="s">
        <v>855</v>
      </c>
      <c r="D330" t="str">
        <f>HYPERLINK("https://talan.bank.gov.ua/get-user-certificate/_Ji2CfJuXQL1cU5AoDn9","Завантажити сертифікат")</f>
        <v>Завантажити сертифікат</v>
      </c>
    </row>
    <row r="331" spans="1:4" x14ac:dyDescent="0.3">
      <c r="A331" t="s">
        <v>856</v>
      </c>
      <c r="B331" t="s">
        <v>857</v>
      </c>
      <c r="C331" t="s">
        <v>858</v>
      </c>
      <c r="D331" t="str">
        <f>HYPERLINK("https://talan.bank.gov.ua/get-user-certificate/_Ji2CHP26J0HhpHkSzAg","Завантажити сертифікат")</f>
        <v>Завантажити сертифікат</v>
      </c>
    </row>
    <row r="332" spans="1:4" x14ac:dyDescent="0.3">
      <c r="A332" t="s">
        <v>859</v>
      </c>
      <c r="B332" t="s">
        <v>860</v>
      </c>
      <c r="C332" t="s">
        <v>145</v>
      </c>
      <c r="D332" t="str">
        <f>HYPERLINK("https://talan.bank.gov.ua/get-user-certificate/_Ji2CGSprXBrdmFrEcE_","Завантажити сертифікат")</f>
        <v>Завантажити сертифікат</v>
      </c>
    </row>
    <row r="333" spans="1:4" x14ac:dyDescent="0.3">
      <c r="A333" t="s">
        <v>861</v>
      </c>
      <c r="B333" t="s">
        <v>862</v>
      </c>
      <c r="C333" t="s">
        <v>863</v>
      </c>
      <c r="D333" t="str">
        <f>HYPERLINK("https://talan.bank.gov.ua/get-user-certificate/_Ji2CID5pxiQFjdIRdHM","Завантажити сертифікат")</f>
        <v>Завантажити сертифікат</v>
      </c>
    </row>
    <row r="334" spans="1:4" x14ac:dyDescent="0.3">
      <c r="A334" t="s">
        <v>864</v>
      </c>
      <c r="B334" t="s">
        <v>865</v>
      </c>
      <c r="C334" t="s">
        <v>737</v>
      </c>
      <c r="D334" t="str">
        <f>HYPERLINK("https://talan.bank.gov.ua/get-user-certificate/_Ji2CKt_sioqANVsK1a0","Завантажити сертифікат")</f>
        <v>Завантажити сертифікат</v>
      </c>
    </row>
    <row r="335" spans="1:4" x14ac:dyDescent="0.3">
      <c r="A335" t="s">
        <v>866</v>
      </c>
      <c r="B335" t="s">
        <v>867</v>
      </c>
      <c r="C335" t="s">
        <v>868</v>
      </c>
      <c r="D335" t="str">
        <f>HYPERLINK("https://talan.bank.gov.ua/get-user-certificate/_Ji2CpQ-8-6R0OhDEtCj","Завантажити сертифікат")</f>
        <v>Завантажити сертифікат</v>
      </c>
    </row>
    <row r="336" spans="1:4" x14ac:dyDescent="0.3">
      <c r="A336" t="s">
        <v>869</v>
      </c>
      <c r="B336" t="s">
        <v>870</v>
      </c>
      <c r="C336" t="s">
        <v>178</v>
      </c>
      <c r="D336" t="str">
        <f>HYPERLINK("https://talan.bank.gov.ua/get-user-certificate/_Ji2Cglb23_ydqjKk5Ls","Завантажити сертифікат")</f>
        <v>Завантажити сертифікат</v>
      </c>
    </row>
    <row r="337" spans="1:4" x14ac:dyDescent="0.3">
      <c r="A337" t="s">
        <v>871</v>
      </c>
      <c r="B337" t="s">
        <v>872</v>
      </c>
      <c r="C337" t="s">
        <v>873</v>
      </c>
      <c r="D337" t="str">
        <f>HYPERLINK("https://talan.bank.gov.ua/get-user-certificate/_Ji2CP7GM1AKN9sU_mA3","Завантажити сертифікат")</f>
        <v>Завантажити сертифікат</v>
      </c>
    </row>
    <row r="338" spans="1:4" x14ac:dyDescent="0.3">
      <c r="A338" t="s">
        <v>874</v>
      </c>
      <c r="B338" t="s">
        <v>875</v>
      </c>
      <c r="C338" t="s">
        <v>211</v>
      </c>
      <c r="D338" t="str">
        <f>HYPERLINK("https://talan.bank.gov.ua/get-user-certificate/_Ji2CMaqgcy0MixnxfF8","Завантажити сертифікат")</f>
        <v>Завантажити сертифікат</v>
      </c>
    </row>
    <row r="339" spans="1:4" x14ac:dyDescent="0.3">
      <c r="A339" t="s">
        <v>876</v>
      </c>
      <c r="B339" t="s">
        <v>877</v>
      </c>
      <c r="C339" t="s">
        <v>451</v>
      </c>
      <c r="D339" t="str">
        <f>HYPERLINK("https://talan.bank.gov.ua/get-user-certificate/_Ji2CTcA8EdeLEaQpV67","Завантажити сертифікат")</f>
        <v>Завантажити сертифікат</v>
      </c>
    </row>
    <row r="340" spans="1:4" x14ac:dyDescent="0.3">
      <c r="A340" t="s">
        <v>878</v>
      </c>
      <c r="B340" t="s">
        <v>879</v>
      </c>
      <c r="C340" t="s">
        <v>880</v>
      </c>
      <c r="D340" t="str">
        <f>HYPERLINK("https://talan.bank.gov.ua/get-user-certificate/_Ji2CSAnjUpnb8pzhD9g","Завантажити сертифікат")</f>
        <v>Завантажити сертифікат</v>
      </c>
    </row>
    <row r="341" spans="1:4" x14ac:dyDescent="0.3">
      <c r="A341" t="s">
        <v>881</v>
      </c>
      <c r="B341" t="s">
        <v>882</v>
      </c>
      <c r="C341" t="s">
        <v>268</v>
      </c>
      <c r="D341" t="str">
        <f>HYPERLINK("https://talan.bank.gov.ua/get-user-certificate/_Ji2CGOMdz9wU5mlrLDd","Завантажити сертифікат")</f>
        <v>Завантажити сертифікат</v>
      </c>
    </row>
    <row r="342" spans="1:4" x14ac:dyDescent="0.3">
      <c r="A342" t="s">
        <v>883</v>
      </c>
      <c r="B342" t="s">
        <v>884</v>
      </c>
      <c r="C342" t="s">
        <v>119</v>
      </c>
      <c r="D342" t="str">
        <f>HYPERLINK("https://talan.bank.gov.ua/get-user-certificate/_Ji2CpG3vRip3FVTb7St","Завантажити сертифікат")</f>
        <v>Завантажити сертифікат</v>
      </c>
    </row>
    <row r="343" spans="1:4" x14ac:dyDescent="0.3">
      <c r="A343" t="s">
        <v>885</v>
      </c>
      <c r="B343" t="s">
        <v>886</v>
      </c>
      <c r="C343" t="s">
        <v>887</v>
      </c>
      <c r="D343" t="str">
        <f>HYPERLINK("https://talan.bank.gov.ua/get-user-certificate/_Ji2CU6CuRx611Z4URgt","Завантажити сертифікат")</f>
        <v>Завантажити сертифікат</v>
      </c>
    </row>
    <row r="344" spans="1:4" x14ac:dyDescent="0.3">
      <c r="A344" t="s">
        <v>888</v>
      </c>
      <c r="B344" t="s">
        <v>889</v>
      </c>
      <c r="C344" t="s">
        <v>45</v>
      </c>
      <c r="D344" t="str">
        <f>HYPERLINK("https://talan.bank.gov.ua/get-user-certificate/_Ji2C182RV8BJhe3-sik","Завантажити сертифікат")</f>
        <v>Завантажити сертифікат</v>
      </c>
    </row>
    <row r="345" spans="1:4" x14ac:dyDescent="0.3">
      <c r="A345" t="s">
        <v>890</v>
      </c>
      <c r="B345" t="s">
        <v>891</v>
      </c>
      <c r="C345" t="s">
        <v>145</v>
      </c>
      <c r="D345" t="str">
        <f>HYPERLINK("https://talan.bank.gov.ua/get-user-certificate/_Ji2CkZlLXDMWxECqUuc","Завантажити сертифікат")</f>
        <v>Завантажити сертифікат</v>
      </c>
    </row>
    <row r="346" spans="1:4" x14ac:dyDescent="0.3">
      <c r="A346" t="s">
        <v>892</v>
      </c>
      <c r="B346" t="s">
        <v>893</v>
      </c>
      <c r="C346" t="s">
        <v>438</v>
      </c>
      <c r="D346" t="str">
        <f>HYPERLINK("https://talan.bank.gov.ua/get-user-certificate/_Ji2Cfr2D76ojFgnhMG5","Завантажити сертифікат")</f>
        <v>Завантажити сертифікат</v>
      </c>
    </row>
    <row r="347" spans="1:4" x14ac:dyDescent="0.3">
      <c r="A347" t="s">
        <v>894</v>
      </c>
      <c r="B347" t="s">
        <v>895</v>
      </c>
      <c r="C347" t="s">
        <v>438</v>
      </c>
      <c r="D347" t="str">
        <f>HYPERLINK("https://talan.bank.gov.ua/get-user-certificate/_Ji2Ce3yzJsN2ZaLrLA5","Завантажити сертифікат")</f>
        <v>Завантажити сертифікат</v>
      </c>
    </row>
    <row r="348" spans="1:4" x14ac:dyDescent="0.3">
      <c r="A348" t="s">
        <v>896</v>
      </c>
      <c r="B348" t="s">
        <v>897</v>
      </c>
      <c r="C348" t="s">
        <v>898</v>
      </c>
      <c r="D348" t="str">
        <f>HYPERLINK("https://talan.bank.gov.ua/get-user-certificate/_Ji2C3bqb_WOtNxc3V8L","Завантажити сертифікат")</f>
        <v>Завантажити сертифікат</v>
      </c>
    </row>
    <row r="349" spans="1:4" x14ac:dyDescent="0.3">
      <c r="A349" t="s">
        <v>899</v>
      </c>
      <c r="B349" t="s">
        <v>900</v>
      </c>
      <c r="C349" t="s">
        <v>145</v>
      </c>
      <c r="D349" t="str">
        <f>HYPERLINK("https://talan.bank.gov.ua/get-user-certificate/_Ji2CWd-IFneZG8tfKtO","Завантажити сертифікат")</f>
        <v>Завантажити сертифікат</v>
      </c>
    </row>
    <row r="350" spans="1:4" x14ac:dyDescent="0.3">
      <c r="A350" t="s">
        <v>901</v>
      </c>
      <c r="B350" t="s">
        <v>902</v>
      </c>
      <c r="C350" t="s">
        <v>701</v>
      </c>
      <c r="D350" t="str">
        <f>HYPERLINK("https://talan.bank.gov.ua/get-user-certificate/_Ji2Cp-BJvtG6CmMnoJE","Завантажити сертифікат")</f>
        <v>Завантажити сертифікат</v>
      </c>
    </row>
    <row r="351" spans="1:4" x14ac:dyDescent="0.3">
      <c r="A351" t="s">
        <v>903</v>
      </c>
      <c r="B351" t="s">
        <v>904</v>
      </c>
      <c r="C351" t="s">
        <v>905</v>
      </c>
      <c r="D351" t="str">
        <f>HYPERLINK("https://talan.bank.gov.ua/get-user-certificate/_Ji2CD9dwsMoOxadv8UV","Завантажити сертифікат")</f>
        <v>Завантажити сертифікат</v>
      </c>
    </row>
    <row r="352" spans="1:4" x14ac:dyDescent="0.3">
      <c r="A352" t="s">
        <v>906</v>
      </c>
      <c r="B352" t="s">
        <v>907</v>
      </c>
      <c r="C352" t="s">
        <v>905</v>
      </c>
      <c r="D352" t="str">
        <f>HYPERLINK("https://talan.bank.gov.ua/get-user-certificate/_Ji2C1Uj9RmneCDzpnK-","Завантажити сертифікат")</f>
        <v>Завантажити сертифікат</v>
      </c>
    </row>
    <row r="353" spans="1:4" x14ac:dyDescent="0.3">
      <c r="A353" t="s">
        <v>908</v>
      </c>
      <c r="B353" t="s">
        <v>909</v>
      </c>
      <c r="C353" t="s">
        <v>873</v>
      </c>
      <c r="D353" t="str">
        <f>HYPERLINK("https://talan.bank.gov.ua/get-user-certificate/_Ji2C-eWeouB4KNYkpx6","Завантажити сертифікат")</f>
        <v>Завантажити сертифікат</v>
      </c>
    </row>
    <row r="354" spans="1:4" x14ac:dyDescent="0.3">
      <c r="A354" t="s">
        <v>910</v>
      </c>
      <c r="B354" t="s">
        <v>911</v>
      </c>
      <c r="C354" t="s">
        <v>3</v>
      </c>
      <c r="D354" t="str">
        <f>HYPERLINK("https://talan.bank.gov.ua/get-user-certificate/_Ji2CrzOBjvFqX-XKnAY","Завантажити сертифікат")</f>
        <v>Завантажити сертифікат</v>
      </c>
    </row>
    <row r="355" spans="1:4" x14ac:dyDescent="0.3">
      <c r="A355" t="s">
        <v>912</v>
      </c>
      <c r="B355" t="s">
        <v>913</v>
      </c>
      <c r="C355" t="s">
        <v>432</v>
      </c>
      <c r="D355" t="str">
        <f>HYPERLINK("https://talan.bank.gov.ua/get-user-certificate/_Ji2Cit5QYXk77XPfQBh","Завантажити сертифікат")</f>
        <v>Завантажити сертифікат</v>
      </c>
    </row>
    <row r="356" spans="1:4" x14ac:dyDescent="0.3">
      <c r="A356" t="s">
        <v>914</v>
      </c>
      <c r="B356" t="s">
        <v>915</v>
      </c>
      <c r="C356" t="s">
        <v>916</v>
      </c>
      <c r="D356" t="str">
        <f>HYPERLINK("https://talan.bank.gov.ua/get-user-certificate/_Ji2CMOlA6r9RJBseswS","Завантажити сертифікат")</f>
        <v>Завантажити сертифікат</v>
      </c>
    </row>
    <row r="357" spans="1:4" x14ac:dyDescent="0.3">
      <c r="A357" t="s">
        <v>917</v>
      </c>
      <c r="B357" t="s">
        <v>918</v>
      </c>
      <c r="C357" t="s">
        <v>616</v>
      </c>
      <c r="D357" t="str">
        <f>HYPERLINK("https://talan.bank.gov.ua/get-user-certificate/_Ji2CHeyK_PkC3v1oGga","Завантажити сертифікат")</f>
        <v>Завантажити сертифікат</v>
      </c>
    </row>
    <row r="358" spans="1:4" x14ac:dyDescent="0.3">
      <c r="A358" t="s">
        <v>919</v>
      </c>
      <c r="B358" t="s">
        <v>920</v>
      </c>
      <c r="C358" t="s">
        <v>921</v>
      </c>
      <c r="D358" t="str">
        <f>HYPERLINK("https://talan.bank.gov.ua/get-user-certificate/_Ji2C79GKGfUN0J-6eK6","Завантажити сертифікат")</f>
        <v>Завантажити сертифікат</v>
      </c>
    </row>
    <row r="359" spans="1:4" x14ac:dyDescent="0.3">
      <c r="A359" t="s">
        <v>922</v>
      </c>
      <c r="B359" t="s">
        <v>923</v>
      </c>
      <c r="C359" t="s">
        <v>924</v>
      </c>
      <c r="D359" t="str">
        <f>HYPERLINK("https://talan.bank.gov.ua/get-user-certificate/_Ji2CI7Dwp83SGzCFolt","Завантажити сертифікат")</f>
        <v>Завантажити сертифікат</v>
      </c>
    </row>
    <row r="360" spans="1:4" x14ac:dyDescent="0.3">
      <c r="A360" t="s">
        <v>925</v>
      </c>
      <c r="B360" t="s">
        <v>926</v>
      </c>
      <c r="C360" t="s">
        <v>394</v>
      </c>
      <c r="D360" t="str">
        <f>HYPERLINK("https://talan.bank.gov.ua/get-user-certificate/_Ji2Cv05a2U3KZ53tBEV","Завантажити сертифікат")</f>
        <v>Завантажити сертифікат</v>
      </c>
    </row>
    <row r="361" spans="1:4" x14ac:dyDescent="0.3">
      <c r="A361" t="s">
        <v>927</v>
      </c>
      <c r="B361" t="s">
        <v>928</v>
      </c>
      <c r="C361" t="s">
        <v>56</v>
      </c>
      <c r="D361" t="str">
        <f>HYPERLINK("https://talan.bank.gov.ua/get-user-certificate/_Ji2C6eLKiZh2atdvNVi","Завантажити сертифікат")</f>
        <v>Завантажити сертифікат</v>
      </c>
    </row>
    <row r="362" spans="1:4" x14ac:dyDescent="0.3">
      <c r="A362" t="s">
        <v>929</v>
      </c>
      <c r="B362" t="s">
        <v>930</v>
      </c>
      <c r="C362" t="s">
        <v>145</v>
      </c>
      <c r="D362" t="str">
        <f>HYPERLINK("https://talan.bank.gov.ua/get-user-certificate/_Ji2CQub4nNRjEATpc4L","Завантажити сертифікат")</f>
        <v>Завантажити сертифікат</v>
      </c>
    </row>
    <row r="363" spans="1:4" x14ac:dyDescent="0.3">
      <c r="A363" t="s">
        <v>931</v>
      </c>
      <c r="B363" t="s">
        <v>932</v>
      </c>
      <c r="C363" t="s">
        <v>145</v>
      </c>
      <c r="D363" t="str">
        <f>HYPERLINK("https://talan.bank.gov.ua/get-user-certificate/_Ji2C8_keYfznQPpOhYR","Завантажити сертифікат")</f>
        <v>Завантажити сертифікат</v>
      </c>
    </row>
    <row r="364" spans="1:4" x14ac:dyDescent="0.3">
      <c r="A364" t="s">
        <v>933</v>
      </c>
      <c r="B364" t="s">
        <v>934</v>
      </c>
      <c r="C364" t="s">
        <v>935</v>
      </c>
      <c r="D364" t="str">
        <f>HYPERLINK("https://talan.bank.gov.ua/get-user-certificate/_Ji2CGTWzPrjg1M7P8Sx","Завантажити сертифікат")</f>
        <v>Завантажити сертифікат</v>
      </c>
    </row>
    <row r="365" spans="1:4" x14ac:dyDescent="0.3">
      <c r="A365" t="s">
        <v>936</v>
      </c>
      <c r="B365" t="s">
        <v>937</v>
      </c>
      <c r="C365" t="s">
        <v>938</v>
      </c>
      <c r="D365" t="str">
        <f>HYPERLINK("https://talan.bank.gov.ua/get-user-certificate/_Ji2CHoh4NNsfcDEBt7P","Завантажити сертифікат")</f>
        <v>Завантажити сертифікат</v>
      </c>
    </row>
    <row r="366" spans="1:4" x14ac:dyDescent="0.3">
      <c r="A366" t="s">
        <v>939</v>
      </c>
      <c r="B366" t="s">
        <v>940</v>
      </c>
      <c r="C366" t="s">
        <v>941</v>
      </c>
      <c r="D366" t="str">
        <f>HYPERLINK("https://talan.bank.gov.ua/get-user-certificate/_Ji2C0Z6nBfzE-JmW7Mf","Завантажити сертифікат")</f>
        <v>Завантажити сертифікат</v>
      </c>
    </row>
    <row r="367" spans="1:4" x14ac:dyDescent="0.3">
      <c r="A367" t="s">
        <v>942</v>
      </c>
      <c r="B367" t="s">
        <v>943</v>
      </c>
      <c r="C367" t="s">
        <v>944</v>
      </c>
      <c r="D367" t="str">
        <f>HYPERLINK("https://talan.bank.gov.ua/get-user-certificate/_Ji2CmoY-XXzs40taf1H","Завантажити сертифікат")</f>
        <v>Завантажити сертифікат</v>
      </c>
    </row>
    <row r="368" spans="1:4" x14ac:dyDescent="0.3">
      <c r="A368" t="s">
        <v>945</v>
      </c>
      <c r="B368" t="s">
        <v>946</v>
      </c>
      <c r="C368" t="s">
        <v>873</v>
      </c>
      <c r="D368" t="str">
        <f>HYPERLINK("https://talan.bank.gov.ua/get-user-certificate/_Ji2CPCbGB66ps1mWyp2","Завантажити сертифікат")</f>
        <v>Завантажити сертифікат</v>
      </c>
    </row>
    <row r="369" spans="1:4" x14ac:dyDescent="0.3">
      <c r="A369" t="s">
        <v>947</v>
      </c>
      <c r="B369" t="s">
        <v>948</v>
      </c>
      <c r="C369" t="s">
        <v>3</v>
      </c>
      <c r="D369" t="str">
        <f>HYPERLINK("https://talan.bank.gov.ua/get-user-certificate/_Ji2CPxwN3Sp5VrkjooX","Завантажити сертифікат")</f>
        <v>Завантажити сертифікат</v>
      </c>
    </row>
    <row r="370" spans="1:4" x14ac:dyDescent="0.3">
      <c r="A370" t="s">
        <v>949</v>
      </c>
      <c r="B370" t="s">
        <v>950</v>
      </c>
      <c r="C370" t="s">
        <v>119</v>
      </c>
      <c r="D370" t="str">
        <f>HYPERLINK("https://talan.bank.gov.ua/get-user-certificate/_Ji2CJriTaqUVxpbCuwq","Завантажити сертифікат")</f>
        <v>Завантажити сертифікат</v>
      </c>
    </row>
    <row r="371" spans="1:4" x14ac:dyDescent="0.3">
      <c r="A371" t="s">
        <v>951</v>
      </c>
      <c r="B371" t="s">
        <v>952</v>
      </c>
      <c r="C371" t="s">
        <v>953</v>
      </c>
      <c r="D371" t="str">
        <f>HYPERLINK("https://talan.bank.gov.ua/get-user-certificate/_Ji2C32Eg2tX8JT_cU68","Завантажити сертифікат")</f>
        <v>Завантажити сертифікат</v>
      </c>
    </row>
    <row r="372" spans="1:4" x14ac:dyDescent="0.3">
      <c r="A372" t="s">
        <v>954</v>
      </c>
      <c r="B372" t="s">
        <v>955</v>
      </c>
      <c r="C372" t="s">
        <v>956</v>
      </c>
      <c r="D372" t="str">
        <f>HYPERLINK("https://talan.bank.gov.ua/get-user-certificate/_Ji2C_Kk6OjC-QR8p8NC","Завантажити сертифікат")</f>
        <v>Завантажити сертифікат</v>
      </c>
    </row>
    <row r="373" spans="1:4" x14ac:dyDescent="0.3">
      <c r="A373" t="s">
        <v>957</v>
      </c>
      <c r="B373" t="s">
        <v>958</v>
      </c>
      <c r="C373" t="s">
        <v>959</v>
      </c>
      <c r="D373" t="str">
        <f>HYPERLINK("https://talan.bank.gov.ua/get-user-certificate/_Ji2CdpJfE19NSDK_ApO","Завантажити сертифікат")</f>
        <v>Завантажити сертифікат</v>
      </c>
    </row>
    <row r="374" spans="1:4" x14ac:dyDescent="0.3">
      <c r="A374" t="s">
        <v>960</v>
      </c>
      <c r="B374" t="s">
        <v>961</v>
      </c>
      <c r="C374" t="s">
        <v>765</v>
      </c>
      <c r="D374" t="str">
        <f>HYPERLINK("https://talan.bank.gov.ua/get-user-certificate/_Ji2CSpGJ3gjDQ3WY3L4","Завантажити сертифікат")</f>
        <v>Завантажити сертифікат</v>
      </c>
    </row>
    <row r="375" spans="1:4" x14ac:dyDescent="0.3">
      <c r="A375" t="s">
        <v>962</v>
      </c>
      <c r="B375" t="s">
        <v>963</v>
      </c>
      <c r="C375" t="s">
        <v>964</v>
      </c>
      <c r="D375" t="str">
        <f>HYPERLINK("https://talan.bank.gov.ua/get-user-certificate/_Ji2COZ48JbxkzBR2d3a","Завантажити сертифікат")</f>
        <v>Завантажити сертифікат</v>
      </c>
    </row>
    <row r="376" spans="1:4" x14ac:dyDescent="0.3">
      <c r="A376" t="s">
        <v>965</v>
      </c>
      <c r="B376" t="s">
        <v>966</v>
      </c>
      <c r="C376" t="s">
        <v>3</v>
      </c>
      <c r="D376" t="str">
        <f>HYPERLINK("https://talan.bank.gov.ua/get-user-certificate/_Ji2C0TQ6yX0GvEMWw_s","Завантажити сертифікат")</f>
        <v>Завантажити сертифікат</v>
      </c>
    </row>
    <row r="377" spans="1:4" x14ac:dyDescent="0.3">
      <c r="A377" t="s">
        <v>967</v>
      </c>
      <c r="B377" t="s">
        <v>968</v>
      </c>
      <c r="C377" t="s">
        <v>3</v>
      </c>
      <c r="D377" t="str">
        <f>HYPERLINK("https://talan.bank.gov.ua/get-user-certificate/_Ji2CHm9p5dXfL9Feiom","Завантажити сертифікат")</f>
        <v>Завантажити сертифікат</v>
      </c>
    </row>
    <row r="378" spans="1:4" x14ac:dyDescent="0.3">
      <c r="A378" t="s">
        <v>969</v>
      </c>
      <c r="B378" t="s">
        <v>970</v>
      </c>
      <c r="C378" t="s">
        <v>971</v>
      </c>
      <c r="D378" t="str">
        <f>HYPERLINK("https://talan.bank.gov.ua/get-user-certificate/_Ji2CeYLkTx_g8Gvc2tX","Завантажити сертифікат")</f>
        <v>Завантажити сертифікат</v>
      </c>
    </row>
    <row r="379" spans="1:4" x14ac:dyDescent="0.3">
      <c r="A379" t="s">
        <v>972</v>
      </c>
      <c r="B379" t="s">
        <v>973</v>
      </c>
      <c r="C379" t="s">
        <v>3</v>
      </c>
      <c r="D379" t="str">
        <f>HYPERLINK("https://talan.bank.gov.ua/get-user-certificate/_Ji2CWIWFBg_84zrwAho","Завантажити сертифікат")</f>
        <v>Завантажити сертифікат</v>
      </c>
    </row>
    <row r="380" spans="1:4" x14ac:dyDescent="0.3">
      <c r="A380" t="s">
        <v>974</v>
      </c>
      <c r="B380" t="s">
        <v>975</v>
      </c>
      <c r="C380" t="s">
        <v>976</v>
      </c>
      <c r="D380" t="str">
        <f>HYPERLINK("https://talan.bank.gov.ua/get-user-certificate/_Ji2C1xds95XWAlCGxZj","Завантажити сертифікат")</f>
        <v>Завантажити сертифікат</v>
      </c>
    </row>
    <row r="381" spans="1:4" x14ac:dyDescent="0.3">
      <c r="A381" t="s">
        <v>977</v>
      </c>
      <c r="B381" t="s">
        <v>978</v>
      </c>
      <c r="C381" t="s">
        <v>3</v>
      </c>
      <c r="D381" t="str">
        <f>HYPERLINK("https://talan.bank.gov.ua/get-user-certificate/_Ji2CuOGwJqh7Guka9we","Завантажити сертифікат")</f>
        <v>Завантажити сертифікат</v>
      </c>
    </row>
    <row r="382" spans="1:4" x14ac:dyDescent="0.3">
      <c r="A382" t="s">
        <v>979</v>
      </c>
      <c r="B382" t="s">
        <v>980</v>
      </c>
      <c r="C382" t="s">
        <v>981</v>
      </c>
      <c r="D382" t="str">
        <f>HYPERLINK("https://talan.bank.gov.ua/get-user-certificate/_Ji2CL8M9hhbpkx4bKgR","Завантажити сертифікат")</f>
        <v>Завантажити сертифікат</v>
      </c>
    </row>
    <row r="383" spans="1:4" x14ac:dyDescent="0.3">
      <c r="A383" t="s">
        <v>982</v>
      </c>
      <c r="B383" t="s">
        <v>983</v>
      </c>
      <c r="C383" t="s">
        <v>506</v>
      </c>
      <c r="D383" t="str">
        <f>HYPERLINK("https://talan.bank.gov.ua/get-user-certificate/_Ji2C_UHrxTrnwX70YWG","Завантажити сертифікат")</f>
        <v>Завантажити сертифікат</v>
      </c>
    </row>
    <row r="384" spans="1:4" x14ac:dyDescent="0.3">
      <c r="A384" t="s">
        <v>984</v>
      </c>
      <c r="B384" t="s">
        <v>985</v>
      </c>
      <c r="C384" t="s">
        <v>986</v>
      </c>
      <c r="D384" t="str">
        <f>HYPERLINK("https://talan.bank.gov.ua/get-user-certificate/_Ji2CL7fS9K6doWvX9si","Завантажити сертифікат")</f>
        <v>Завантажити сертифікат</v>
      </c>
    </row>
    <row r="385" spans="1:4" x14ac:dyDescent="0.3">
      <c r="A385" t="s">
        <v>987</v>
      </c>
      <c r="B385" t="s">
        <v>988</v>
      </c>
      <c r="C385" t="s">
        <v>145</v>
      </c>
      <c r="D385" t="str">
        <f>HYPERLINK("https://talan.bank.gov.ua/get-user-certificate/_Ji2C9v5CmgJ3v9Co2Iq","Завантажити сертифікат")</f>
        <v>Завантажити сертифікат</v>
      </c>
    </row>
    <row r="386" spans="1:4" x14ac:dyDescent="0.3">
      <c r="A386" t="s">
        <v>989</v>
      </c>
      <c r="B386" t="s">
        <v>990</v>
      </c>
      <c r="C386" t="s">
        <v>991</v>
      </c>
      <c r="D386" t="str">
        <f>HYPERLINK("https://talan.bank.gov.ua/get-user-certificate/_Ji2Cne5d8bZ4OkTOm5e","Завантажити сертифікат")</f>
        <v>Завантажити сертифікат</v>
      </c>
    </row>
    <row r="387" spans="1:4" x14ac:dyDescent="0.3">
      <c r="A387" t="s">
        <v>992</v>
      </c>
      <c r="B387" t="s">
        <v>993</v>
      </c>
      <c r="C387" t="s">
        <v>601</v>
      </c>
      <c r="D387" t="str">
        <f>HYPERLINK("https://talan.bank.gov.ua/get-user-certificate/_Ji2Cf8iWW4UcUUUb5Yt","Завантажити сертифікат")</f>
        <v>Завантажити сертифікат</v>
      </c>
    </row>
    <row r="388" spans="1:4" x14ac:dyDescent="0.3">
      <c r="A388" t="s">
        <v>994</v>
      </c>
      <c r="B388" t="s">
        <v>995</v>
      </c>
      <c r="C388" t="s">
        <v>996</v>
      </c>
      <c r="D388" t="str">
        <f>HYPERLINK("https://talan.bank.gov.ua/get-user-certificate/_Ji2CDZ3KULASvHcxH7M","Завантажити сертифікат")</f>
        <v>Завантажити сертифікат</v>
      </c>
    </row>
    <row r="389" spans="1:4" x14ac:dyDescent="0.3">
      <c r="A389" t="s">
        <v>997</v>
      </c>
      <c r="B389" t="s">
        <v>998</v>
      </c>
      <c r="C389" t="s">
        <v>3</v>
      </c>
      <c r="D389" t="str">
        <f>HYPERLINK("https://talan.bank.gov.ua/get-user-certificate/_Ji2C5nbwqSZoRR0d_NR","Завантажити сертифікат")</f>
        <v>Завантажити сертифікат</v>
      </c>
    </row>
    <row r="390" spans="1:4" x14ac:dyDescent="0.3">
      <c r="A390" t="s">
        <v>999</v>
      </c>
      <c r="B390" t="s">
        <v>1000</v>
      </c>
      <c r="C390" t="s">
        <v>296</v>
      </c>
      <c r="D390" t="str">
        <f>HYPERLINK("https://talan.bank.gov.ua/get-user-certificate/_Ji2CovrWb6PISu9A5o2","Завантажити сертифікат")</f>
        <v>Завантажити сертифікат</v>
      </c>
    </row>
    <row r="391" spans="1:4" x14ac:dyDescent="0.3">
      <c r="A391" t="s">
        <v>1001</v>
      </c>
      <c r="B391" t="s">
        <v>1002</v>
      </c>
      <c r="C391" t="s">
        <v>1003</v>
      </c>
      <c r="D391" t="str">
        <f>HYPERLINK("https://talan.bank.gov.ua/get-user-certificate/_Ji2CUSbsOb0n-qrdT91","Завантажити сертифікат")</f>
        <v>Завантажити сертифікат</v>
      </c>
    </row>
    <row r="392" spans="1:4" x14ac:dyDescent="0.3">
      <c r="A392" t="s">
        <v>1004</v>
      </c>
      <c r="B392" t="s">
        <v>1005</v>
      </c>
      <c r="C392" t="s">
        <v>399</v>
      </c>
      <c r="D392" t="str">
        <f>HYPERLINK("https://talan.bank.gov.ua/get-user-certificate/_Ji2CthsF2W_jv3qWdqh","Завантажити сертифікат")</f>
        <v>Завантажити сертифікат</v>
      </c>
    </row>
    <row r="393" spans="1:4" x14ac:dyDescent="0.3">
      <c r="A393" t="s">
        <v>1006</v>
      </c>
      <c r="B393" t="s">
        <v>1007</v>
      </c>
      <c r="C393" t="s">
        <v>3</v>
      </c>
      <c r="D393" t="str">
        <f>HYPERLINK("https://talan.bank.gov.ua/get-user-certificate/_Ji2Cf0zdoR7nKf9EYuz","Завантажити сертифікат")</f>
        <v>Завантажити сертифікат</v>
      </c>
    </row>
    <row r="394" spans="1:4" x14ac:dyDescent="0.3">
      <c r="A394" t="s">
        <v>1008</v>
      </c>
      <c r="B394" t="s">
        <v>1009</v>
      </c>
      <c r="C394" t="s">
        <v>48</v>
      </c>
      <c r="D394" t="str">
        <f>HYPERLINK("https://talan.bank.gov.ua/get-user-certificate/_Ji2C3dEN2isnz7nObip","Завантажити сертифікат")</f>
        <v>Завантажити сертифікат</v>
      </c>
    </row>
    <row r="395" spans="1:4" x14ac:dyDescent="0.3">
      <c r="A395" t="s">
        <v>1010</v>
      </c>
      <c r="B395" t="s">
        <v>1011</v>
      </c>
      <c r="C395" t="s">
        <v>399</v>
      </c>
      <c r="D395" t="str">
        <f>HYPERLINK("https://talan.bank.gov.ua/get-user-certificate/_Ji2CtxUe-nNXXshDkFp","Завантажити сертифікат")</f>
        <v>Завантажити сертифікат</v>
      </c>
    </row>
    <row r="396" spans="1:4" x14ac:dyDescent="0.3">
      <c r="A396" t="s">
        <v>1012</v>
      </c>
      <c r="B396" t="s">
        <v>1013</v>
      </c>
      <c r="C396" t="s">
        <v>1014</v>
      </c>
      <c r="D396" t="str">
        <f>HYPERLINK("https://talan.bank.gov.ua/get-user-certificate/_Ji2CBoQHau8iimA_XBk","Завантажити сертифікат")</f>
        <v>Завантажити сертифікат</v>
      </c>
    </row>
    <row r="397" spans="1:4" x14ac:dyDescent="0.3">
      <c r="A397" t="s">
        <v>1015</v>
      </c>
      <c r="B397" t="s">
        <v>1016</v>
      </c>
      <c r="C397" t="s">
        <v>45</v>
      </c>
      <c r="D397" t="str">
        <f>HYPERLINK("https://talan.bank.gov.ua/get-user-certificate/_Ji2C1eQlGS0Mho5Kl0L","Завантажити сертифікат")</f>
        <v>Завантажити сертифікат</v>
      </c>
    </row>
    <row r="398" spans="1:4" x14ac:dyDescent="0.3">
      <c r="A398" t="s">
        <v>1017</v>
      </c>
      <c r="B398" t="s">
        <v>1018</v>
      </c>
      <c r="C398" t="s">
        <v>3</v>
      </c>
      <c r="D398" t="str">
        <f>HYPERLINK("https://talan.bank.gov.ua/get-user-certificate/_Ji2CsVECOwmhUn636V0","Завантажити сертифікат")</f>
        <v>Завантажити сертифікат</v>
      </c>
    </row>
    <row r="399" spans="1:4" x14ac:dyDescent="0.3">
      <c r="A399" t="s">
        <v>1019</v>
      </c>
      <c r="B399" t="s">
        <v>1020</v>
      </c>
      <c r="C399" t="s">
        <v>268</v>
      </c>
      <c r="D399" t="str">
        <f>HYPERLINK("https://talan.bank.gov.ua/get-user-certificate/_Ji2CTgBYxEcN4MS7I9l","Завантажити сертифікат")</f>
        <v>Завантажити сертифікат</v>
      </c>
    </row>
    <row r="400" spans="1:4" x14ac:dyDescent="0.3">
      <c r="A400" t="s">
        <v>1021</v>
      </c>
      <c r="B400" t="s">
        <v>1022</v>
      </c>
      <c r="C400" t="s">
        <v>97</v>
      </c>
      <c r="D400" t="str">
        <f>HYPERLINK("https://talan.bank.gov.ua/get-user-certificate/_Ji2C3wjVxDYV2g5R5l5","Завантажити сертифікат")</f>
        <v>Завантажити сертифікат</v>
      </c>
    </row>
    <row r="401" spans="1:4" x14ac:dyDescent="0.3">
      <c r="A401" t="s">
        <v>1023</v>
      </c>
      <c r="B401" t="s">
        <v>1024</v>
      </c>
      <c r="C401" t="s">
        <v>1025</v>
      </c>
      <c r="D401" t="str">
        <f>HYPERLINK("https://talan.bank.gov.ua/get-user-certificate/_Ji2C7za4ROfbMGMRJu0","Завантажити сертифікат")</f>
        <v>Завантажити сертифікат</v>
      </c>
    </row>
    <row r="402" spans="1:4" x14ac:dyDescent="0.3">
      <c r="A402" t="s">
        <v>1026</v>
      </c>
      <c r="B402" t="s">
        <v>1027</v>
      </c>
      <c r="C402" t="s">
        <v>305</v>
      </c>
      <c r="D402" t="str">
        <f>HYPERLINK("https://talan.bank.gov.ua/get-user-certificate/_Ji2CvV1Rd8_TeErsn_o","Завантажити сертифікат")</f>
        <v>Завантажити сертифікат</v>
      </c>
    </row>
    <row r="403" spans="1:4" x14ac:dyDescent="0.3">
      <c r="A403" t="s">
        <v>1028</v>
      </c>
      <c r="B403" t="s">
        <v>1029</v>
      </c>
      <c r="C403" t="s">
        <v>145</v>
      </c>
      <c r="D403" t="str">
        <f>HYPERLINK("https://talan.bank.gov.ua/get-user-certificate/_Ji2C9iSfgCbuQv17mwh","Завантажити сертифікат")</f>
        <v>Завантажити сертифікат</v>
      </c>
    </row>
    <row r="404" spans="1:4" x14ac:dyDescent="0.3">
      <c r="A404" t="s">
        <v>1030</v>
      </c>
      <c r="B404" t="s">
        <v>1031</v>
      </c>
      <c r="C404" t="s">
        <v>1032</v>
      </c>
      <c r="D404" t="str">
        <f>HYPERLINK("https://talan.bank.gov.ua/get-user-certificate/_Ji2CPy49oM2w-z0NmLk","Завантажити сертифікат")</f>
        <v>Завантажити сертифікат</v>
      </c>
    </row>
    <row r="405" spans="1:4" x14ac:dyDescent="0.3">
      <c r="A405" t="s">
        <v>1033</v>
      </c>
      <c r="B405" t="s">
        <v>1034</v>
      </c>
      <c r="C405" t="s">
        <v>1035</v>
      </c>
      <c r="D405" t="str">
        <f>HYPERLINK("https://talan.bank.gov.ua/get-user-certificate/_Ji2CAKlF1ATHEZZi2uT","Завантажити сертифікат")</f>
        <v>Завантажити сертифікат</v>
      </c>
    </row>
    <row r="406" spans="1:4" x14ac:dyDescent="0.3">
      <c r="A406" t="s">
        <v>1036</v>
      </c>
      <c r="B406" t="s">
        <v>1037</v>
      </c>
      <c r="C406" t="s">
        <v>296</v>
      </c>
      <c r="D406" t="str">
        <f>HYPERLINK("https://talan.bank.gov.ua/get-user-certificate/_Ji2Cy-SF1LKeAzvzzB8","Завантажити сертифікат")</f>
        <v>Завантажити сертифікат</v>
      </c>
    </row>
    <row r="407" spans="1:4" x14ac:dyDescent="0.3">
      <c r="A407" t="s">
        <v>1038</v>
      </c>
      <c r="B407" t="s">
        <v>1039</v>
      </c>
      <c r="C407" t="s">
        <v>3</v>
      </c>
      <c r="D407" t="str">
        <f>HYPERLINK("https://talan.bank.gov.ua/get-user-certificate/_Ji2CZWpaS5raVTNDjHA","Завантажити сертифікат")</f>
        <v>Завантажити сертифікат</v>
      </c>
    </row>
    <row r="408" spans="1:4" x14ac:dyDescent="0.3">
      <c r="A408" t="s">
        <v>1040</v>
      </c>
      <c r="B408" t="s">
        <v>1041</v>
      </c>
      <c r="C408" t="s">
        <v>1042</v>
      </c>
      <c r="D408" t="str">
        <f>HYPERLINK("https://talan.bank.gov.ua/get-user-certificate/_Ji2CZuBQOZA0yrNNfQ4","Завантажити сертифікат")</f>
        <v>Завантажити сертифікат</v>
      </c>
    </row>
    <row r="409" spans="1:4" x14ac:dyDescent="0.3">
      <c r="A409" t="s">
        <v>1043</v>
      </c>
      <c r="B409" t="s">
        <v>1044</v>
      </c>
      <c r="C409" t="s">
        <v>1045</v>
      </c>
      <c r="D409" t="str">
        <f>HYPERLINK("https://talan.bank.gov.ua/get-user-certificate/_Ji2CVFqVlO7tchEC36l","Завантажити сертифікат")</f>
        <v>Завантажити сертифікат</v>
      </c>
    </row>
    <row r="410" spans="1:4" x14ac:dyDescent="0.3">
      <c r="A410" t="s">
        <v>1046</v>
      </c>
      <c r="B410" t="s">
        <v>1047</v>
      </c>
      <c r="C410" t="s">
        <v>145</v>
      </c>
      <c r="D410" t="str">
        <f>HYPERLINK("https://talan.bank.gov.ua/get-user-certificate/_Ji2CWi7eSnhZ590HkME","Завантажити сертифікат")</f>
        <v>Завантажити сертифікат</v>
      </c>
    </row>
    <row r="411" spans="1:4" x14ac:dyDescent="0.3">
      <c r="A411" t="s">
        <v>1048</v>
      </c>
      <c r="B411" t="s">
        <v>1049</v>
      </c>
      <c r="C411" t="s">
        <v>1050</v>
      </c>
      <c r="D411" t="str">
        <f>HYPERLINK("https://talan.bank.gov.ua/get-user-certificate/_Ji2CI5s2E8hj_9VGaDi","Завантажити сертифікат")</f>
        <v>Завантажити сертифікат</v>
      </c>
    </row>
    <row r="412" spans="1:4" x14ac:dyDescent="0.3">
      <c r="A412" t="s">
        <v>1051</v>
      </c>
      <c r="B412" t="s">
        <v>1052</v>
      </c>
      <c r="C412" t="s">
        <v>91</v>
      </c>
      <c r="D412" t="str">
        <f>HYPERLINK("https://talan.bank.gov.ua/get-user-certificate/_Ji2CnQP9NLDh5SYl3Ev","Завантажити сертифікат")</f>
        <v>Завантажити сертифікат</v>
      </c>
    </row>
    <row r="413" spans="1:4" x14ac:dyDescent="0.3">
      <c r="A413" t="s">
        <v>1053</v>
      </c>
      <c r="B413" t="s">
        <v>1054</v>
      </c>
      <c r="C413" t="s">
        <v>276</v>
      </c>
      <c r="D413" t="str">
        <f>HYPERLINK("https://talan.bank.gov.ua/get-user-certificate/_Ji2CRQ40oxGWWCzTIss","Завантажити сертифікат")</f>
        <v>Завантажити сертифікат</v>
      </c>
    </row>
    <row r="414" spans="1:4" x14ac:dyDescent="0.3">
      <c r="A414" t="s">
        <v>1055</v>
      </c>
      <c r="B414" t="s">
        <v>1056</v>
      </c>
      <c r="C414" t="s">
        <v>659</v>
      </c>
      <c r="D414" t="str">
        <f>HYPERLINK("https://talan.bank.gov.ua/get-user-certificate/_Ji2CXv0i1CvqTv2rzF8","Завантажити сертифікат")</f>
        <v>Завантажити сертифікат</v>
      </c>
    </row>
    <row r="415" spans="1:4" x14ac:dyDescent="0.3">
      <c r="A415" t="s">
        <v>1057</v>
      </c>
      <c r="B415" t="s">
        <v>1058</v>
      </c>
      <c r="C415" t="s">
        <v>3</v>
      </c>
      <c r="D415" t="str">
        <f>HYPERLINK("https://talan.bank.gov.ua/get-user-certificate/_Ji2CxyCQUyTO8n2FSe2","Завантажити сертифікат")</f>
        <v>Завантажити сертифікат</v>
      </c>
    </row>
    <row r="416" spans="1:4" x14ac:dyDescent="0.3">
      <c r="A416" t="s">
        <v>1059</v>
      </c>
      <c r="B416" t="s">
        <v>1060</v>
      </c>
      <c r="C416" t="s">
        <v>1061</v>
      </c>
      <c r="D416" t="str">
        <f>HYPERLINK("https://talan.bank.gov.ua/get-user-certificate/_Ji2C2eAqOQS7aVD2NWe","Завантажити сертифікат")</f>
        <v>Завантажити сертифікат</v>
      </c>
    </row>
    <row r="417" spans="1:4" x14ac:dyDescent="0.3">
      <c r="A417" t="s">
        <v>1062</v>
      </c>
      <c r="B417" t="s">
        <v>1063</v>
      </c>
      <c r="C417" t="s">
        <v>1064</v>
      </c>
      <c r="D417" t="str">
        <f>HYPERLINK("https://talan.bank.gov.ua/get-user-certificate/_Ji2Cj_GhtnPkETlKYiz","Завантажити сертифікат")</f>
        <v>Завантажити сертифікат</v>
      </c>
    </row>
    <row r="418" spans="1:4" x14ac:dyDescent="0.3">
      <c r="A418" t="s">
        <v>1065</v>
      </c>
      <c r="B418" t="s">
        <v>1066</v>
      </c>
      <c r="C418" t="s">
        <v>677</v>
      </c>
      <c r="D418" t="str">
        <f>HYPERLINK("https://talan.bank.gov.ua/get-user-certificate/_Ji2C0eQZx19jfvfwMTD","Завантажити сертифікат")</f>
        <v>Завантажити сертифікат</v>
      </c>
    </row>
    <row r="419" spans="1:4" x14ac:dyDescent="0.3">
      <c r="A419" t="s">
        <v>1067</v>
      </c>
      <c r="B419" t="s">
        <v>1068</v>
      </c>
      <c r="C419" t="s">
        <v>3</v>
      </c>
      <c r="D419" t="str">
        <f>HYPERLINK("https://talan.bank.gov.ua/get-user-certificate/_Ji2CbaoWYrQYNiBTCvt","Завантажити сертифікат")</f>
        <v>Завантажити сертифікат</v>
      </c>
    </row>
    <row r="420" spans="1:4" x14ac:dyDescent="0.3">
      <c r="A420" t="s">
        <v>1069</v>
      </c>
      <c r="B420" t="s">
        <v>1070</v>
      </c>
      <c r="C420" t="s">
        <v>1071</v>
      </c>
      <c r="D420" t="str">
        <f>HYPERLINK("https://talan.bank.gov.ua/get-user-certificate/_Ji2CVJnmtLXtzT6zYaJ","Завантажити сертифікат")</f>
        <v>Завантажити сертифікат</v>
      </c>
    </row>
    <row r="421" spans="1:4" x14ac:dyDescent="0.3">
      <c r="A421" t="s">
        <v>1072</v>
      </c>
      <c r="B421" t="s">
        <v>1073</v>
      </c>
      <c r="C421" t="s">
        <v>1074</v>
      </c>
      <c r="D421" t="str">
        <f>HYPERLINK("https://talan.bank.gov.ua/get-user-certificate/_Ji2ChFJMLA_lSbGFkaP","Завантажити сертифікат")</f>
        <v>Завантажити сертифікат</v>
      </c>
    </row>
    <row r="422" spans="1:4" x14ac:dyDescent="0.3">
      <c r="A422" t="s">
        <v>1075</v>
      </c>
      <c r="B422" t="s">
        <v>1076</v>
      </c>
      <c r="C422" t="s">
        <v>1061</v>
      </c>
      <c r="D422" t="str">
        <f>HYPERLINK("https://talan.bank.gov.ua/get-user-certificate/_Ji2Cc85UNt60x87h4M1","Завантажити сертифікат")</f>
        <v>Завантажити сертифікат</v>
      </c>
    </row>
    <row r="423" spans="1:4" x14ac:dyDescent="0.3">
      <c r="A423" t="s">
        <v>1077</v>
      </c>
      <c r="B423" t="s">
        <v>1078</v>
      </c>
      <c r="C423" t="s">
        <v>1079</v>
      </c>
      <c r="D423" t="str">
        <f>HYPERLINK("https://talan.bank.gov.ua/get-user-certificate/_Ji2C9pWTEWIrRfxgYAl","Завантажити сертифікат")</f>
        <v>Завантажити сертифікат</v>
      </c>
    </row>
    <row r="424" spans="1:4" x14ac:dyDescent="0.3">
      <c r="A424" t="s">
        <v>1080</v>
      </c>
      <c r="B424" t="s">
        <v>1081</v>
      </c>
      <c r="C424" t="s">
        <v>873</v>
      </c>
      <c r="D424" t="str">
        <f>HYPERLINK("https://talan.bank.gov.ua/get-user-certificate/_Ji2C2pSR8xXAy2-6jrV","Завантажити сертифікат")</f>
        <v>Завантажити сертифікат</v>
      </c>
    </row>
    <row r="425" spans="1:4" x14ac:dyDescent="0.3">
      <c r="A425" t="s">
        <v>1082</v>
      </c>
      <c r="B425" t="s">
        <v>1083</v>
      </c>
      <c r="C425" t="s">
        <v>1084</v>
      </c>
      <c r="D425" t="str">
        <f>HYPERLINK("https://talan.bank.gov.ua/get-user-certificate/_Ji2CB4l7JUxAeKSiQS3","Завантажити сертифікат")</f>
        <v>Завантажити сертифікат</v>
      </c>
    </row>
    <row r="426" spans="1:4" x14ac:dyDescent="0.3">
      <c r="A426" t="s">
        <v>1085</v>
      </c>
      <c r="B426" t="s">
        <v>1086</v>
      </c>
      <c r="C426" t="s">
        <v>1087</v>
      </c>
      <c r="D426" t="str">
        <f>HYPERLINK("https://talan.bank.gov.ua/get-user-certificate/_Ji2CavkL8G3TKHplW9f","Завантажити сертифікат")</f>
        <v>Завантажити сертифікат</v>
      </c>
    </row>
    <row r="427" spans="1:4" x14ac:dyDescent="0.3">
      <c r="A427" t="s">
        <v>1088</v>
      </c>
      <c r="B427" t="s">
        <v>1089</v>
      </c>
      <c r="C427" t="s">
        <v>1090</v>
      </c>
      <c r="D427" t="str">
        <f>HYPERLINK("https://talan.bank.gov.ua/get-user-certificate/_Ji2CTv4bIdtIDAt93F_","Завантажити сертифікат")</f>
        <v>Завантажити сертифікат</v>
      </c>
    </row>
    <row r="428" spans="1:4" x14ac:dyDescent="0.3">
      <c r="A428" t="s">
        <v>1091</v>
      </c>
      <c r="B428" t="s">
        <v>1092</v>
      </c>
      <c r="C428" t="s">
        <v>1093</v>
      </c>
      <c r="D428" t="str">
        <f>HYPERLINK("https://talan.bank.gov.ua/get-user-certificate/_Ji2CRqiZwqh-LxKirez","Завантажити сертифікат")</f>
        <v>Завантажити сертифікат</v>
      </c>
    </row>
    <row r="429" spans="1:4" x14ac:dyDescent="0.3">
      <c r="A429" t="s">
        <v>1094</v>
      </c>
      <c r="B429" t="s">
        <v>1095</v>
      </c>
      <c r="C429" t="s">
        <v>3</v>
      </c>
      <c r="D429" t="str">
        <f>HYPERLINK("https://talan.bank.gov.ua/get-user-certificate/_Ji2CVHEymxn4fGxj0Dr","Завантажити сертифікат")</f>
        <v>Завантажити сертифікат</v>
      </c>
    </row>
    <row r="430" spans="1:4" x14ac:dyDescent="0.3">
      <c r="A430" t="s">
        <v>1096</v>
      </c>
      <c r="B430" t="s">
        <v>1097</v>
      </c>
      <c r="C430" t="s">
        <v>1098</v>
      </c>
      <c r="D430" t="str">
        <f>HYPERLINK("https://talan.bank.gov.ua/get-user-certificate/_Ji2CS8QGrHvpZBitdtV","Завантажити сертифікат")</f>
        <v>Завантажити сертифікат</v>
      </c>
    </row>
    <row r="431" spans="1:4" x14ac:dyDescent="0.3">
      <c r="A431" t="s">
        <v>1099</v>
      </c>
      <c r="B431" t="s">
        <v>1100</v>
      </c>
      <c r="C431" t="s">
        <v>1101</v>
      </c>
      <c r="D431" t="str">
        <f>HYPERLINK("https://talan.bank.gov.ua/get-user-certificate/_Ji2C9xW4AciByZvK9OQ","Завантажити сертифікат")</f>
        <v>Завантажити сертифікат</v>
      </c>
    </row>
    <row r="432" spans="1:4" x14ac:dyDescent="0.3">
      <c r="A432" t="s">
        <v>1102</v>
      </c>
      <c r="B432" t="s">
        <v>1103</v>
      </c>
      <c r="C432" t="s">
        <v>1104</v>
      </c>
      <c r="D432" t="str">
        <f>HYPERLINK("https://talan.bank.gov.ua/get-user-certificate/_Ji2C3A6gVLKUKjwqtHI","Завантажити сертифікат")</f>
        <v>Завантажити сертифікат</v>
      </c>
    </row>
    <row r="433" spans="1:4" x14ac:dyDescent="0.3">
      <c r="A433" t="s">
        <v>1105</v>
      </c>
      <c r="B433" t="s">
        <v>1106</v>
      </c>
      <c r="C433" t="s">
        <v>898</v>
      </c>
      <c r="D433" t="str">
        <f>HYPERLINK("https://talan.bank.gov.ua/get-user-certificate/_Ji2CbhFwarkXTvBHb-7","Завантажити сертифікат")</f>
        <v>Завантажити сертифікат</v>
      </c>
    </row>
    <row r="434" spans="1:4" x14ac:dyDescent="0.3">
      <c r="A434" t="s">
        <v>1107</v>
      </c>
      <c r="B434" t="s">
        <v>1108</v>
      </c>
      <c r="C434" t="s">
        <v>1109</v>
      </c>
      <c r="D434" t="str">
        <f>HYPERLINK("https://talan.bank.gov.ua/get-user-certificate/_Ji2CJUtaHeNmWtQJznk","Завантажити сертифікат")</f>
        <v>Завантажити сертифікат</v>
      </c>
    </row>
    <row r="435" spans="1:4" x14ac:dyDescent="0.3">
      <c r="A435" t="s">
        <v>1110</v>
      </c>
      <c r="B435" t="s">
        <v>1111</v>
      </c>
      <c r="C435" t="s">
        <v>451</v>
      </c>
      <c r="D435" t="str">
        <f>HYPERLINK("https://talan.bank.gov.ua/get-user-certificate/_Ji2CthtiPjgn6V8iC_S","Завантажити сертифікат")</f>
        <v>Завантажити сертифікат</v>
      </c>
    </row>
    <row r="436" spans="1:4" x14ac:dyDescent="0.3">
      <c r="A436" t="s">
        <v>1112</v>
      </c>
      <c r="B436" t="s">
        <v>1113</v>
      </c>
      <c r="C436" t="s">
        <v>1114</v>
      </c>
      <c r="D436" t="str">
        <f>HYPERLINK("https://talan.bank.gov.ua/get-user-certificate/_Ji2CXId2C_kYQ-oUFGn","Завантажити сертифікат")</f>
        <v>Завантажити сертифікат</v>
      </c>
    </row>
    <row r="437" spans="1:4" x14ac:dyDescent="0.3">
      <c r="A437" t="s">
        <v>1115</v>
      </c>
      <c r="B437" t="s">
        <v>1116</v>
      </c>
      <c r="C437" t="s">
        <v>435</v>
      </c>
      <c r="D437" t="str">
        <f>HYPERLINK("https://talan.bank.gov.ua/get-user-certificate/_Ji2CiXP-SCjXzMDYSZS","Завантажити сертифікат")</f>
        <v>Завантажити сертифікат</v>
      </c>
    </row>
    <row r="438" spans="1:4" x14ac:dyDescent="0.3">
      <c r="A438" t="s">
        <v>1117</v>
      </c>
      <c r="B438" t="s">
        <v>1118</v>
      </c>
      <c r="C438" t="s">
        <v>1119</v>
      </c>
      <c r="D438" t="str">
        <f>HYPERLINK("https://talan.bank.gov.ua/get-user-certificate/_Ji2CCqZyOsEFwYcR1Hj","Завантажити сертифікат")</f>
        <v>Завантажити сертифікат</v>
      </c>
    </row>
    <row r="439" spans="1:4" x14ac:dyDescent="0.3">
      <c r="A439" t="s">
        <v>1120</v>
      </c>
      <c r="B439" t="s">
        <v>1121</v>
      </c>
      <c r="C439" t="s">
        <v>1122</v>
      </c>
      <c r="D439" t="str">
        <f>HYPERLINK("https://talan.bank.gov.ua/get-user-certificate/_Ji2Chknsex-XK6jFqR5","Завантажити сертифікат")</f>
        <v>Завантажити сертифікат</v>
      </c>
    </row>
    <row r="440" spans="1:4" x14ac:dyDescent="0.3">
      <c r="A440" t="s">
        <v>1123</v>
      </c>
      <c r="B440" t="s">
        <v>1124</v>
      </c>
      <c r="C440" t="s">
        <v>211</v>
      </c>
      <c r="D440" t="str">
        <f>HYPERLINK("https://talan.bank.gov.ua/get-user-certificate/_Ji2CjKDck1z_0ZBrWv-","Завантажити сертифікат")</f>
        <v>Завантажити сертифікат</v>
      </c>
    </row>
    <row r="441" spans="1:4" x14ac:dyDescent="0.3">
      <c r="A441" t="s">
        <v>1125</v>
      </c>
      <c r="B441" t="s">
        <v>1126</v>
      </c>
      <c r="C441" t="s">
        <v>258</v>
      </c>
      <c r="D441" t="str">
        <f>HYPERLINK("https://talan.bank.gov.ua/get-user-certificate/_Ji2CgeFnkhSeX7OruOY","Завантажити сертифікат")</f>
        <v>Завантажити сертифікат</v>
      </c>
    </row>
    <row r="442" spans="1:4" x14ac:dyDescent="0.3">
      <c r="A442" t="s">
        <v>1127</v>
      </c>
      <c r="B442" t="s">
        <v>1128</v>
      </c>
      <c r="C442" t="s">
        <v>211</v>
      </c>
      <c r="D442" t="str">
        <f>HYPERLINK("https://talan.bank.gov.ua/get-user-certificate/_Ji2CL_MwUVOz-p12bEF","Завантажити сертифікат")</f>
        <v>Завантажити сертифікат</v>
      </c>
    </row>
    <row r="443" spans="1:4" x14ac:dyDescent="0.3">
      <c r="A443" t="s">
        <v>1129</v>
      </c>
      <c r="B443" t="s">
        <v>1130</v>
      </c>
      <c r="C443" t="s">
        <v>145</v>
      </c>
      <c r="D443" t="str">
        <f>HYPERLINK("https://talan.bank.gov.ua/get-user-certificate/_Ji2CIvZGfoV0yejdpra","Завантажити сертифікат")</f>
        <v>Завантажити сертифікат</v>
      </c>
    </row>
    <row r="444" spans="1:4" x14ac:dyDescent="0.3">
      <c r="A444" t="s">
        <v>1131</v>
      </c>
      <c r="B444" t="s">
        <v>1132</v>
      </c>
      <c r="C444" t="s">
        <v>796</v>
      </c>
      <c r="D444" t="str">
        <f>HYPERLINK("https://talan.bank.gov.ua/get-user-certificate/_Ji2CeZW6ul-O3XDEni5","Завантажити сертифікат")</f>
        <v>Завантажити сертифікат</v>
      </c>
    </row>
    <row r="445" spans="1:4" x14ac:dyDescent="0.3">
      <c r="A445" t="s">
        <v>1133</v>
      </c>
      <c r="B445" t="s">
        <v>1134</v>
      </c>
      <c r="C445" t="s">
        <v>796</v>
      </c>
      <c r="D445" t="str">
        <f>HYPERLINK("https://talan.bank.gov.ua/get-user-certificate/_Ji2CutRCDpv3wVRqthN","Завантажити сертифікат")</f>
        <v>Завантажити сертифікат</v>
      </c>
    </row>
    <row r="446" spans="1:4" x14ac:dyDescent="0.3">
      <c r="A446" t="s">
        <v>1135</v>
      </c>
      <c r="B446" t="s">
        <v>1136</v>
      </c>
      <c r="C446" t="s">
        <v>3</v>
      </c>
      <c r="D446" t="str">
        <f>HYPERLINK("https://talan.bank.gov.ua/get-user-certificate/_Ji2C3mjeZnTYWhOU6fW","Завантажити сертифікат")</f>
        <v>Завантажити сертифікат</v>
      </c>
    </row>
    <row r="447" spans="1:4" x14ac:dyDescent="0.3">
      <c r="A447" t="s">
        <v>1137</v>
      </c>
      <c r="B447" t="s">
        <v>1138</v>
      </c>
      <c r="C447" t="s">
        <v>156</v>
      </c>
      <c r="D447" t="str">
        <f>HYPERLINK("https://talan.bank.gov.ua/get-user-certificate/_Ji2C2Hj_T4BDKhkvFgW","Завантажити сертифікат")</f>
        <v>Завантажити сертифікат</v>
      </c>
    </row>
    <row r="448" spans="1:4" x14ac:dyDescent="0.3">
      <c r="A448" t="s">
        <v>1139</v>
      </c>
      <c r="B448" t="s">
        <v>1140</v>
      </c>
      <c r="C448" t="s">
        <v>214</v>
      </c>
      <c r="D448" t="str">
        <f>HYPERLINK("https://talan.bank.gov.ua/get-user-certificate/_Ji2C-KDlfK3V7jnzBcF","Завантажити сертифікат")</f>
        <v>Завантажити сертифікат</v>
      </c>
    </row>
    <row r="449" spans="1:4" x14ac:dyDescent="0.3">
      <c r="A449" t="s">
        <v>1141</v>
      </c>
      <c r="B449" t="s">
        <v>1142</v>
      </c>
      <c r="C449" t="s">
        <v>1143</v>
      </c>
      <c r="D449" t="str">
        <f>HYPERLINK("https://talan.bank.gov.ua/get-user-certificate/_Ji2CIDV6P5xiDKqIDnd","Завантажити сертифікат")</f>
        <v>Завантажити сертифікат</v>
      </c>
    </row>
    <row r="450" spans="1:4" x14ac:dyDescent="0.3">
      <c r="A450" t="s">
        <v>1144</v>
      </c>
      <c r="B450" t="s">
        <v>1145</v>
      </c>
      <c r="C450" t="s">
        <v>1146</v>
      </c>
      <c r="D450" t="str">
        <f>HYPERLINK("https://talan.bank.gov.ua/get-user-certificate/_Ji2Cs5TIuGzn7OVb7x_","Завантажити сертифікат")</f>
        <v>Завантажити сертифікат</v>
      </c>
    </row>
    <row r="451" spans="1:4" x14ac:dyDescent="0.3">
      <c r="A451" t="s">
        <v>1147</v>
      </c>
      <c r="B451" t="s">
        <v>1148</v>
      </c>
      <c r="C451" t="s">
        <v>1149</v>
      </c>
      <c r="D451" t="str">
        <f>HYPERLINK("https://talan.bank.gov.ua/get-user-certificate/_Ji2CEluuCO-g40z5ZlB","Завантажити сертифікат")</f>
        <v>Завантажити сертифікат</v>
      </c>
    </row>
    <row r="452" spans="1:4" x14ac:dyDescent="0.3">
      <c r="A452" t="s">
        <v>1150</v>
      </c>
      <c r="B452" t="s">
        <v>1151</v>
      </c>
      <c r="C452" t="s">
        <v>1152</v>
      </c>
      <c r="D452" t="str">
        <f>HYPERLINK("https://talan.bank.gov.ua/get-user-certificate/_Ji2CJYdTMtPq9hlxbAa","Завантажити сертифікат")</f>
        <v>Завантажити сертифікат</v>
      </c>
    </row>
    <row r="453" spans="1:4" x14ac:dyDescent="0.3">
      <c r="A453" t="s">
        <v>1153</v>
      </c>
      <c r="B453" t="s">
        <v>1154</v>
      </c>
      <c r="C453" t="s">
        <v>1155</v>
      </c>
      <c r="D453" t="str">
        <f>HYPERLINK("https://talan.bank.gov.ua/get-user-certificate/_Ji2CYP6IhYKqbl5N1mM","Завантажити сертифікат")</f>
        <v>Завантажити сертифікат</v>
      </c>
    </row>
    <row r="454" spans="1:4" x14ac:dyDescent="0.3">
      <c r="A454" t="s">
        <v>1156</v>
      </c>
      <c r="B454" t="s">
        <v>1157</v>
      </c>
      <c r="C454" t="s">
        <v>214</v>
      </c>
      <c r="D454" t="str">
        <f>HYPERLINK("https://talan.bank.gov.ua/get-user-certificate/_Ji2CPfqRfTnehKmf6Dd","Завантажити сертифікат")</f>
        <v>Завантажити сертифікат</v>
      </c>
    </row>
    <row r="455" spans="1:4" x14ac:dyDescent="0.3">
      <c r="A455" t="s">
        <v>1158</v>
      </c>
      <c r="B455" t="s">
        <v>1159</v>
      </c>
      <c r="C455" t="s">
        <v>299</v>
      </c>
      <c r="D455" t="str">
        <f>HYPERLINK("https://talan.bank.gov.ua/get-user-certificate/_Ji2CoqVGYRM7Ly38GB_","Завантажити сертифікат")</f>
        <v>Завантажити сертифікат</v>
      </c>
    </row>
    <row r="456" spans="1:4" x14ac:dyDescent="0.3">
      <c r="A456" t="s">
        <v>1160</v>
      </c>
      <c r="B456" t="s">
        <v>1161</v>
      </c>
      <c r="C456" t="s">
        <v>1162</v>
      </c>
      <c r="D456" t="str">
        <f>HYPERLINK("https://talan.bank.gov.ua/get-user-certificate/_Ji2CG_9V_bGkcMhJT-U","Завантажити сертифікат")</f>
        <v>Завантажити сертифікат</v>
      </c>
    </row>
    <row r="457" spans="1:4" x14ac:dyDescent="0.3">
      <c r="A457" t="s">
        <v>1163</v>
      </c>
      <c r="B457" t="s">
        <v>1164</v>
      </c>
      <c r="C457" t="s">
        <v>3</v>
      </c>
      <c r="D457" t="str">
        <f>HYPERLINK("https://talan.bank.gov.ua/get-user-certificate/_Ji2CYKyN3Fr_JucW2iv","Завантажити сертифікат")</f>
        <v>Завантажити сертифікат</v>
      </c>
    </row>
    <row r="458" spans="1:4" x14ac:dyDescent="0.3">
      <c r="A458" t="s">
        <v>1165</v>
      </c>
      <c r="B458" t="s">
        <v>1166</v>
      </c>
      <c r="C458" t="s">
        <v>1167</v>
      </c>
      <c r="D458" t="str">
        <f>HYPERLINK("https://talan.bank.gov.ua/get-user-certificate/_Ji2CWyM34uN4eMkICUh","Завантажити сертифікат")</f>
        <v>Завантажити сертифікат</v>
      </c>
    </row>
    <row r="459" spans="1:4" x14ac:dyDescent="0.3">
      <c r="A459" t="s">
        <v>1168</v>
      </c>
      <c r="B459" t="s">
        <v>1169</v>
      </c>
      <c r="C459" t="s">
        <v>3</v>
      </c>
      <c r="D459" t="str">
        <f>HYPERLINK("https://talan.bank.gov.ua/get-user-certificate/_Ji2CMXrHN30T4yD9GYV","Завантажити сертифікат")</f>
        <v>Завантажити сертифікат</v>
      </c>
    </row>
    <row r="460" spans="1:4" x14ac:dyDescent="0.3">
      <c r="A460" t="s">
        <v>1170</v>
      </c>
      <c r="B460" t="s">
        <v>1171</v>
      </c>
      <c r="C460" t="s">
        <v>625</v>
      </c>
      <c r="D460" t="str">
        <f>HYPERLINK("https://talan.bank.gov.ua/get-user-certificate/_Ji2CM7LbuVpzm3WsWWb","Завантажити сертифікат")</f>
        <v>Завантажити сертифікат</v>
      </c>
    </row>
    <row r="461" spans="1:4" x14ac:dyDescent="0.3">
      <c r="A461" t="s">
        <v>1172</v>
      </c>
      <c r="B461" t="s">
        <v>1173</v>
      </c>
      <c r="C461" t="s">
        <v>399</v>
      </c>
      <c r="D461" t="str">
        <f>HYPERLINK("https://talan.bank.gov.ua/get-user-certificate/_Ji2C4WVDuUYq_Yc5sRC","Завантажити сертифікат")</f>
        <v>Завантажити сертифікат</v>
      </c>
    </row>
    <row r="462" spans="1:4" x14ac:dyDescent="0.3">
      <c r="A462" t="s">
        <v>1174</v>
      </c>
      <c r="B462" t="s">
        <v>1175</v>
      </c>
      <c r="C462" t="s">
        <v>3</v>
      </c>
      <c r="D462" t="str">
        <f>HYPERLINK("https://talan.bank.gov.ua/get-user-certificate/_Ji2Cd2Bu_yxKB11wS2y","Завантажити сертифікат")</f>
        <v>Завантажити сертифікат</v>
      </c>
    </row>
    <row r="463" spans="1:4" x14ac:dyDescent="0.3">
      <c r="A463" t="s">
        <v>1176</v>
      </c>
      <c r="B463" t="s">
        <v>1177</v>
      </c>
      <c r="C463" t="s">
        <v>64</v>
      </c>
      <c r="D463" t="str">
        <f>HYPERLINK("https://talan.bank.gov.ua/get-user-certificate/_Ji2CPJqG40EKjWOCSA8","Завантажити сертифікат")</f>
        <v>Завантажити сертифікат</v>
      </c>
    </row>
    <row r="464" spans="1:4" x14ac:dyDescent="0.3">
      <c r="A464" t="s">
        <v>1178</v>
      </c>
      <c r="B464" t="s">
        <v>1179</v>
      </c>
      <c r="C464" t="s">
        <v>873</v>
      </c>
      <c r="D464" t="str">
        <f>HYPERLINK("https://talan.bank.gov.ua/get-user-certificate/_Ji2CAA5fkfe3sb9V6N6","Завантажити сертифікат")</f>
        <v>Завантажити сертифікат</v>
      </c>
    </row>
    <row r="465" spans="1:4" x14ac:dyDescent="0.3">
      <c r="A465" t="s">
        <v>1180</v>
      </c>
      <c r="B465" t="s">
        <v>1181</v>
      </c>
      <c r="C465" t="s">
        <v>451</v>
      </c>
      <c r="D465" t="str">
        <f>HYPERLINK("https://talan.bank.gov.ua/get-user-certificate/_Ji2CQtjFXl66527d6ob","Завантажити сертифікат")</f>
        <v>Завантажити сертифікат</v>
      </c>
    </row>
    <row r="466" spans="1:4" x14ac:dyDescent="0.3">
      <c r="A466" t="s">
        <v>1182</v>
      </c>
      <c r="B466" t="s">
        <v>1183</v>
      </c>
      <c r="C466" t="s">
        <v>3</v>
      </c>
      <c r="D466" t="str">
        <f>HYPERLINK("https://talan.bank.gov.ua/get-user-certificate/_Ji2CX3Jj-C3X20ruKYo","Завантажити сертифікат")</f>
        <v>Завантажити сертифікат</v>
      </c>
    </row>
    <row r="467" spans="1:4" x14ac:dyDescent="0.3">
      <c r="A467" t="s">
        <v>1184</v>
      </c>
      <c r="B467" t="s">
        <v>1185</v>
      </c>
      <c r="C467" t="s">
        <v>1186</v>
      </c>
      <c r="D467" t="str">
        <f>HYPERLINK("https://talan.bank.gov.ua/get-user-certificate/_Ji2C2j-IIyj2LwFvzBH","Завантажити сертифікат")</f>
        <v>Завантажити сертифікат</v>
      </c>
    </row>
    <row r="468" spans="1:4" x14ac:dyDescent="0.3">
      <c r="A468" t="s">
        <v>1187</v>
      </c>
      <c r="B468" t="s">
        <v>1188</v>
      </c>
      <c r="C468" t="s">
        <v>1189</v>
      </c>
      <c r="D468" t="str">
        <f>HYPERLINK("https://talan.bank.gov.ua/get-user-certificate/_Ji2Cq6sEuZ4CWNxT3Ve","Завантажити сертифікат")</f>
        <v>Завантажити сертифікат</v>
      </c>
    </row>
    <row r="469" spans="1:4" x14ac:dyDescent="0.3">
      <c r="A469" t="s">
        <v>1190</v>
      </c>
      <c r="B469" t="s">
        <v>1191</v>
      </c>
      <c r="C469" t="s">
        <v>211</v>
      </c>
      <c r="D469" t="str">
        <f>HYPERLINK("https://talan.bank.gov.ua/get-user-certificate/_Ji2C8FRvR1kY7kzXCnX","Завантажити сертифікат")</f>
        <v>Завантажити сертифікат</v>
      </c>
    </row>
    <row r="470" spans="1:4" x14ac:dyDescent="0.3">
      <c r="A470" t="s">
        <v>1192</v>
      </c>
      <c r="B470" t="s">
        <v>1193</v>
      </c>
      <c r="C470" t="s">
        <v>1194</v>
      </c>
      <c r="D470" t="str">
        <f>HYPERLINK("https://talan.bank.gov.ua/get-user-certificate/_Ji2CwGaf3f5bySWpni9","Завантажити сертифікат")</f>
        <v>Завантажити сертифікат</v>
      </c>
    </row>
    <row r="471" spans="1:4" x14ac:dyDescent="0.3">
      <c r="A471" t="s">
        <v>1195</v>
      </c>
      <c r="B471" t="s">
        <v>1196</v>
      </c>
      <c r="C471" t="s">
        <v>1197</v>
      </c>
      <c r="D471" t="str">
        <f>HYPERLINK("https://talan.bank.gov.ua/get-user-certificate/_Ji2CaG8h55KHyM8R9z5","Завантажити сертифікат")</f>
        <v>Завантажити сертифікат</v>
      </c>
    </row>
    <row r="472" spans="1:4" x14ac:dyDescent="0.3">
      <c r="A472" t="s">
        <v>1198</v>
      </c>
      <c r="B472" t="s">
        <v>1199</v>
      </c>
      <c r="C472" t="s">
        <v>432</v>
      </c>
      <c r="D472" t="str">
        <f>HYPERLINK("https://talan.bank.gov.ua/get-user-certificate/_Ji2C0bzzsj2ZsvvelOA","Завантажити сертифікат")</f>
        <v>Завантажити сертифікат</v>
      </c>
    </row>
    <row r="473" spans="1:4" x14ac:dyDescent="0.3">
      <c r="A473" t="s">
        <v>1200</v>
      </c>
      <c r="B473" t="s">
        <v>1201</v>
      </c>
      <c r="C473" t="s">
        <v>868</v>
      </c>
      <c r="D473" t="str">
        <f>HYPERLINK("https://talan.bank.gov.ua/get-user-certificate/_Ji2CbgpBJruU8fR_PdA","Завантажити сертифікат")</f>
        <v>Завантажити сертифікат</v>
      </c>
    </row>
    <row r="474" spans="1:4" x14ac:dyDescent="0.3">
      <c r="A474" t="s">
        <v>1202</v>
      </c>
      <c r="B474" t="s">
        <v>1203</v>
      </c>
      <c r="C474" t="s">
        <v>31</v>
      </c>
      <c r="D474" t="str">
        <f>HYPERLINK("https://talan.bank.gov.ua/get-user-certificate/_Ji2C0Uf0FAH3xDuSbHA","Завантажити сертифікат")</f>
        <v>Завантажити сертифікат</v>
      </c>
    </row>
    <row r="475" spans="1:4" x14ac:dyDescent="0.3">
      <c r="A475" t="s">
        <v>1204</v>
      </c>
      <c r="B475" t="s">
        <v>1205</v>
      </c>
      <c r="C475" t="s">
        <v>119</v>
      </c>
      <c r="D475" t="str">
        <f>HYPERLINK("https://talan.bank.gov.ua/get-user-certificate/_Ji2CvU-h9GiWLM6AViB","Завантажити сертифікат")</f>
        <v>Завантажити сертифікат</v>
      </c>
    </row>
    <row r="476" spans="1:4" x14ac:dyDescent="0.3">
      <c r="A476" t="s">
        <v>1206</v>
      </c>
      <c r="B476" t="s">
        <v>1207</v>
      </c>
      <c r="C476" t="s">
        <v>1208</v>
      </c>
      <c r="D476" t="str">
        <f>HYPERLINK("https://talan.bank.gov.ua/get-user-certificate/_Ji2CfJAPcLboBp0SF9A","Завантажити сертифікат")</f>
        <v>Завантажити сертифікат</v>
      </c>
    </row>
    <row r="477" spans="1:4" x14ac:dyDescent="0.3">
      <c r="A477" t="s">
        <v>1209</v>
      </c>
      <c r="B477" t="s">
        <v>1210</v>
      </c>
      <c r="C477" t="s">
        <v>1162</v>
      </c>
      <c r="D477" t="str">
        <f>HYPERLINK("https://talan.bank.gov.ua/get-user-certificate/_Ji2CSdep88FHZ7uPc4U","Завантажити сертифікат")</f>
        <v>Завантажити сертифікат</v>
      </c>
    </row>
    <row r="478" spans="1:4" x14ac:dyDescent="0.3">
      <c r="A478" t="s">
        <v>1211</v>
      </c>
      <c r="B478" t="s">
        <v>1212</v>
      </c>
      <c r="C478" t="s">
        <v>399</v>
      </c>
      <c r="D478" t="str">
        <f>HYPERLINK("https://talan.bank.gov.ua/get-user-certificate/_Ji2C11CN53bsiEiQ_5-","Завантажити сертифікат")</f>
        <v>Завантажити сертифікат</v>
      </c>
    </row>
    <row r="479" spans="1:4" x14ac:dyDescent="0.3">
      <c r="A479" t="s">
        <v>1213</v>
      </c>
      <c r="B479" t="s">
        <v>1214</v>
      </c>
      <c r="C479" t="s">
        <v>413</v>
      </c>
      <c r="D479" t="str">
        <f>HYPERLINK("https://talan.bank.gov.ua/get-user-certificate/_Ji2COo8FV0nlCexHk5l","Завантажити сертифікат")</f>
        <v>Завантажити сертифікат</v>
      </c>
    </row>
    <row r="480" spans="1:4" x14ac:dyDescent="0.3">
      <c r="A480" t="s">
        <v>1215</v>
      </c>
      <c r="B480" t="s">
        <v>1216</v>
      </c>
      <c r="C480" t="s">
        <v>268</v>
      </c>
      <c r="D480" t="str">
        <f>HYPERLINK("https://talan.bank.gov.ua/get-user-certificate/_Ji2C8sQ6NotjRMgi8yf","Завантажити сертифікат")</f>
        <v>Завантажити сертифікат</v>
      </c>
    </row>
    <row r="481" spans="1:4" x14ac:dyDescent="0.3">
      <c r="A481" t="s">
        <v>1217</v>
      </c>
      <c r="B481" t="s">
        <v>1218</v>
      </c>
      <c r="C481" t="s">
        <v>898</v>
      </c>
      <c r="D481" t="str">
        <f>HYPERLINK("https://talan.bank.gov.ua/get-user-certificate/_Ji2CnI3oq2zxaaaJakq","Завантажити сертифікат")</f>
        <v>Завантажити сертифікат</v>
      </c>
    </row>
    <row r="482" spans="1:4" x14ac:dyDescent="0.3">
      <c r="A482" t="s">
        <v>1219</v>
      </c>
      <c r="B482" t="s">
        <v>1220</v>
      </c>
      <c r="C482" t="s">
        <v>394</v>
      </c>
      <c r="D482" t="str">
        <f>HYPERLINK("https://talan.bank.gov.ua/get-user-certificate/_Ji2CJtFuLkZIUDr0Jez","Завантажити сертифікат")</f>
        <v>Завантажити сертифікат</v>
      </c>
    </row>
    <row r="483" spans="1:4" x14ac:dyDescent="0.3">
      <c r="A483" t="s">
        <v>1221</v>
      </c>
      <c r="B483" t="s">
        <v>1222</v>
      </c>
      <c r="C483" t="s">
        <v>1223</v>
      </c>
      <c r="D483" t="str">
        <f>HYPERLINK("https://talan.bank.gov.ua/get-user-certificate/_Ji2CIgwf8xIEbYj5hjs","Завантажити сертифікат")</f>
        <v>Завантажити сертифікат</v>
      </c>
    </row>
    <row r="484" spans="1:4" x14ac:dyDescent="0.3">
      <c r="A484" t="s">
        <v>1224</v>
      </c>
      <c r="B484" t="s">
        <v>1225</v>
      </c>
      <c r="C484" t="s">
        <v>546</v>
      </c>
      <c r="D484" t="str">
        <f>HYPERLINK("https://talan.bank.gov.ua/get-user-certificate/_Ji2CLf7NPO35_qUtQpN","Завантажити сертифікат")</f>
        <v>Завантажити сертифікат</v>
      </c>
    </row>
    <row r="485" spans="1:4" x14ac:dyDescent="0.3">
      <c r="A485" t="s">
        <v>1226</v>
      </c>
      <c r="B485" t="s">
        <v>1227</v>
      </c>
      <c r="C485" t="s">
        <v>1228</v>
      </c>
      <c r="D485" t="str">
        <f>HYPERLINK("https://talan.bank.gov.ua/get-user-certificate/_Ji2CuEtGeO5FBiOwuxr","Завантажити сертифікат")</f>
        <v>Завантажити сертифікат</v>
      </c>
    </row>
    <row r="486" spans="1:4" x14ac:dyDescent="0.3">
      <c r="A486" t="s">
        <v>1229</v>
      </c>
      <c r="B486" t="s">
        <v>1230</v>
      </c>
      <c r="C486" t="s">
        <v>1231</v>
      </c>
      <c r="D486" t="str">
        <f>HYPERLINK("https://talan.bank.gov.ua/get-user-certificate/_Ji2C_ic4CmkaawHY4r2","Завантажити сертифікат")</f>
        <v>Завантажити сертифікат</v>
      </c>
    </row>
    <row r="487" spans="1:4" x14ac:dyDescent="0.3">
      <c r="A487" t="s">
        <v>1232</v>
      </c>
      <c r="B487" t="s">
        <v>1233</v>
      </c>
      <c r="C487" t="s">
        <v>1234</v>
      </c>
      <c r="D487" t="str">
        <f>HYPERLINK("https://talan.bank.gov.ua/get-user-certificate/_Ji2C6ZCxkN09HHxT5bI","Завантажити сертифікат")</f>
        <v>Завантажити сертифікат</v>
      </c>
    </row>
    <row r="488" spans="1:4" x14ac:dyDescent="0.3">
      <c r="A488" t="s">
        <v>1235</v>
      </c>
      <c r="B488" t="s">
        <v>1236</v>
      </c>
      <c r="C488" t="s">
        <v>1237</v>
      </c>
      <c r="D488" t="str">
        <f>HYPERLINK("https://talan.bank.gov.ua/get-user-certificate/_Ji2CKWl-mvy534whSPZ","Завантажити сертифікат")</f>
        <v>Завантажити сертифікат</v>
      </c>
    </row>
    <row r="489" spans="1:4" x14ac:dyDescent="0.3">
      <c r="A489" t="s">
        <v>1238</v>
      </c>
      <c r="B489" t="s">
        <v>1239</v>
      </c>
      <c r="C489" t="s">
        <v>282</v>
      </c>
      <c r="D489" t="str">
        <f>HYPERLINK("https://talan.bank.gov.ua/get-user-certificate/_Ji2CIyxblyZkqY9HYto","Завантажити сертифікат")</f>
        <v>Завантажити сертифікат</v>
      </c>
    </row>
    <row r="490" spans="1:4" x14ac:dyDescent="0.3">
      <c r="A490" t="s">
        <v>1240</v>
      </c>
      <c r="B490" t="s">
        <v>1241</v>
      </c>
      <c r="C490" t="s">
        <v>1149</v>
      </c>
      <c r="D490" t="str">
        <f>HYPERLINK("https://talan.bank.gov.ua/get-user-certificate/_Ji2CcV6BniNc_xel-xZ","Завантажити сертифікат")</f>
        <v>Завантажити сертифікат</v>
      </c>
    </row>
    <row r="491" spans="1:4" x14ac:dyDescent="0.3">
      <c r="A491" t="s">
        <v>1242</v>
      </c>
      <c r="B491" t="s">
        <v>1243</v>
      </c>
      <c r="C491" t="s">
        <v>1244</v>
      </c>
      <c r="D491" t="str">
        <f>HYPERLINK("https://talan.bank.gov.ua/get-user-certificate/_Ji2CAzMHK5NGkLwDOKH","Завантажити сертифікат")</f>
        <v>Завантажити сертифікат</v>
      </c>
    </row>
    <row r="492" spans="1:4" x14ac:dyDescent="0.3">
      <c r="A492" t="s">
        <v>1245</v>
      </c>
      <c r="B492" t="s">
        <v>1246</v>
      </c>
      <c r="C492" t="s">
        <v>426</v>
      </c>
      <c r="D492" t="str">
        <f>HYPERLINK("https://talan.bank.gov.ua/get-user-certificate/_Ji2CLkjLYkE5MLTDXPT","Завантажити сертифікат")</f>
        <v>Завантажити сертифікат</v>
      </c>
    </row>
    <row r="493" spans="1:4" x14ac:dyDescent="0.3">
      <c r="A493" t="s">
        <v>1247</v>
      </c>
      <c r="B493" t="s">
        <v>1248</v>
      </c>
      <c r="C493" t="s">
        <v>1249</v>
      </c>
      <c r="D493" t="str">
        <f>HYPERLINK("https://talan.bank.gov.ua/get-user-certificate/_Ji2CoEQDtjR175qQGPn","Завантажити сертифікат")</f>
        <v>Завантажити сертифікат</v>
      </c>
    </row>
    <row r="494" spans="1:4" x14ac:dyDescent="0.3">
      <c r="A494" t="s">
        <v>1250</v>
      </c>
      <c r="B494" t="s">
        <v>1251</v>
      </c>
      <c r="C494" t="s">
        <v>1252</v>
      </c>
      <c r="D494" t="str">
        <f>HYPERLINK("https://talan.bank.gov.ua/get-user-certificate/_Ji2C6mYDoN_-0l7BU7y","Завантажити сертифікат")</f>
        <v>Завантажити сертифікат</v>
      </c>
    </row>
    <row r="495" spans="1:4" x14ac:dyDescent="0.3">
      <c r="A495" t="s">
        <v>1253</v>
      </c>
      <c r="B495" t="s">
        <v>1254</v>
      </c>
      <c r="C495" t="s">
        <v>898</v>
      </c>
      <c r="D495" t="str">
        <f>HYPERLINK("https://talan.bank.gov.ua/get-user-certificate/_Ji2Ci6jZo4wpkau2_97","Завантажити сертифікат")</f>
        <v>Завантажити сертифікат</v>
      </c>
    </row>
    <row r="496" spans="1:4" x14ac:dyDescent="0.3">
      <c r="A496" t="s">
        <v>1255</v>
      </c>
      <c r="B496" t="s">
        <v>1256</v>
      </c>
      <c r="C496" t="s">
        <v>211</v>
      </c>
      <c r="D496" t="str">
        <f>HYPERLINK("https://talan.bank.gov.ua/get-user-certificate/_Ji2CvX5VPN6_dRmldPp","Завантажити сертифікат")</f>
        <v>Завантажити сертифікат</v>
      </c>
    </row>
    <row r="497" spans="1:4" x14ac:dyDescent="0.3">
      <c r="A497" t="s">
        <v>1257</v>
      </c>
      <c r="B497" t="s">
        <v>1258</v>
      </c>
      <c r="C497" t="s">
        <v>3</v>
      </c>
      <c r="D497" t="str">
        <f>HYPERLINK("https://talan.bank.gov.ua/get-user-certificate/_Ji2CIvuWaAGPV_at_jy","Завантажити сертифікат")</f>
        <v>Завантажити сертифікат</v>
      </c>
    </row>
    <row r="498" spans="1:4" x14ac:dyDescent="0.3">
      <c r="A498" t="s">
        <v>1259</v>
      </c>
      <c r="B498" t="s">
        <v>1260</v>
      </c>
      <c r="C498" t="s">
        <v>48</v>
      </c>
      <c r="D498" t="str">
        <f>HYPERLINK("https://talan.bank.gov.ua/get-user-certificate/_Ji2C-1GmkPvSyeFNE80","Завантажити сертифікат")</f>
        <v>Завантажити сертифікат</v>
      </c>
    </row>
    <row r="499" spans="1:4" x14ac:dyDescent="0.3">
      <c r="A499" t="s">
        <v>1261</v>
      </c>
      <c r="B499" t="s">
        <v>1262</v>
      </c>
      <c r="C499" t="s">
        <v>438</v>
      </c>
      <c r="D499" t="str">
        <f>HYPERLINK("https://talan.bank.gov.ua/get-user-certificate/_Ji2CysF5hn0oD-jxqn9","Завантажити сертифікат")</f>
        <v>Завантажити сертифікат</v>
      </c>
    </row>
    <row r="500" spans="1:4" x14ac:dyDescent="0.3">
      <c r="A500" t="s">
        <v>1263</v>
      </c>
      <c r="B500" t="s">
        <v>1264</v>
      </c>
      <c r="C500" t="s">
        <v>367</v>
      </c>
      <c r="D500" t="str">
        <f>HYPERLINK("https://talan.bank.gov.ua/get-user-certificate/_Ji2CBu6OH-gtn5XZEiP","Завантажити сертифікат")</f>
        <v>Завантажити сертифікат</v>
      </c>
    </row>
    <row r="501" spans="1:4" x14ac:dyDescent="0.3">
      <c r="A501" t="s">
        <v>1265</v>
      </c>
      <c r="B501" t="s">
        <v>1266</v>
      </c>
      <c r="C501" t="s">
        <v>435</v>
      </c>
      <c r="D501" t="str">
        <f>HYPERLINK("https://talan.bank.gov.ua/get-user-certificate/_Ji2CPGiXf8OrDET5fWS","Завантажити сертифікат")</f>
        <v>Завантажити сертифікат</v>
      </c>
    </row>
    <row r="502" spans="1:4" x14ac:dyDescent="0.3">
      <c r="A502" t="s">
        <v>1267</v>
      </c>
      <c r="B502" t="s">
        <v>1268</v>
      </c>
      <c r="C502" t="s">
        <v>1269</v>
      </c>
      <c r="D502" t="str">
        <f>HYPERLINK("https://talan.bank.gov.ua/get-user-certificate/_Ji2Ckjj8V9P_hWYnt2z","Завантажити сертифікат")</f>
        <v>Завантажити сертифікат</v>
      </c>
    </row>
    <row r="503" spans="1:4" x14ac:dyDescent="0.3">
      <c r="A503" t="s">
        <v>1270</v>
      </c>
      <c r="B503" t="s">
        <v>1271</v>
      </c>
      <c r="C503" t="s">
        <v>1272</v>
      </c>
      <c r="D503" t="str">
        <f>HYPERLINK("https://talan.bank.gov.ua/get-user-certificate/_Ji2Cp2uFhyvGmvgomW8","Завантажити сертифікат")</f>
        <v>Завантажити сертифікат</v>
      </c>
    </row>
    <row r="504" spans="1:4" x14ac:dyDescent="0.3">
      <c r="A504" t="s">
        <v>1273</v>
      </c>
      <c r="B504" t="s">
        <v>1274</v>
      </c>
      <c r="C504" t="s">
        <v>367</v>
      </c>
      <c r="D504" t="str">
        <f>HYPERLINK("https://talan.bank.gov.ua/get-user-certificate/_Ji2CqKaldWt30au3dYw","Завантажити сертифікат")</f>
        <v>Завантажити сертифікат</v>
      </c>
    </row>
    <row r="505" spans="1:4" x14ac:dyDescent="0.3">
      <c r="A505" t="s">
        <v>1275</v>
      </c>
      <c r="B505" t="s">
        <v>1276</v>
      </c>
      <c r="C505" t="s">
        <v>1277</v>
      </c>
      <c r="D505" t="str">
        <f>HYPERLINK("https://talan.bank.gov.ua/get-user-certificate/_Ji2C4j1Ocz_W_amQCZE","Завантажити сертифікат")</f>
        <v>Завантажити сертифікат</v>
      </c>
    </row>
    <row r="506" spans="1:4" x14ac:dyDescent="0.3">
      <c r="A506" t="s">
        <v>1278</v>
      </c>
      <c r="B506" t="s">
        <v>1279</v>
      </c>
      <c r="C506" t="s">
        <v>3</v>
      </c>
      <c r="D506" t="str">
        <f>HYPERLINK("https://talan.bank.gov.ua/get-user-certificate/_Ji2CRHhwwEz2ogK48Sl","Завантажити сертифікат")</f>
        <v>Завантажити сертифікат</v>
      </c>
    </row>
    <row r="507" spans="1:4" x14ac:dyDescent="0.3">
      <c r="A507" t="s">
        <v>1280</v>
      </c>
      <c r="B507" t="s">
        <v>1281</v>
      </c>
      <c r="C507" t="s">
        <v>355</v>
      </c>
      <c r="D507" t="str">
        <f>HYPERLINK("https://talan.bank.gov.ua/get-user-certificate/_Ji2CutVPTAI_DmVkp-b","Завантажити сертифікат")</f>
        <v>Завантажити сертифікат</v>
      </c>
    </row>
    <row r="508" spans="1:4" x14ac:dyDescent="0.3">
      <c r="A508" t="s">
        <v>1282</v>
      </c>
      <c r="B508" t="s">
        <v>1283</v>
      </c>
      <c r="C508" t="s">
        <v>1186</v>
      </c>
      <c r="D508" t="str">
        <f>HYPERLINK("https://talan.bank.gov.ua/get-user-certificate/_Ji2CeIbMwHSr7MClGDo","Завантажити сертифікат")</f>
        <v>Завантажити сертифікат</v>
      </c>
    </row>
    <row r="509" spans="1:4" x14ac:dyDescent="0.3">
      <c r="A509" t="s">
        <v>1284</v>
      </c>
      <c r="B509" t="s">
        <v>1285</v>
      </c>
      <c r="C509" t="s">
        <v>533</v>
      </c>
      <c r="D509" t="str">
        <f>HYPERLINK("https://talan.bank.gov.ua/get-user-certificate/_Ji2CmnNlG0MpLpfZaGN","Завантажити сертифікат")</f>
        <v>Завантажити сертифікат</v>
      </c>
    </row>
    <row r="510" spans="1:4" x14ac:dyDescent="0.3">
      <c r="A510" t="s">
        <v>1286</v>
      </c>
      <c r="B510" t="s">
        <v>1287</v>
      </c>
      <c r="C510" t="s">
        <v>1288</v>
      </c>
      <c r="D510" t="str">
        <f>HYPERLINK("https://talan.bank.gov.ua/get-user-certificate/_Ji2Cz7hJzK4_eCNvhB2","Завантажити сертифікат")</f>
        <v>Завантажити сертифікат</v>
      </c>
    </row>
    <row r="511" spans="1:4" x14ac:dyDescent="0.3">
      <c r="A511" t="s">
        <v>1289</v>
      </c>
      <c r="B511" t="s">
        <v>1290</v>
      </c>
      <c r="C511" t="s">
        <v>1162</v>
      </c>
      <c r="D511" t="str">
        <f>HYPERLINK("https://talan.bank.gov.ua/get-user-certificate/_Ji2CfJJVrRPh1QYxrAj","Завантажити сертифікат")</f>
        <v>Завантажити сертифікат</v>
      </c>
    </row>
    <row r="512" spans="1:4" x14ac:dyDescent="0.3">
      <c r="A512" t="s">
        <v>1291</v>
      </c>
      <c r="B512" t="s">
        <v>1292</v>
      </c>
      <c r="C512" t="s">
        <v>1293</v>
      </c>
      <c r="D512" t="str">
        <f>HYPERLINK("https://talan.bank.gov.ua/get-user-certificate/_Ji2C4nJCBaAkHJWRmZI","Завантажити сертифікат")</f>
        <v>Завантажити сертифікат</v>
      </c>
    </row>
    <row r="513" spans="1:4" x14ac:dyDescent="0.3">
      <c r="A513" t="s">
        <v>1294</v>
      </c>
      <c r="B513" t="s">
        <v>1295</v>
      </c>
      <c r="C513" t="s">
        <v>429</v>
      </c>
      <c r="D513" t="str">
        <f>HYPERLINK("https://talan.bank.gov.ua/get-user-certificate/_Ji2CIuo3eqCf0zLLa8P","Завантажити сертифікат")</f>
        <v>Завантажити сертифікат</v>
      </c>
    </row>
    <row r="514" spans="1:4" x14ac:dyDescent="0.3">
      <c r="A514" t="s">
        <v>1296</v>
      </c>
      <c r="B514" t="s">
        <v>1297</v>
      </c>
      <c r="C514" t="s">
        <v>268</v>
      </c>
      <c r="D514" t="str">
        <f>HYPERLINK("https://talan.bank.gov.ua/get-user-certificate/_Ji2C63fHU5H057uJnp7","Завантажити сертифікат")</f>
        <v>Завантажити сертифікат</v>
      </c>
    </row>
    <row r="515" spans="1:4" x14ac:dyDescent="0.3">
      <c r="A515" t="s">
        <v>1298</v>
      </c>
      <c r="B515" t="s">
        <v>1299</v>
      </c>
      <c r="C515" t="s">
        <v>1300</v>
      </c>
      <c r="D515" t="str">
        <f>HYPERLINK("https://talan.bank.gov.ua/get-user-certificate/_Ji2CnsCf_bRdU_CNSvw","Завантажити сертифікат")</f>
        <v>Завантажити сертифікат</v>
      </c>
    </row>
    <row r="516" spans="1:4" x14ac:dyDescent="0.3">
      <c r="A516" t="s">
        <v>1301</v>
      </c>
      <c r="B516" t="s">
        <v>1302</v>
      </c>
      <c r="C516" t="s">
        <v>1303</v>
      </c>
      <c r="D516" t="str">
        <f>HYPERLINK("https://talan.bank.gov.ua/get-user-certificate/_Ji2Cb4EBLs9Xp83ZXSb","Завантажити сертифікат")</f>
        <v>Завантажити сертифікат</v>
      </c>
    </row>
    <row r="517" spans="1:4" x14ac:dyDescent="0.3">
      <c r="A517" t="s">
        <v>1304</v>
      </c>
      <c r="B517" t="s">
        <v>1305</v>
      </c>
      <c r="C517" t="s">
        <v>432</v>
      </c>
      <c r="D517" t="str">
        <f>HYPERLINK("https://talan.bank.gov.ua/get-user-certificate/_Ji2C-NOpqexa4T8_-it","Завантажити сертифікат")</f>
        <v>Завантажити сертифікат</v>
      </c>
    </row>
    <row r="518" spans="1:4" x14ac:dyDescent="0.3">
      <c r="A518" t="s">
        <v>1306</v>
      </c>
      <c r="B518" t="s">
        <v>1307</v>
      </c>
      <c r="C518" t="s">
        <v>1308</v>
      </c>
      <c r="D518" t="str">
        <f>HYPERLINK("https://talan.bank.gov.ua/get-user-certificate/_Ji2CStKtTa6FnBZcl8Z","Завантажити сертифікат")</f>
        <v>Завантажити сертифікат</v>
      </c>
    </row>
    <row r="519" spans="1:4" x14ac:dyDescent="0.3">
      <c r="A519" t="s">
        <v>1309</v>
      </c>
      <c r="B519" t="s">
        <v>1310</v>
      </c>
      <c r="C519" t="s">
        <v>462</v>
      </c>
      <c r="D519" t="str">
        <f>HYPERLINK("https://talan.bank.gov.ua/get-user-certificate/_Ji2CFXnlEP1q2TvWVoX","Завантажити сертифікат")</f>
        <v>Завантажити сертифікат</v>
      </c>
    </row>
    <row r="520" spans="1:4" x14ac:dyDescent="0.3">
      <c r="A520" t="s">
        <v>1311</v>
      </c>
      <c r="B520" t="s">
        <v>1312</v>
      </c>
      <c r="C520" t="s">
        <v>268</v>
      </c>
      <c r="D520" t="str">
        <f>HYPERLINK("https://talan.bank.gov.ua/get-user-certificate/_Ji2CzDXFBLONSQvfbub","Завантажити сертифікат")</f>
        <v>Завантажити сертифікат</v>
      </c>
    </row>
    <row r="521" spans="1:4" x14ac:dyDescent="0.3">
      <c r="A521" t="s">
        <v>1313</v>
      </c>
      <c r="B521" t="s">
        <v>1314</v>
      </c>
      <c r="C521" t="s">
        <v>383</v>
      </c>
      <c r="D521" t="str">
        <f>HYPERLINK("https://talan.bank.gov.ua/get-user-certificate/_Ji2CKlE-TKqMXoon5wV","Завантажити сертифікат")</f>
        <v>Завантажити сертифікат</v>
      </c>
    </row>
    <row r="522" spans="1:4" x14ac:dyDescent="0.3">
      <c r="A522" t="s">
        <v>1315</v>
      </c>
      <c r="B522" t="s">
        <v>1316</v>
      </c>
      <c r="C522" t="s">
        <v>1317</v>
      </c>
      <c r="D522" t="str">
        <f>HYPERLINK("https://talan.bank.gov.ua/get-user-certificate/_Ji2CeJqG9IGbtfAAvIW","Завантажити сертифікат")</f>
        <v>Завантажити сертифікат</v>
      </c>
    </row>
    <row r="523" spans="1:4" x14ac:dyDescent="0.3">
      <c r="A523" t="s">
        <v>1318</v>
      </c>
      <c r="B523" t="s">
        <v>1319</v>
      </c>
      <c r="C523" t="s">
        <v>48</v>
      </c>
      <c r="D523" t="str">
        <f>HYPERLINK("https://talan.bank.gov.ua/get-user-certificate/_Ji2CIcU42GahBUoToVc","Завантажити сертифікат")</f>
        <v>Завантажити сертифікат</v>
      </c>
    </row>
    <row r="524" spans="1:4" x14ac:dyDescent="0.3">
      <c r="A524" t="s">
        <v>1320</v>
      </c>
      <c r="B524" t="s">
        <v>1321</v>
      </c>
      <c r="C524" t="s">
        <v>1322</v>
      </c>
      <c r="D524" t="str">
        <f>HYPERLINK("https://talan.bank.gov.ua/get-user-certificate/_Ji2CKfidBZzxCQgsaEv","Завантажити сертифікат")</f>
        <v>Завантажити сертифікат</v>
      </c>
    </row>
    <row r="525" spans="1:4" x14ac:dyDescent="0.3">
      <c r="A525" t="s">
        <v>1323</v>
      </c>
      <c r="B525" t="s">
        <v>1324</v>
      </c>
      <c r="C525" t="s">
        <v>208</v>
      </c>
      <c r="D525" t="str">
        <f>HYPERLINK("https://talan.bank.gov.ua/get-user-certificate/_Ji2C1U9LNxdRinVcEUq","Завантажити сертифікат")</f>
        <v>Завантажити сертифікат</v>
      </c>
    </row>
    <row r="526" spans="1:4" x14ac:dyDescent="0.3">
      <c r="A526" t="s">
        <v>1325</v>
      </c>
      <c r="B526" t="s">
        <v>1326</v>
      </c>
      <c r="C526" t="s">
        <v>1327</v>
      </c>
      <c r="D526" t="str">
        <f>HYPERLINK("https://talan.bank.gov.ua/get-user-certificate/_Ji2C6xG4hhRhfTC_8Ki","Завантажити сертифікат")</f>
        <v>Завантажити сертифікат</v>
      </c>
    </row>
    <row r="527" spans="1:4" x14ac:dyDescent="0.3">
      <c r="A527" t="s">
        <v>1328</v>
      </c>
      <c r="B527" t="s">
        <v>1329</v>
      </c>
      <c r="C527" t="s">
        <v>31</v>
      </c>
      <c r="D527" t="str">
        <f>HYPERLINK("https://talan.bank.gov.ua/get-user-certificate/_Ji2CKIn-a-YtB29XgOS","Завантажити сертифікат")</f>
        <v>Завантажити сертифікат</v>
      </c>
    </row>
    <row r="528" spans="1:4" x14ac:dyDescent="0.3">
      <c r="A528" t="s">
        <v>1330</v>
      </c>
      <c r="B528" t="s">
        <v>1331</v>
      </c>
      <c r="C528" t="s">
        <v>1332</v>
      </c>
      <c r="D528" t="str">
        <f>HYPERLINK("https://talan.bank.gov.ua/get-user-certificate/_Ji2Cpi53q_HtcUF8upe","Завантажити сертифікат")</f>
        <v>Завантажити сертифікат</v>
      </c>
    </row>
    <row r="529" spans="1:4" x14ac:dyDescent="0.3">
      <c r="A529" t="s">
        <v>1333</v>
      </c>
      <c r="B529" t="s">
        <v>1334</v>
      </c>
      <c r="C529" t="s">
        <v>3</v>
      </c>
      <c r="D529" t="str">
        <f>HYPERLINK("https://talan.bank.gov.ua/get-user-certificate/_Ji2C7MyPF-dYKKsa5Om","Завантажити сертифікат")</f>
        <v>Завантажити сертифікат</v>
      </c>
    </row>
    <row r="530" spans="1:4" x14ac:dyDescent="0.3">
      <c r="A530" t="s">
        <v>1335</v>
      </c>
      <c r="B530" t="s">
        <v>1336</v>
      </c>
      <c r="C530" t="s">
        <v>1337</v>
      </c>
      <c r="D530" t="str">
        <f>HYPERLINK("https://talan.bank.gov.ua/get-user-certificate/_Ji2CFFM_0SaGx7dTqXo","Завантажити сертифікат")</f>
        <v>Завантажити сертифікат</v>
      </c>
    </row>
    <row r="531" spans="1:4" x14ac:dyDescent="0.3">
      <c r="A531" t="s">
        <v>1338</v>
      </c>
      <c r="B531" t="s">
        <v>1339</v>
      </c>
      <c r="C531" t="s">
        <v>533</v>
      </c>
      <c r="D531" t="str">
        <f>HYPERLINK("https://talan.bank.gov.ua/get-user-certificate/_Ji2CLqZg82s232xtOm9","Завантажити сертифікат")</f>
        <v>Завантажити сертифікат</v>
      </c>
    </row>
    <row r="532" spans="1:4" x14ac:dyDescent="0.3">
      <c r="A532" t="s">
        <v>1340</v>
      </c>
      <c r="B532" t="s">
        <v>1341</v>
      </c>
      <c r="C532" t="s">
        <v>916</v>
      </c>
      <c r="D532" t="str">
        <f>HYPERLINK("https://talan.bank.gov.ua/get-user-certificate/_Ji2Cv4c_Y2Wyvfz7ZUx","Завантажити сертифікат")</f>
        <v>Завантажити сертифікат</v>
      </c>
    </row>
    <row r="533" spans="1:4" x14ac:dyDescent="0.3">
      <c r="A533" t="s">
        <v>1342</v>
      </c>
      <c r="B533" t="s">
        <v>1343</v>
      </c>
      <c r="C533" t="s">
        <v>1344</v>
      </c>
      <c r="D533" t="str">
        <f>HYPERLINK("https://talan.bank.gov.ua/get-user-certificate/_Ji2CHpXMZdvbXsANWCW","Завантажити сертифікат")</f>
        <v>Завантажити сертифікат</v>
      </c>
    </row>
    <row r="534" spans="1:4" x14ac:dyDescent="0.3">
      <c r="A534" t="s">
        <v>1345</v>
      </c>
      <c r="B534" t="s">
        <v>1346</v>
      </c>
      <c r="C534" t="s">
        <v>119</v>
      </c>
      <c r="D534" t="str">
        <f>HYPERLINK("https://talan.bank.gov.ua/get-user-certificate/_Ji2CZnMA6nh9VEV963w","Завантажити сертифікат")</f>
        <v>Завантажити сертифікат</v>
      </c>
    </row>
    <row r="535" spans="1:4" x14ac:dyDescent="0.3">
      <c r="A535" t="s">
        <v>1347</v>
      </c>
      <c r="B535" t="s">
        <v>1348</v>
      </c>
      <c r="C535" t="s">
        <v>1349</v>
      </c>
      <c r="D535" t="str">
        <f>HYPERLINK("https://talan.bank.gov.ua/get-user-certificate/_Ji2CCgUwzAKpygkF4NE","Завантажити сертифікат")</f>
        <v>Завантажити сертифікат</v>
      </c>
    </row>
    <row r="536" spans="1:4" x14ac:dyDescent="0.3">
      <c r="A536" t="s">
        <v>1350</v>
      </c>
      <c r="B536" t="s">
        <v>1351</v>
      </c>
      <c r="C536" t="s">
        <v>48</v>
      </c>
      <c r="D536" t="str">
        <f>HYPERLINK("https://talan.bank.gov.ua/get-user-certificate/_Ji2CRYR7ayhJeLcOtGx","Завантажити сертифікат")</f>
        <v>Завантажити сертифікат</v>
      </c>
    </row>
    <row r="537" spans="1:4" x14ac:dyDescent="0.3">
      <c r="A537" t="s">
        <v>1352</v>
      </c>
      <c r="B537" t="s">
        <v>1353</v>
      </c>
      <c r="C537" t="s">
        <v>1354</v>
      </c>
      <c r="D537" t="str">
        <f>HYPERLINK("https://talan.bank.gov.ua/get-user-certificate/_Ji2C8eaE4Pk0DQ6RBqF","Завантажити сертифікат")</f>
        <v>Завантажити сертифікат</v>
      </c>
    </row>
    <row r="538" spans="1:4" x14ac:dyDescent="0.3">
      <c r="A538" t="s">
        <v>1355</v>
      </c>
      <c r="B538" t="s">
        <v>1356</v>
      </c>
      <c r="C538" t="s">
        <v>873</v>
      </c>
      <c r="D538" t="str">
        <f>HYPERLINK("https://talan.bank.gov.ua/get-user-certificate/_Ji2C5k4nMHoMAXJacuJ","Завантажити сертифікат")</f>
        <v>Завантажити сертифікат</v>
      </c>
    </row>
    <row r="539" spans="1:4" x14ac:dyDescent="0.3">
      <c r="A539" t="s">
        <v>1357</v>
      </c>
      <c r="B539" t="s">
        <v>1358</v>
      </c>
      <c r="C539" t="s">
        <v>1359</v>
      </c>
      <c r="D539" t="str">
        <f>HYPERLINK("https://talan.bank.gov.ua/get-user-certificate/_Ji2CZ4L-gN6NPccInEL","Завантажити сертифікат")</f>
        <v>Завантажити сертифікат</v>
      </c>
    </row>
    <row r="540" spans="1:4" x14ac:dyDescent="0.3">
      <c r="A540" t="s">
        <v>1360</v>
      </c>
      <c r="B540" t="s">
        <v>1361</v>
      </c>
      <c r="C540" t="s">
        <v>1362</v>
      </c>
      <c r="D540" t="str">
        <f>HYPERLINK("https://talan.bank.gov.ua/get-user-certificate/_Ji2CL_3mDGqq6CDqMAY","Завантажити сертифікат")</f>
        <v>Завантажити сертифікат</v>
      </c>
    </row>
    <row r="541" spans="1:4" x14ac:dyDescent="0.3">
      <c r="A541" t="s">
        <v>1363</v>
      </c>
      <c r="B541" t="s">
        <v>1364</v>
      </c>
      <c r="C541" t="s">
        <v>1365</v>
      </c>
      <c r="D541" t="str">
        <f>HYPERLINK("https://talan.bank.gov.ua/get-user-certificate/_Ji2CwdLS4BR02O5bA-S","Завантажити сертифікат")</f>
        <v>Завантажити сертифікат</v>
      </c>
    </row>
    <row r="542" spans="1:4" x14ac:dyDescent="0.3">
      <c r="A542" t="s">
        <v>1366</v>
      </c>
      <c r="B542" t="s">
        <v>1367</v>
      </c>
      <c r="C542" t="s">
        <v>873</v>
      </c>
      <c r="D542" t="str">
        <f>HYPERLINK("https://talan.bank.gov.ua/get-user-certificate/_Ji2CxQ_uwKD3GpWtyWT","Завантажити сертифікат")</f>
        <v>Завантажити сертифікат</v>
      </c>
    </row>
    <row r="543" spans="1:4" x14ac:dyDescent="0.3">
      <c r="A543" t="s">
        <v>1368</v>
      </c>
      <c r="B543" t="s">
        <v>1369</v>
      </c>
      <c r="C543" t="s">
        <v>1370</v>
      </c>
      <c r="D543" t="str">
        <f>HYPERLINK("https://talan.bank.gov.ua/get-user-certificate/_Ji2Cc8H-bte0jQFkSZv","Завантажити сертифікат")</f>
        <v>Завантажити сертифікат</v>
      </c>
    </row>
    <row r="544" spans="1:4" x14ac:dyDescent="0.3">
      <c r="A544" t="s">
        <v>1371</v>
      </c>
      <c r="B544" t="s">
        <v>1372</v>
      </c>
      <c r="C544" t="s">
        <v>3</v>
      </c>
      <c r="D544" t="str">
        <f>HYPERLINK("https://talan.bank.gov.ua/get-user-certificate/_Ji2CB5USa_iklX7W39l","Завантажити сертифікат")</f>
        <v>Завантажити сертифікат</v>
      </c>
    </row>
    <row r="545" spans="1:4" x14ac:dyDescent="0.3">
      <c r="A545" t="s">
        <v>1373</v>
      </c>
      <c r="B545" t="s">
        <v>1374</v>
      </c>
      <c r="C545" t="s">
        <v>211</v>
      </c>
      <c r="D545" t="str">
        <f>HYPERLINK("https://talan.bank.gov.ua/get-user-certificate/_Ji2CEFiLdYnH0g8hL5D","Завантажити сертифікат")</f>
        <v>Завантажити сертифікат</v>
      </c>
    </row>
    <row r="546" spans="1:4" x14ac:dyDescent="0.3">
      <c r="A546" t="s">
        <v>1375</v>
      </c>
      <c r="B546" t="s">
        <v>1376</v>
      </c>
      <c r="C546" t="s">
        <v>97</v>
      </c>
      <c r="D546" t="str">
        <f>HYPERLINK("https://talan.bank.gov.ua/get-user-certificate/_Ji2Cgi5UJuKnXG5jYX-","Завантажити сертифікат")</f>
        <v>Завантажити сертифікат</v>
      </c>
    </row>
    <row r="547" spans="1:4" x14ac:dyDescent="0.3">
      <c r="A547" t="s">
        <v>1377</v>
      </c>
      <c r="B547" t="s">
        <v>1378</v>
      </c>
      <c r="C547" t="s">
        <v>1167</v>
      </c>
      <c r="D547" t="str">
        <f>HYPERLINK("https://talan.bank.gov.ua/get-user-certificate/_Ji2C2ZIbUuA_GiiHfYI","Завантажити сертифікат")</f>
        <v>Завантажити сертифікат</v>
      </c>
    </row>
    <row r="548" spans="1:4" x14ac:dyDescent="0.3">
      <c r="A548" t="s">
        <v>1379</v>
      </c>
      <c r="B548" t="s">
        <v>1380</v>
      </c>
      <c r="C548" t="s">
        <v>3</v>
      </c>
      <c r="D548" t="str">
        <f>HYPERLINK("https://talan.bank.gov.ua/get-user-certificate/_Ji2CQXa_gypjnLgk6E8","Завантажити сертифікат")</f>
        <v>Завантажити сертифікат</v>
      </c>
    </row>
    <row r="549" spans="1:4" x14ac:dyDescent="0.3">
      <c r="A549" t="s">
        <v>1381</v>
      </c>
      <c r="B549" t="s">
        <v>1382</v>
      </c>
      <c r="C549" t="s">
        <v>1383</v>
      </c>
      <c r="D549" t="str">
        <f>HYPERLINK("https://talan.bank.gov.ua/get-user-certificate/_Ji2CB_iJSy21als-uyu","Завантажити сертифікат")</f>
        <v>Завантажити сертифікат</v>
      </c>
    </row>
    <row r="550" spans="1:4" x14ac:dyDescent="0.3">
      <c r="A550" t="s">
        <v>1384</v>
      </c>
      <c r="B550" t="s">
        <v>1385</v>
      </c>
      <c r="C550" t="s">
        <v>344</v>
      </c>
      <c r="D550" t="str">
        <f>HYPERLINK("https://talan.bank.gov.ua/get-user-certificate/_Ji2CTXx7PAcnTh2TuOL","Завантажити сертифікат")</f>
        <v>Завантажити сертифікат</v>
      </c>
    </row>
    <row r="551" spans="1:4" x14ac:dyDescent="0.3">
      <c r="A551" t="s">
        <v>1386</v>
      </c>
      <c r="B551" t="s">
        <v>1387</v>
      </c>
      <c r="C551" t="s">
        <v>3</v>
      </c>
      <c r="D551" t="str">
        <f>HYPERLINK("https://talan.bank.gov.ua/get-user-certificate/_Ji2CQAxJ8lCa9lD9rWk","Завантажити сертифікат")</f>
        <v>Завантажити сертифікат</v>
      </c>
    </row>
    <row r="552" spans="1:4" x14ac:dyDescent="0.3">
      <c r="A552" t="s">
        <v>1388</v>
      </c>
      <c r="B552" t="s">
        <v>1389</v>
      </c>
      <c r="C552" t="s">
        <v>3</v>
      </c>
      <c r="D552" t="str">
        <f>HYPERLINK("https://talan.bank.gov.ua/get-user-certificate/_Ji2CUoVherlpDrl262I","Завантажити сертифікат")</f>
        <v>Завантажити сертифікат</v>
      </c>
    </row>
    <row r="553" spans="1:4" x14ac:dyDescent="0.3">
      <c r="A553" t="s">
        <v>1390</v>
      </c>
      <c r="B553" t="s">
        <v>1391</v>
      </c>
      <c r="C553" t="s">
        <v>3</v>
      </c>
      <c r="D553" t="str">
        <f>HYPERLINK("https://talan.bank.gov.ua/get-user-certificate/_Ji2CzZPjShUk3XKEPGG","Завантажити сертифікат")</f>
        <v>Завантажити сертифікат</v>
      </c>
    </row>
    <row r="554" spans="1:4" x14ac:dyDescent="0.3">
      <c r="A554" t="s">
        <v>1392</v>
      </c>
      <c r="B554" t="s">
        <v>1393</v>
      </c>
      <c r="C554" t="s">
        <v>1394</v>
      </c>
      <c r="D554" t="str">
        <f>HYPERLINK("https://talan.bank.gov.ua/get-user-certificate/_Ji2C1XR1xmPxhSPpnMM","Завантажити сертифікат")</f>
        <v>Завантажити сертифікат</v>
      </c>
    </row>
    <row r="555" spans="1:4" x14ac:dyDescent="0.3">
      <c r="A555" t="s">
        <v>1395</v>
      </c>
      <c r="B555" t="s">
        <v>1396</v>
      </c>
      <c r="C555" t="s">
        <v>1397</v>
      </c>
      <c r="D555" t="str">
        <f>HYPERLINK("https://talan.bank.gov.ua/get-user-certificate/_Ji2C7xzAnIXd9To0LYZ","Завантажити сертифікат")</f>
        <v>Завантажити сертифікат</v>
      </c>
    </row>
    <row r="556" spans="1:4" x14ac:dyDescent="0.3">
      <c r="A556" t="s">
        <v>1398</v>
      </c>
      <c r="B556" t="s">
        <v>1399</v>
      </c>
      <c r="C556" t="s">
        <v>3</v>
      </c>
      <c r="D556" t="str">
        <f>HYPERLINK("https://talan.bank.gov.ua/get-user-certificate/_Ji2CpvPQ_zshSoulOcH","Завантажити сертифікат")</f>
        <v>Завантажити сертифікат</v>
      </c>
    </row>
    <row r="557" spans="1:4" x14ac:dyDescent="0.3">
      <c r="A557" t="s">
        <v>1400</v>
      </c>
      <c r="B557" t="s">
        <v>1401</v>
      </c>
      <c r="C557" t="s">
        <v>432</v>
      </c>
      <c r="D557" t="str">
        <f>HYPERLINK("https://talan.bank.gov.ua/get-user-certificate/_Ji2CDFZKgV1Cl4ynsEP","Завантажити сертифікат")</f>
        <v>Завантажити сертифікат</v>
      </c>
    </row>
    <row r="558" spans="1:4" x14ac:dyDescent="0.3">
      <c r="A558" t="s">
        <v>1402</v>
      </c>
      <c r="B558" t="s">
        <v>1403</v>
      </c>
      <c r="C558" t="s">
        <v>898</v>
      </c>
      <c r="D558" t="str">
        <f>HYPERLINK("https://talan.bank.gov.ua/get-user-certificate/_Ji2ClEQE_wrWo2TmiQJ","Завантажити сертифікат")</f>
        <v>Завантажити сертифікат</v>
      </c>
    </row>
    <row r="559" spans="1:4" x14ac:dyDescent="0.3">
      <c r="A559" t="s">
        <v>1404</v>
      </c>
      <c r="B559" t="s">
        <v>1405</v>
      </c>
      <c r="C559" t="s">
        <v>701</v>
      </c>
      <c r="D559" t="str">
        <f>HYPERLINK("https://talan.bank.gov.ua/get-user-certificate/_Ji2CV-DlreQIwDq4x47","Завантажити сертифікат")</f>
        <v>Завантажити сертифікат</v>
      </c>
    </row>
    <row r="560" spans="1:4" x14ac:dyDescent="0.3">
      <c r="A560" t="s">
        <v>1406</v>
      </c>
      <c r="B560" t="s">
        <v>1407</v>
      </c>
      <c r="C560" t="s">
        <v>1408</v>
      </c>
      <c r="D560" t="str">
        <f>HYPERLINK("https://talan.bank.gov.ua/get-user-certificate/_Ji2Cojod0O-K8b18BMO","Завантажити сертифікат")</f>
        <v>Завантажити сертифікат</v>
      </c>
    </row>
    <row r="561" spans="1:4" x14ac:dyDescent="0.3">
      <c r="A561" t="s">
        <v>1409</v>
      </c>
      <c r="B561" t="s">
        <v>1410</v>
      </c>
      <c r="C561" t="s">
        <v>214</v>
      </c>
      <c r="D561" t="str">
        <f>HYPERLINK("https://talan.bank.gov.ua/get-user-certificate/_Ji2COcW34G_rpj20X8v","Завантажити сертифікат")</f>
        <v>Завантажити сертифікат</v>
      </c>
    </row>
    <row r="562" spans="1:4" x14ac:dyDescent="0.3">
      <c r="A562" t="s">
        <v>1411</v>
      </c>
      <c r="B562" t="s">
        <v>1412</v>
      </c>
      <c r="C562" t="s">
        <v>546</v>
      </c>
      <c r="D562" t="str">
        <f>HYPERLINK("https://talan.bank.gov.ua/get-user-certificate/_Ji2CwY2bImZ6aXPRHGu","Завантажити сертифікат")</f>
        <v>Завантажити сертифікат</v>
      </c>
    </row>
    <row r="563" spans="1:4" x14ac:dyDescent="0.3">
      <c r="A563" t="s">
        <v>1413</v>
      </c>
      <c r="B563" t="s">
        <v>1414</v>
      </c>
      <c r="C563" t="s">
        <v>6</v>
      </c>
      <c r="D563" t="str">
        <f>HYPERLINK("https://talan.bank.gov.ua/get-user-certificate/_Ji2Cj4t6KjzYY2zt8tQ","Завантажити сертифікат")</f>
        <v>Завантажити сертифікат</v>
      </c>
    </row>
    <row r="564" spans="1:4" x14ac:dyDescent="0.3">
      <c r="A564" t="s">
        <v>1415</v>
      </c>
      <c r="B564" t="s">
        <v>1416</v>
      </c>
      <c r="C564" t="s">
        <v>1322</v>
      </c>
      <c r="D564" t="str">
        <f>HYPERLINK("https://talan.bank.gov.ua/get-user-certificate/_Ji2CzZ6GU2OKEPm6ATK","Завантажити сертифікат")</f>
        <v>Завантажити сертифікат</v>
      </c>
    </row>
    <row r="565" spans="1:4" x14ac:dyDescent="0.3">
      <c r="A565" t="s">
        <v>1417</v>
      </c>
      <c r="B565" t="s">
        <v>1418</v>
      </c>
      <c r="C565" t="s">
        <v>1419</v>
      </c>
      <c r="D565" t="str">
        <f>HYPERLINK("https://talan.bank.gov.ua/get-user-certificate/_Ji2C1yhqjTBVtMvHQHD","Завантажити сертифікат")</f>
        <v>Завантажити сертифікат</v>
      </c>
    </row>
    <row r="566" spans="1:4" x14ac:dyDescent="0.3">
      <c r="A566" t="s">
        <v>1420</v>
      </c>
      <c r="B566" t="s">
        <v>1421</v>
      </c>
      <c r="C566" t="s">
        <v>827</v>
      </c>
      <c r="D566" t="str">
        <f>HYPERLINK("https://talan.bank.gov.ua/get-user-certificate/_Ji2Cy4EoYVXt68LGojy","Завантажити сертифікат")</f>
        <v>Завантажити сертифікат</v>
      </c>
    </row>
    <row r="567" spans="1:4" x14ac:dyDescent="0.3">
      <c r="A567" t="s">
        <v>1422</v>
      </c>
      <c r="B567" t="s">
        <v>1423</v>
      </c>
      <c r="C567" t="s">
        <v>1424</v>
      </c>
      <c r="D567" t="str">
        <f>HYPERLINK("https://talan.bank.gov.ua/get-user-certificate/_Ji2CuDXfW3vW-xi-DBi","Завантажити сертифікат")</f>
        <v>Завантажити сертифікат</v>
      </c>
    </row>
    <row r="568" spans="1:4" x14ac:dyDescent="0.3">
      <c r="A568" t="s">
        <v>1425</v>
      </c>
      <c r="B568" t="s">
        <v>1426</v>
      </c>
      <c r="C568" t="s">
        <v>214</v>
      </c>
      <c r="D568" t="str">
        <f>HYPERLINK("https://talan.bank.gov.ua/get-user-certificate/_Ji2Ccj80D1CaR4D_bZU","Завантажити сертифікат")</f>
        <v>Завантажити сертифікат</v>
      </c>
    </row>
    <row r="569" spans="1:4" x14ac:dyDescent="0.3">
      <c r="A569" t="s">
        <v>1427</v>
      </c>
      <c r="B569" t="s">
        <v>1428</v>
      </c>
      <c r="C569" t="s">
        <v>103</v>
      </c>
      <c r="D569" t="str">
        <f>HYPERLINK("https://talan.bank.gov.ua/get-user-certificate/_Ji2C6LiZnPzLqNkYovF","Завантажити сертифікат")</f>
        <v>Завантажити сертифікат</v>
      </c>
    </row>
    <row r="570" spans="1:4" x14ac:dyDescent="0.3">
      <c r="A570" t="s">
        <v>1429</v>
      </c>
      <c r="B570" t="s">
        <v>1430</v>
      </c>
      <c r="C570" t="s">
        <v>1431</v>
      </c>
      <c r="D570" t="str">
        <f>HYPERLINK("https://talan.bank.gov.ua/get-user-certificate/_Ji2C4IbLZUzCa7ZN1_b","Завантажити сертифікат")</f>
        <v>Завантажити сертифікат</v>
      </c>
    </row>
    <row r="571" spans="1:4" x14ac:dyDescent="0.3">
      <c r="A571" t="s">
        <v>1432</v>
      </c>
      <c r="B571" t="s">
        <v>1433</v>
      </c>
      <c r="C571" t="s">
        <v>145</v>
      </c>
      <c r="D571" t="str">
        <f>HYPERLINK("https://talan.bank.gov.ua/get-user-certificate/_Ji2CIt7MTf0Vx_K2Zsf","Завантажити сертифікат")</f>
        <v>Завантажити сертифікат</v>
      </c>
    </row>
    <row r="572" spans="1:4" x14ac:dyDescent="0.3">
      <c r="A572" t="s">
        <v>1434</v>
      </c>
      <c r="B572" t="s">
        <v>1435</v>
      </c>
      <c r="C572" t="s">
        <v>898</v>
      </c>
      <c r="D572" t="str">
        <f>HYPERLINK("https://talan.bank.gov.ua/get-user-certificate/_Ji2CbE5__cE0JPYaMR1","Завантажити сертифікат")</f>
        <v>Завантажити сертифікат</v>
      </c>
    </row>
    <row r="573" spans="1:4" x14ac:dyDescent="0.3">
      <c r="A573" t="s">
        <v>1436</v>
      </c>
      <c r="B573" t="s">
        <v>1437</v>
      </c>
      <c r="C573" t="s">
        <v>632</v>
      </c>
      <c r="D573" t="str">
        <f>HYPERLINK("https://talan.bank.gov.ua/get-user-certificate/_Ji2C1FqxWf8flsgpb5y","Завантажити сертифікат")</f>
        <v>Завантажити сертифікат</v>
      </c>
    </row>
    <row r="574" spans="1:4" x14ac:dyDescent="0.3">
      <c r="A574" t="s">
        <v>1438</v>
      </c>
      <c r="B574" t="s">
        <v>1439</v>
      </c>
      <c r="C574" t="s">
        <v>344</v>
      </c>
      <c r="D574" t="str">
        <f>HYPERLINK("https://talan.bank.gov.ua/get-user-certificate/_Ji2CU8FSE9GfqVEIm4J","Завантажити сертифікат")</f>
        <v>Завантажити сертифікат</v>
      </c>
    </row>
    <row r="575" spans="1:4" x14ac:dyDescent="0.3">
      <c r="A575" t="s">
        <v>1440</v>
      </c>
      <c r="B575" t="s">
        <v>1441</v>
      </c>
      <c r="C575" t="s">
        <v>199</v>
      </c>
      <c r="D575" t="str">
        <f>HYPERLINK("https://talan.bank.gov.ua/get-user-certificate/_Ji2C2qlUIIjpB5Cap9q","Завантажити сертифікат")</f>
        <v>Завантажити сертифікат</v>
      </c>
    </row>
    <row r="576" spans="1:4" x14ac:dyDescent="0.3">
      <c r="A576" t="s">
        <v>1442</v>
      </c>
      <c r="B576" t="s">
        <v>1443</v>
      </c>
      <c r="C576" t="s">
        <v>3</v>
      </c>
      <c r="D576" t="str">
        <f>HYPERLINK("https://talan.bank.gov.ua/get-user-certificate/_Ji2CTjow6QvJCUkSC3m","Завантажити сертифікат")</f>
        <v>Завантажити сертифікат</v>
      </c>
    </row>
    <row r="577" spans="1:4" x14ac:dyDescent="0.3">
      <c r="A577" t="s">
        <v>1444</v>
      </c>
      <c r="B577" t="s">
        <v>1445</v>
      </c>
      <c r="C577" t="s">
        <v>1446</v>
      </c>
      <c r="D577" t="str">
        <f>HYPERLINK("https://talan.bank.gov.ua/get-user-certificate/_Ji2CYiB5L2X_u4qNbK2","Завантажити сертифікат")</f>
        <v>Завантажити сертифікат</v>
      </c>
    </row>
    <row r="578" spans="1:4" x14ac:dyDescent="0.3">
      <c r="A578" t="s">
        <v>1447</v>
      </c>
      <c r="B578" t="s">
        <v>1448</v>
      </c>
      <c r="C578" t="s">
        <v>506</v>
      </c>
      <c r="D578" t="str">
        <f>HYPERLINK("https://talan.bank.gov.ua/get-user-certificate/_Ji2C484G6Fr7k6VwFzC","Завантажити сертифікат")</f>
        <v>Завантажити сертифікат</v>
      </c>
    </row>
    <row r="579" spans="1:4" x14ac:dyDescent="0.3">
      <c r="A579" t="s">
        <v>1449</v>
      </c>
      <c r="B579" t="s">
        <v>1450</v>
      </c>
      <c r="C579" t="s">
        <v>3</v>
      </c>
      <c r="D579" t="str">
        <f>HYPERLINK("https://talan.bank.gov.ua/get-user-certificate/_Ji2CXqpI5qK_iQFzm8Q","Завантажити сертифікат")</f>
        <v>Завантажити сертифікат</v>
      </c>
    </row>
    <row r="580" spans="1:4" x14ac:dyDescent="0.3">
      <c r="A580" t="s">
        <v>1451</v>
      </c>
      <c r="B580" t="s">
        <v>1452</v>
      </c>
      <c r="C580" t="s">
        <v>1453</v>
      </c>
      <c r="D580" t="str">
        <f>HYPERLINK("https://talan.bank.gov.ua/get-user-certificate/_Ji2CPAgtD9ZrWWMvuWy","Завантажити сертифікат")</f>
        <v>Завантажити сертифікат</v>
      </c>
    </row>
    <row r="581" spans="1:4" x14ac:dyDescent="0.3">
      <c r="A581" t="s">
        <v>1454</v>
      </c>
      <c r="B581" t="s">
        <v>1455</v>
      </c>
      <c r="C581" t="s">
        <v>1456</v>
      </c>
      <c r="D581" t="str">
        <f>HYPERLINK("https://talan.bank.gov.ua/get-user-certificate/_Ji2CVX4J-FqPt40AbBI","Завантажити сертифікат")</f>
        <v>Завантажити сертифікат</v>
      </c>
    </row>
    <row r="582" spans="1:4" x14ac:dyDescent="0.3">
      <c r="A582" t="s">
        <v>1457</v>
      </c>
      <c r="B582" t="s">
        <v>1458</v>
      </c>
      <c r="C582" t="s">
        <v>1459</v>
      </c>
      <c r="D582" t="str">
        <f>HYPERLINK("https://talan.bank.gov.ua/get-user-certificate/_Ji2Cqzhuqs9ee-l7q9D","Завантажити сертифікат")</f>
        <v>Завантажити сертифікат</v>
      </c>
    </row>
    <row r="583" spans="1:4" x14ac:dyDescent="0.3">
      <c r="A583" t="s">
        <v>1460</v>
      </c>
      <c r="B583" t="s">
        <v>1461</v>
      </c>
      <c r="C583" t="s">
        <v>1462</v>
      </c>
      <c r="D583" t="str">
        <f>HYPERLINK("https://talan.bank.gov.ua/get-user-certificate/_Ji2CfFlO9jj3l5tVRrM","Завантажити сертифікат")</f>
        <v>Завантажити сертифікат</v>
      </c>
    </row>
    <row r="584" spans="1:4" x14ac:dyDescent="0.3">
      <c r="A584" t="s">
        <v>1463</v>
      </c>
      <c r="B584" t="s">
        <v>1464</v>
      </c>
      <c r="C584" t="s">
        <v>31</v>
      </c>
      <c r="D584" t="str">
        <f>HYPERLINK("https://talan.bank.gov.ua/get-user-certificate/_Ji2CAjkd3UCQxDrvErn","Завантажити сертифікат")</f>
        <v>Завантажити сертифікат</v>
      </c>
    </row>
    <row r="585" spans="1:4" x14ac:dyDescent="0.3">
      <c r="A585" t="s">
        <v>1465</v>
      </c>
      <c r="B585" t="s">
        <v>1466</v>
      </c>
      <c r="C585" t="s">
        <v>1467</v>
      </c>
      <c r="D585" t="str">
        <f>HYPERLINK("https://talan.bank.gov.ua/get-user-certificate/_Ji2CjLd_JD9Zf_lGmKL","Завантажити сертифікат")</f>
        <v>Завантажити сертифікат</v>
      </c>
    </row>
    <row r="586" spans="1:4" x14ac:dyDescent="0.3">
      <c r="A586" t="s">
        <v>1468</v>
      </c>
      <c r="B586" t="s">
        <v>1469</v>
      </c>
      <c r="C586" t="s">
        <v>1122</v>
      </c>
      <c r="D586" t="str">
        <f>HYPERLINK("https://talan.bank.gov.ua/get-user-certificate/_Ji2CWTnP0n8jcHUXDpH","Завантажити сертифікат")</f>
        <v>Завантажити сертифікат</v>
      </c>
    </row>
    <row r="587" spans="1:4" x14ac:dyDescent="0.3">
      <c r="A587" t="s">
        <v>1470</v>
      </c>
      <c r="B587" t="s">
        <v>1471</v>
      </c>
      <c r="C587" t="s">
        <v>1446</v>
      </c>
      <c r="D587" t="str">
        <f>HYPERLINK("https://talan.bank.gov.ua/get-user-certificate/_Ji2CCoq3UW8gXdSJqVU","Завантажити сертифікат")</f>
        <v>Завантажити сертифікат</v>
      </c>
    </row>
    <row r="588" spans="1:4" x14ac:dyDescent="0.3">
      <c r="A588" t="s">
        <v>1472</v>
      </c>
      <c r="B588" t="s">
        <v>1473</v>
      </c>
      <c r="C588" t="s">
        <v>1167</v>
      </c>
      <c r="D588" t="str">
        <f>HYPERLINK("https://talan.bank.gov.ua/get-user-certificate/_Ji2CtndjNvlaK8teCQJ","Завантажити сертифікат")</f>
        <v>Завантажити сертифікат</v>
      </c>
    </row>
    <row r="589" spans="1:4" x14ac:dyDescent="0.3">
      <c r="A589" t="s">
        <v>1474</v>
      </c>
      <c r="B589" t="s">
        <v>1475</v>
      </c>
      <c r="C589" t="s">
        <v>91</v>
      </c>
      <c r="D589" t="str">
        <f>HYPERLINK("https://talan.bank.gov.ua/get-user-certificate/_Ji2Cv9IoLV86jRHu0q4","Завантажити сертифікат")</f>
        <v>Завантажити сертифікат</v>
      </c>
    </row>
    <row r="590" spans="1:4" x14ac:dyDescent="0.3">
      <c r="A590" t="s">
        <v>1476</v>
      </c>
      <c r="B590" t="s">
        <v>1477</v>
      </c>
      <c r="C590" t="s">
        <v>1478</v>
      </c>
      <c r="D590" t="str">
        <f>HYPERLINK("https://talan.bank.gov.ua/get-user-certificate/_Ji2CnZKe9n4ycusW_Um","Завантажити сертифікат")</f>
        <v>Завантажити сертифікат</v>
      </c>
    </row>
    <row r="591" spans="1:4" x14ac:dyDescent="0.3">
      <c r="A591" t="s">
        <v>1479</v>
      </c>
      <c r="B591" t="s">
        <v>1480</v>
      </c>
      <c r="C591" t="s">
        <v>1481</v>
      </c>
      <c r="D591" t="str">
        <f>HYPERLINK("https://talan.bank.gov.ua/get-user-certificate/_Ji2CQFq8eBg4Tpm3kGA","Завантажити сертифікат")</f>
        <v>Завантажити сертифікат</v>
      </c>
    </row>
    <row r="592" spans="1:4" x14ac:dyDescent="0.3">
      <c r="A592" t="s">
        <v>1482</v>
      </c>
      <c r="B592" t="s">
        <v>1483</v>
      </c>
      <c r="C592" t="s">
        <v>1484</v>
      </c>
      <c r="D592" t="str">
        <f>HYPERLINK("https://talan.bank.gov.ua/get-user-certificate/_Ji2C6u4LoGnV2I6Zk25","Завантажити сертифікат")</f>
        <v>Завантажити сертифікат</v>
      </c>
    </row>
    <row r="593" spans="1:4" x14ac:dyDescent="0.3">
      <c r="A593" t="s">
        <v>1485</v>
      </c>
      <c r="B593" t="s">
        <v>1486</v>
      </c>
      <c r="C593" t="s">
        <v>743</v>
      </c>
      <c r="D593" t="str">
        <f>HYPERLINK("https://talan.bank.gov.ua/get-user-certificate/_Ji2CwqjF1pRlgW0I76K","Завантажити сертифікат")</f>
        <v>Завантажити сертифікат</v>
      </c>
    </row>
    <row r="594" spans="1:4" x14ac:dyDescent="0.3">
      <c r="A594" t="s">
        <v>1487</v>
      </c>
      <c r="B594" t="s">
        <v>1488</v>
      </c>
      <c r="C594" t="s">
        <v>1446</v>
      </c>
      <c r="D594" t="str">
        <f>HYPERLINK("https://talan.bank.gov.ua/get-user-certificate/_Ji2C4UVgWA1uuAJ4M9e","Завантажити сертифікат")</f>
        <v>Завантажити сертифікат</v>
      </c>
    </row>
    <row r="595" spans="1:4" x14ac:dyDescent="0.3">
      <c r="A595" t="s">
        <v>1489</v>
      </c>
      <c r="B595" t="s">
        <v>1490</v>
      </c>
      <c r="C595" t="s">
        <v>421</v>
      </c>
      <c r="D595" t="str">
        <f>HYPERLINK("https://talan.bank.gov.ua/get-user-certificate/_Ji2CUIeHQdZwI1Dxhlp","Завантажити сертифікат")</f>
        <v>Завантажити сертифікат</v>
      </c>
    </row>
    <row r="596" spans="1:4" x14ac:dyDescent="0.3">
      <c r="A596" t="s">
        <v>1491</v>
      </c>
      <c r="B596" t="s">
        <v>1492</v>
      </c>
      <c r="C596" t="s">
        <v>1493</v>
      </c>
      <c r="D596" t="str">
        <f>HYPERLINK("https://talan.bank.gov.ua/get-user-certificate/_Ji2CtyEEWMqtP6lwGpQ","Завантажити сертифікат")</f>
        <v>Завантажити сертифікат</v>
      </c>
    </row>
    <row r="597" spans="1:4" x14ac:dyDescent="0.3">
      <c r="A597" t="s">
        <v>1494</v>
      </c>
      <c r="B597" t="s">
        <v>1495</v>
      </c>
      <c r="C597" t="s">
        <v>268</v>
      </c>
      <c r="D597" t="str">
        <f>HYPERLINK("https://talan.bank.gov.ua/get-user-certificate/_Ji2CKqfNFIO5EOfffcw","Завантажити сертифікат")</f>
        <v>Завантажити сертифікат</v>
      </c>
    </row>
    <row r="598" spans="1:4" x14ac:dyDescent="0.3">
      <c r="A598" t="s">
        <v>1496</v>
      </c>
      <c r="B598" t="s">
        <v>1497</v>
      </c>
      <c r="C598" t="s">
        <v>1498</v>
      </c>
      <c r="D598" t="str">
        <f>HYPERLINK("https://talan.bank.gov.ua/get-user-certificate/_Ji2CpwHEfcKB1T4XLyr","Завантажити сертифікат")</f>
        <v>Завантажити сертифікат</v>
      </c>
    </row>
    <row r="599" spans="1:4" x14ac:dyDescent="0.3">
      <c r="A599" t="s">
        <v>1499</v>
      </c>
      <c r="B599" t="s">
        <v>1497</v>
      </c>
      <c r="C599" t="s">
        <v>898</v>
      </c>
      <c r="D599" t="str">
        <f>HYPERLINK("https://talan.bank.gov.ua/get-user-certificate/_Ji2CS-HT11kj7byl60W","Завантажити сертифікат")</f>
        <v>Завантажити сертифікат</v>
      </c>
    </row>
    <row r="600" spans="1:4" x14ac:dyDescent="0.3">
      <c r="A600" t="s">
        <v>1500</v>
      </c>
      <c r="B600" t="s">
        <v>1501</v>
      </c>
      <c r="C600" t="s">
        <v>1288</v>
      </c>
      <c r="D600" t="str">
        <f>HYPERLINK("https://talan.bank.gov.ua/get-user-certificate/_Ji2Cu8gT2VotSxyB9t-","Завантажити сертифікат")</f>
        <v>Завантажити сертифікат</v>
      </c>
    </row>
    <row r="601" spans="1:4" x14ac:dyDescent="0.3">
      <c r="A601" t="s">
        <v>1502</v>
      </c>
      <c r="B601" t="s">
        <v>1503</v>
      </c>
      <c r="C601" t="s">
        <v>898</v>
      </c>
      <c r="D601" t="str">
        <f>HYPERLINK("https://talan.bank.gov.ua/get-user-certificate/_Ji2C5oqBieU2nBS_Wik","Завантажити сертифікат")</f>
        <v>Завантажити сертифікат</v>
      </c>
    </row>
    <row r="602" spans="1:4" x14ac:dyDescent="0.3">
      <c r="A602" t="s">
        <v>1504</v>
      </c>
      <c r="B602" t="s">
        <v>1505</v>
      </c>
      <c r="C602" t="s">
        <v>156</v>
      </c>
      <c r="D602" t="str">
        <f>HYPERLINK("https://talan.bank.gov.ua/get-user-certificate/_Ji2ChySeay4cHe6cZ1I","Завантажити сертифікат")</f>
        <v>Завантажити сертифікат</v>
      </c>
    </row>
    <row r="603" spans="1:4" x14ac:dyDescent="0.3">
      <c r="A603" t="s">
        <v>1506</v>
      </c>
      <c r="B603" t="s">
        <v>1507</v>
      </c>
      <c r="C603" t="s">
        <v>3</v>
      </c>
      <c r="D603" t="str">
        <f>HYPERLINK("https://talan.bank.gov.ua/get-user-certificate/_Ji2C-owEASqedqIYU-b","Завантажити сертифікат")</f>
        <v>Завантажити сертифікат</v>
      </c>
    </row>
    <row r="604" spans="1:4" x14ac:dyDescent="0.3">
      <c r="A604" t="s">
        <v>1508</v>
      </c>
      <c r="B604" t="s">
        <v>1509</v>
      </c>
      <c r="C604" t="s">
        <v>1510</v>
      </c>
      <c r="D604" t="str">
        <f>HYPERLINK("https://talan.bank.gov.ua/get-user-certificate/_Ji2CP32na-P5mOu8Uv-","Завантажити сертифікат")</f>
        <v>Завантажити сертифікат</v>
      </c>
    </row>
    <row r="605" spans="1:4" x14ac:dyDescent="0.3">
      <c r="A605" t="s">
        <v>1511</v>
      </c>
      <c r="B605" t="s">
        <v>1512</v>
      </c>
      <c r="C605" t="s">
        <v>546</v>
      </c>
      <c r="D605" t="str">
        <f>HYPERLINK("https://talan.bank.gov.ua/get-user-certificate/_Ji2CGVUU6rKlG_uoowW","Завантажити сертифікат")</f>
        <v>Завантажити сертифікат</v>
      </c>
    </row>
    <row r="606" spans="1:4" x14ac:dyDescent="0.3">
      <c r="A606" t="s">
        <v>1513</v>
      </c>
      <c r="B606" t="s">
        <v>1514</v>
      </c>
      <c r="C606" t="s">
        <v>546</v>
      </c>
      <c r="D606" t="str">
        <f>HYPERLINK("https://talan.bank.gov.ua/get-user-certificate/_Ji2CKsEUW16ipXQtBSY","Завантажити сертифікат")</f>
        <v>Завантажити сертифікат</v>
      </c>
    </row>
    <row r="607" spans="1:4" x14ac:dyDescent="0.3">
      <c r="A607" t="s">
        <v>1515</v>
      </c>
      <c r="B607" t="s">
        <v>1516</v>
      </c>
      <c r="C607" t="s">
        <v>211</v>
      </c>
      <c r="D607" t="str">
        <f>HYPERLINK("https://talan.bank.gov.ua/get-user-certificate/_Ji2CN2SZRwP7MzbVPYX","Завантажити сертифікат")</f>
        <v>Завантажити сертифікат</v>
      </c>
    </row>
    <row r="608" spans="1:4" x14ac:dyDescent="0.3">
      <c r="A608" t="s">
        <v>1517</v>
      </c>
      <c r="B608" t="s">
        <v>1518</v>
      </c>
      <c r="C608" t="s">
        <v>506</v>
      </c>
      <c r="D608" t="str">
        <f>HYPERLINK("https://talan.bank.gov.ua/get-user-certificate/_Ji2CWDvW8ZwdYt9vTcu","Завантажити сертифікат")</f>
        <v>Завантажити сертифікат</v>
      </c>
    </row>
    <row r="609" spans="1:4" x14ac:dyDescent="0.3">
      <c r="A609" t="s">
        <v>1519</v>
      </c>
      <c r="B609" t="s">
        <v>1520</v>
      </c>
      <c r="C609" t="s">
        <v>1446</v>
      </c>
      <c r="D609" t="str">
        <f>HYPERLINK("https://talan.bank.gov.ua/get-user-certificate/_Ji2CuvD_4f546q8PQeY","Завантажити сертифікат")</f>
        <v>Завантажити сертифікат</v>
      </c>
    </row>
    <row r="610" spans="1:4" x14ac:dyDescent="0.3">
      <c r="A610" t="s">
        <v>1521</v>
      </c>
      <c r="B610" t="s">
        <v>1522</v>
      </c>
      <c r="C610" t="s">
        <v>3</v>
      </c>
      <c r="D610" t="str">
        <f>HYPERLINK("https://talan.bank.gov.ua/get-user-certificate/_Ji2CHrZI5jkOnRbJfKv","Завантажити сертифікат")</f>
        <v>Завантажити сертифікат</v>
      </c>
    </row>
    <row r="611" spans="1:4" x14ac:dyDescent="0.3">
      <c r="A611" t="s">
        <v>1523</v>
      </c>
      <c r="B611" t="s">
        <v>1524</v>
      </c>
      <c r="C611" t="s">
        <v>533</v>
      </c>
      <c r="D611" t="str">
        <f>HYPERLINK("https://talan.bank.gov.ua/get-user-certificate/_Ji2CZJm12GCsSgEw0Lq","Завантажити сертифікат")</f>
        <v>Завантажити сертифікат</v>
      </c>
    </row>
    <row r="612" spans="1:4" x14ac:dyDescent="0.3">
      <c r="A612" t="s">
        <v>1525</v>
      </c>
      <c r="B612" t="s">
        <v>1526</v>
      </c>
      <c r="C612" t="s">
        <v>211</v>
      </c>
      <c r="D612" t="str">
        <f>HYPERLINK("https://talan.bank.gov.ua/get-user-certificate/_Ji2CctwXk5q_s6xqKzw","Завантажити сертифікат")</f>
        <v>Завантажити сертифікат</v>
      </c>
    </row>
    <row r="613" spans="1:4" x14ac:dyDescent="0.3">
      <c r="A613" t="s">
        <v>1527</v>
      </c>
      <c r="B613" t="s">
        <v>1528</v>
      </c>
      <c r="C613" t="s">
        <v>211</v>
      </c>
      <c r="D613" t="str">
        <f>HYPERLINK("https://talan.bank.gov.ua/get-user-certificate/_Ji2CB1UvxoRneDh9rcG","Завантажити сертифікат")</f>
        <v>Завантажити сертифікат</v>
      </c>
    </row>
    <row r="614" spans="1:4" x14ac:dyDescent="0.3">
      <c r="A614" t="s">
        <v>1529</v>
      </c>
      <c r="B614" t="s">
        <v>1530</v>
      </c>
      <c r="C614" t="s">
        <v>211</v>
      </c>
      <c r="D614" t="str">
        <f>HYPERLINK("https://talan.bank.gov.ua/get-user-certificate/_Ji2CVouw7Bi7f526-CK","Завантажити сертифікат")</f>
        <v>Завантажити сертифікат</v>
      </c>
    </row>
    <row r="615" spans="1:4" x14ac:dyDescent="0.3">
      <c r="A615" t="s">
        <v>1531</v>
      </c>
      <c r="B615" t="s">
        <v>1532</v>
      </c>
      <c r="C615" t="s">
        <v>1533</v>
      </c>
      <c r="D615" t="str">
        <f>HYPERLINK("https://talan.bank.gov.ua/get-user-certificate/_Ji2C8tkgmoanNbzx5Yk","Завантажити сертифікат")</f>
        <v>Завантажити сертифікат</v>
      </c>
    </row>
    <row r="616" spans="1:4" x14ac:dyDescent="0.3">
      <c r="A616" t="s">
        <v>1534</v>
      </c>
      <c r="B616" t="s">
        <v>1535</v>
      </c>
      <c r="C616" t="s">
        <v>268</v>
      </c>
      <c r="D616" t="str">
        <f>HYPERLINK("https://talan.bank.gov.ua/get-user-certificate/_Ji2CmogE4PlhO0BbLU1","Завантажити сертифікат")</f>
        <v>Завантажити сертифікат</v>
      </c>
    </row>
    <row r="617" spans="1:4" x14ac:dyDescent="0.3">
      <c r="A617" t="s">
        <v>1536</v>
      </c>
      <c r="B617" t="s">
        <v>1537</v>
      </c>
      <c r="C617" t="s">
        <v>208</v>
      </c>
      <c r="D617" t="str">
        <f>HYPERLINK("https://talan.bank.gov.ua/get-user-certificate/_Ji2C9-v61BZNxiX5Bup","Завантажити сертифікат")</f>
        <v>Завантажити сертифікат</v>
      </c>
    </row>
    <row r="618" spans="1:4" x14ac:dyDescent="0.3">
      <c r="A618" t="s">
        <v>1538</v>
      </c>
      <c r="B618" t="s">
        <v>1539</v>
      </c>
      <c r="C618" t="s">
        <v>45</v>
      </c>
      <c r="D618" t="str">
        <f>HYPERLINK("https://talan.bank.gov.ua/get-user-certificate/_Ji2CJTsAVFbZ_wlUviN","Завантажити сертифікат")</f>
        <v>Завантажити сертифікат</v>
      </c>
    </row>
    <row r="619" spans="1:4" x14ac:dyDescent="0.3">
      <c r="A619" t="s">
        <v>1540</v>
      </c>
      <c r="B619" t="s">
        <v>1541</v>
      </c>
      <c r="C619" t="s">
        <v>898</v>
      </c>
      <c r="D619" t="str">
        <f>HYPERLINK("https://talan.bank.gov.ua/get-user-certificate/_Ji2C4JJT4vBNLMe7HMa","Завантажити сертифікат")</f>
        <v>Завантажити сертифікат</v>
      </c>
    </row>
    <row r="620" spans="1:4" x14ac:dyDescent="0.3">
      <c r="A620" t="s">
        <v>1542</v>
      </c>
      <c r="B620" t="s">
        <v>1543</v>
      </c>
      <c r="C620" t="s">
        <v>335</v>
      </c>
      <c r="D620" t="str">
        <f>HYPERLINK("https://talan.bank.gov.ua/get-user-certificate/_Ji2Cfas1BCUH8mKuVd_","Завантажити сертифікат")</f>
        <v>Завантажити сертифікат</v>
      </c>
    </row>
    <row r="621" spans="1:4" x14ac:dyDescent="0.3">
      <c r="A621" t="s">
        <v>1544</v>
      </c>
      <c r="B621" t="s">
        <v>1545</v>
      </c>
      <c r="C621" t="s">
        <v>1546</v>
      </c>
      <c r="D621" t="str">
        <f>HYPERLINK("https://talan.bank.gov.ua/get-user-certificate/_Ji2CuXynBNqL8XyQ79f","Завантажити сертифікат")</f>
        <v>Завантажити сертифікат</v>
      </c>
    </row>
    <row r="622" spans="1:4" x14ac:dyDescent="0.3">
      <c r="A622" t="s">
        <v>1547</v>
      </c>
      <c r="B622" t="s">
        <v>1548</v>
      </c>
      <c r="C622" t="s">
        <v>1064</v>
      </c>
      <c r="D622" t="str">
        <f>HYPERLINK("https://talan.bank.gov.ua/get-user-certificate/_Ji2CUBdea6KnNc-RvFn","Завантажити сертифікат")</f>
        <v>Завантажити сертифікат</v>
      </c>
    </row>
    <row r="623" spans="1:4" x14ac:dyDescent="0.3">
      <c r="A623" t="s">
        <v>1549</v>
      </c>
      <c r="B623" t="s">
        <v>1550</v>
      </c>
      <c r="C623" t="s">
        <v>211</v>
      </c>
      <c r="D623" t="str">
        <f>HYPERLINK("https://talan.bank.gov.ua/get-user-certificate/_Ji2CS69rQFu7Bf-QOpu","Завантажити сертифікат")</f>
        <v>Завантажити сертифікат</v>
      </c>
    </row>
    <row r="624" spans="1:4" x14ac:dyDescent="0.3">
      <c r="A624" t="s">
        <v>1551</v>
      </c>
      <c r="B624" t="s">
        <v>1552</v>
      </c>
      <c r="C624" t="s">
        <v>162</v>
      </c>
      <c r="D624" t="str">
        <f>HYPERLINK("https://talan.bank.gov.ua/get-user-certificate/_Ji2C4DMWmNLvuvaUvze","Завантажити сертифікат")</f>
        <v>Завантажити сертифікат</v>
      </c>
    </row>
    <row r="625" spans="1:4" x14ac:dyDescent="0.3">
      <c r="A625" t="s">
        <v>1553</v>
      </c>
      <c r="B625" t="s">
        <v>1554</v>
      </c>
      <c r="C625" t="s">
        <v>1555</v>
      </c>
      <c r="D625" t="str">
        <f>HYPERLINK("https://talan.bank.gov.ua/get-user-certificate/_Ji2C74Km4zRTGzElXyv","Завантажити сертифікат")</f>
        <v>Завантажити сертифікат</v>
      </c>
    </row>
    <row r="626" spans="1:4" x14ac:dyDescent="0.3">
      <c r="A626" t="s">
        <v>1556</v>
      </c>
      <c r="B626" t="s">
        <v>1557</v>
      </c>
      <c r="C626" t="s">
        <v>451</v>
      </c>
      <c r="D626" t="str">
        <f>HYPERLINK("https://talan.bank.gov.ua/get-user-certificate/_Ji2C-tv7FemV4SLd_HM","Завантажити сертифікат")</f>
        <v>Завантажити сертифікат</v>
      </c>
    </row>
    <row r="627" spans="1:4" x14ac:dyDescent="0.3">
      <c r="A627" t="s">
        <v>1558</v>
      </c>
      <c r="B627" t="s">
        <v>1559</v>
      </c>
      <c r="C627" t="s">
        <v>1560</v>
      </c>
      <c r="D627" t="str">
        <f>HYPERLINK("https://talan.bank.gov.ua/get-user-certificate/_Ji2CerQcB8rQtLmOBUg","Завантажити сертифікат")</f>
        <v>Завантажити сертифікат</v>
      </c>
    </row>
    <row r="628" spans="1:4" x14ac:dyDescent="0.3">
      <c r="A628" t="s">
        <v>1561</v>
      </c>
      <c r="B628" t="s">
        <v>1562</v>
      </c>
      <c r="C628" t="s">
        <v>1563</v>
      </c>
      <c r="D628" t="str">
        <f>HYPERLINK("https://talan.bank.gov.ua/get-user-certificate/_Ji2CrsrGAolAqy3ensy","Завантажити сертифікат")</f>
        <v>Завантажити сертифікат</v>
      </c>
    </row>
    <row r="629" spans="1:4" x14ac:dyDescent="0.3">
      <c r="A629" t="s">
        <v>1564</v>
      </c>
      <c r="B629" t="s">
        <v>1565</v>
      </c>
      <c r="C629" t="s">
        <v>1566</v>
      </c>
      <c r="D629" t="str">
        <f>HYPERLINK("https://talan.bank.gov.ua/get-user-certificate/_Ji2CsIvGOvY2XO_ZnW8","Завантажити сертифікат")</f>
        <v>Завантажити сертифікат</v>
      </c>
    </row>
    <row r="630" spans="1:4" x14ac:dyDescent="0.3">
      <c r="A630" t="s">
        <v>1567</v>
      </c>
      <c r="B630" t="s">
        <v>1568</v>
      </c>
      <c r="C630" t="s">
        <v>1446</v>
      </c>
      <c r="D630" t="str">
        <f>HYPERLINK("https://talan.bank.gov.ua/get-user-certificate/_Ji2Cb21-7GOELR2uaC1","Завантажити сертифікат")</f>
        <v>Завантажити сертифікат</v>
      </c>
    </row>
    <row r="631" spans="1:4" x14ac:dyDescent="0.3">
      <c r="A631" t="s">
        <v>1569</v>
      </c>
      <c r="B631" t="s">
        <v>1570</v>
      </c>
      <c r="C631" t="s">
        <v>898</v>
      </c>
      <c r="D631" t="str">
        <f>HYPERLINK("https://talan.bank.gov.ua/get-user-certificate/_Ji2CqlyiV8mPm8SwuHw","Завантажити сертифікат")</f>
        <v>Завантажити сертифікат</v>
      </c>
    </row>
    <row r="632" spans="1:4" x14ac:dyDescent="0.3">
      <c r="A632" t="s">
        <v>1571</v>
      </c>
      <c r="B632" t="s">
        <v>1572</v>
      </c>
      <c r="C632" t="s">
        <v>1573</v>
      </c>
      <c r="D632" t="str">
        <f>HYPERLINK("https://talan.bank.gov.ua/get-user-certificate/_Ji2CzcSd3PjJ8M4SL8X","Завантажити сертифікат")</f>
        <v>Завантажити сертифікат</v>
      </c>
    </row>
    <row r="633" spans="1:4" x14ac:dyDescent="0.3">
      <c r="A633" t="s">
        <v>1574</v>
      </c>
      <c r="B633" t="s">
        <v>1575</v>
      </c>
      <c r="C633" t="s">
        <v>1576</v>
      </c>
      <c r="D633" t="str">
        <f>HYPERLINK("https://talan.bank.gov.ua/get-user-certificate/_Ji2CZWvAzWVAP4FXPjZ","Завантажити сертифікат")</f>
        <v>Завантажити сертифікат</v>
      </c>
    </row>
    <row r="634" spans="1:4" x14ac:dyDescent="0.3">
      <c r="A634" t="s">
        <v>1577</v>
      </c>
      <c r="B634" t="s">
        <v>1578</v>
      </c>
      <c r="C634" t="s">
        <v>765</v>
      </c>
      <c r="D634" t="str">
        <f>HYPERLINK("https://talan.bank.gov.ua/get-user-certificate/_Ji2CQT2cL2aOStvMg1N","Завантажити сертифікат")</f>
        <v>Завантажити сертифікат</v>
      </c>
    </row>
    <row r="635" spans="1:4" x14ac:dyDescent="0.3">
      <c r="A635" t="s">
        <v>1579</v>
      </c>
      <c r="B635" t="s">
        <v>1580</v>
      </c>
      <c r="C635" t="s">
        <v>116</v>
      </c>
      <c r="D635" t="str">
        <f>HYPERLINK("https://talan.bank.gov.ua/get-user-certificate/_Ji2CxAuy3psH_WIVo9q","Завантажити сертифікат")</f>
        <v>Завантажити сертифікат</v>
      </c>
    </row>
    <row r="636" spans="1:4" x14ac:dyDescent="0.3">
      <c r="A636" t="s">
        <v>1581</v>
      </c>
      <c r="B636" t="s">
        <v>1582</v>
      </c>
      <c r="C636" t="s">
        <v>1061</v>
      </c>
      <c r="D636" t="str">
        <f>HYPERLINK("https://talan.bank.gov.ua/get-user-certificate/_Ji2C1zV0Rcz74JkoGTx","Завантажити сертифікат")</f>
        <v>Завантажити сертифікат</v>
      </c>
    </row>
    <row r="637" spans="1:4" x14ac:dyDescent="0.3">
      <c r="A637" t="s">
        <v>1583</v>
      </c>
      <c r="B637" t="s">
        <v>1584</v>
      </c>
      <c r="C637" t="s">
        <v>1446</v>
      </c>
      <c r="D637" t="str">
        <f>HYPERLINK("https://talan.bank.gov.ua/get-user-certificate/_Ji2CgRLgGFoGyss5T-V","Завантажити сертифікат")</f>
        <v>Завантажити сертифікат</v>
      </c>
    </row>
    <row r="638" spans="1:4" x14ac:dyDescent="0.3">
      <c r="A638" t="s">
        <v>1585</v>
      </c>
      <c r="B638" t="s">
        <v>1586</v>
      </c>
      <c r="C638" t="s">
        <v>1587</v>
      </c>
      <c r="D638" t="str">
        <f>HYPERLINK("https://talan.bank.gov.ua/get-user-certificate/_Ji2C9AemxoHmwMdh4lM","Завантажити сертифікат")</f>
        <v>Завантажити сертифікат</v>
      </c>
    </row>
    <row r="639" spans="1:4" x14ac:dyDescent="0.3">
      <c r="A639" t="s">
        <v>1588</v>
      </c>
      <c r="B639" t="s">
        <v>1589</v>
      </c>
      <c r="C639" t="s">
        <v>344</v>
      </c>
      <c r="D639" t="str">
        <f>HYPERLINK("https://talan.bank.gov.ua/get-user-certificate/_Ji2C8JsvDGtO6FlOohc","Завантажити сертифікат")</f>
        <v>Завантажити сертифікат</v>
      </c>
    </row>
    <row r="640" spans="1:4" x14ac:dyDescent="0.3">
      <c r="A640" t="s">
        <v>1590</v>
      </c>
      <c r="B640" t="s">
        <v>1591</v>
      </c>
      <c r="C640" t="s">
        <v>31</v>
      </c>
      <c r="D640" t="str">
        <f>HYPERLINK("https://talan.bank.gov.ua/get-user-certificate/_Ji2C6EmH2I2dHetXKCD","Завантажити сертифікат")</f>
        <v>Завантажити сертифікат</v>
      </c>
    </row>
    <row r="641" spans="1:4" x14ac:dyDescent="0.3">
      <c r="A641" t="s">
        <v>1592</v>
      </c>
      <c r="B641" t="s">
        <v>1593</v>
      </c>
      <c r="C641" t="s">
        <v>1587</v>
      </c>
      <c r="D641" t="str">
        <f>HYPERLINK("https://talan.bank.gov.ua/get-user-certificate/_Ji2CiKL9Y0fO7G_K9CN","Завантажити сертифікат")</f>
        <v>Завантажити сертифікат</v>
      </c>
    </row>
    <row r="642" spans="1:4" x14ac:dyDescent="0.3">
      <c r="A642" t="s">
        <v>1594</v>
      </c>
      <c r="B642" t="s">
        <v>1595</v>
      </c>
      <c r="C642" t="s">
        <v>3</v>
      </c>
      <c r="D642" t="str">
        <f>HYPERLINK("https://talan.bank.gov.ua/get-user-certificate/_Ji2C1O2JF68RbJyH-jF","Завантажити сертифікат")</f>
        <v>Завантажити сертифікат</v>
      </c>
    </row>
    <row r="643" spans="1:4" x14ac:dyDescent="0.3">
      <c r="A643" t="s">
        <v>1596</v>
      </c>
      <c r="B643" t="s">
        <v>1597</v>
      </c>
      <c r="C643" t="s">
        <v>1598</v>
      </c>
      <c r="D643" t="str">
        <f>HYPERLINK("https://talan.bank.gov.ua/get-user-certificate/_Ji2CJCQq1PH8DjQCTvg","Завантажити сертифікат")</f>
        <v>Завантажити сертифікат</v>
      </c>
    </row>
    <row r="644" spans="1:4" x14ac:dyDescent="0.3">
      <c r="A644" t="s">
        <v>1599</v>
      </c>
      <c r="B644" t="s">
        <v>1600</v>
      </c>
      <c r="C644" t="s">
        <v>48</v>
      </c>
      <c r="D644" t="str">
        <f>HYPERLINK("https://talan.bank.gov.ua/get-user-certificate/_Ji2CD1H3Jq2eD9V5X7e","Завантажити сертифікат")</f>
        <v>Завантажити сертифікат</v>
      </c>
    </row>
    <row r="645" spans="1:4" x14ac:dyDescent="0.3">
      <c r="A645" t="s">
        <v>1601</v>
      </c>
      <c r="B645" t="s">
        <v>1602</v>
      </c>
      <c r="C645" t="s">
        <v>1603</v>
      </c>
      <c r="D645" t="str">
        <f>HYPERLINK("https://talan.bank.gov.ua/get-user-certificate/_Ji2C21ihm8QKQdzmrl1","Завантажити сертифікат")</f>
        <v>Завантажити сертифікат</v>
      </c>
    </row>
    <row r="646" spans="1:4" x14ac:dyDescent="0.3">
      <c r="A646" t="s">
        <v>1604</v>
      </c>
      <c r="B646" t="s">
        <v>1605</v>
      </c>
      <c r="C646" t="s">
        <v>1606</v>
      </c>
      <c r="D646" t="str">
        <f>HYPERLINK("https://talan.bank.gov.ua/get-user-certificate/_Ji2CtzzUJDcnNDJWGIR","Завантажити сертифікат")</f>
        <v>Завантажити сертифікат</v>
      </c>
    </row>
    <row r="647" spans="1:4" x14ac:dyDescent="0.3">
      <c r="A647" t="s">
        <v>1607</v>
      </c>
      <c r="B647" t="s">
        <v>1608</v>
      </c>
      <c r="C647" t="s">
        <v>1609</v>
      </c>
      <c r="D647" t="str">
        <f>HYPERLINK("https://talan.bank.gov.ua/get-user-certificate/_Ji2CiGLvhafGV3eCtHk","Завантажити сертифікат")</f>
        <v>Завантажити сертифікат</v>
      </c>
    </row>
    <row r="648" spans="1:4" x14ac:dyDescent="0.3">
      <c r="A648" t="s">
        <v>1610</v>
      </c>
      <c r="B648" t="s">
        <v>1611</v>
      </c>
      <c r="C648" t="s">
        <v>546</v>
      </c>
      <c r="D648" t="str">
        <f>HYPERLINK("https://talan.bank.gov.ua/get-user-certificate/_Ji2C5cZlZZ8ovdyT46g","Завантажити сертифікат")</f>
        <v>Завантажити сертифікат</v>
      </c>
    </row>
    <row r="649" spans="1:4" x14ac:dyDescent="0.3">
      <c r="A649" t="s">
        <v>1612</v>
      </c>
      <c r="B649" t="s">
        <v>1613</v>
      </c>
      <c r="C649" t="s">
        <v>276</v>
      </c>
      <c r="D649" t="str">
        <f>HYPERLINK("https://talan.bank.gov.ua/get-user-certificate/_Ji2CfOQJImB9i9UV9Fz","Завантажити сертифікат")</f>
        <v>Завантажити сертифікат</v>
      </c>
    </row>
    <row r="650" spans="1:4" x14ac:dyDescent="0.3">
      <c r="A650" t="s">
        <v>1614</v>
      </c>
      <c r="B650" t="s">
        <v>1615</v>
      </c>
      <c r="C650" t="s">
        <v>1616</v>
      </c>
      <c r="D650" t="str">
        <f>HYPERLINK("https://talan.bank.gov.ua/get-user-certificate/_Ji2Cjf7_p8jUQKTcB2b","Завантажити сертифікат")</f>
        <v>Завантажити сертифікат</v>
      </c>
    </row>
    <row r="651" spans="1:4" x14ac:dyDescent="0.3">
      <c r="A651" t="s">
        <v>1617</v>
      </c>
      <c r="B651" t="s">
        <v>1618</v>
      </c>
      <c r="C651" t="s">
        <v>56</v>
      </c>
      <c r="D651" t="str">
        <f>HYPERLINK("https://talan.bank.gov.ua/get-user-certificate/_Ji2C2BZVWwI0GaCJeQG","Завантажити сертифікат")</f>
        <v>Завантажити сертифікат</v>
      </c>
    </row>
    <row r="652" spans="1:4" x14ac:dyDescent="0.3">
      <c r="A652" t="s">
        <v>1619</v>
      </c>
      <c r="B652" t="s">
        <v>1620</v>
      </c>
      <c r="C652" t="s">
        <v>31</v>
      </c>
      <c r="D652" t="str">
        <f>HYPERLINK("https://talan.bank.gov.ua/get-user-certificate/_Ji2C6MUqJKT_IGzlvKL","Завантажити сертифікат")</f>
        <v>Завантажити сертифікат</v>
      </c>
    </row>
    <row r="653" spans="1:4" x14ac:dyDescent="0.3">
      <c r="A653" t="s">
        <v>1621</v>
      </c>
      <c r="B653" t="s">
        <v>1622</v>
      </c>
      <c r="C653" t="s">
        <v>1623</v>
      </c>
      <c r="D653" t="str">
        <f>HYPERLINK("https://talan.bank.gov.ua/get-user-certificate/_Ji2CYNGSMEYKfbpImDO","Завантажити сертифікат")</f>
        <v>Завантажити сертифікат</v>
      </c>
    </row>
    <row r="654" spans="1:4" x14ac:dyDescent="0.3">
      <c r="A654" t="s">
        <v>1624</v>
      </c>
      <c r="B654" t="s">
        <v>1625</v>
      </c>
      <c r="C654" t="s">
        <v>48</v>
      </c>
      <c r="D654" t="str">
        <f>HYPERLINK("https://talan.bank.gov.ua/get-user-certificate/_Ji2C0DnJPIPO3S6zbpN","Завантажити сертифікат")</f>
        <v>Завантажити сертифікат</v>
      </c>
    </row>
    <row r="655" spans="1:4" x14ac:dyDescent="0.3">
      <c r="A655" t="s">
        <v>1626</v>
      </c>
      <c r="B655" t="s">
        <v>1627</v>
      </c>
      <c r="C655" t="s">
        <v>438</v>
      </c>
      <c r="D655" t="str">
        <f>HYPERLINK("https://talan.bank.gov.ua/get-user-certificate/_Ji2C2JFlh6n2N1ExBpf","Завантажити сертифікат")</f>
        <v>Завантажити сертифікат</v>
      </c>
    </row>
    <row r="656" spans="1:4" x14ac:dyDescent="0.3">
      <c r="A656" t="s">
        <v>1628</v>
      </c>
      <c r="B656" t="s">
        <v>1629</v>
      </c>
      <c r="C656" t="s">
        <v>3</v>
      </c>
      <c r="D656" t="str">
        <f>HYPERLINK("https://talan.bank.gov.ua/get-user-certificate/_Ji2CcoJfdTKjUeCs77J","Завантажити сертифікат")</f>
        <v>Завантажити сертифікат</v>
      </c>
    </row>
    <row r="657" spans="1:4" x14ac:dyDescent="0.3">
      <c r="A657" t="s">
        <v>1630</v>
      </c>
      <c r="B657" t="s">
        <v>1631</v>
      </c>
      <c r="C657" t="s">
        <v>1632</v>
      </c>
      <c r="D657" t="str">
        <f>HYPERLINK("https://talan.bank.gov.ua/get-user-certificate/_Ji2CuLoPfPNojWoWEme","Завантажити сертифікат")</f>
        <v>Завантажити сертифікат</v>
      </c>
    </row>
    <row r="658" spans="1:4" x14ac:dyDescent="0.3">
      <c r="A658" t="s">
        <v>1633</v>
      </c>
      <c r="B658" t="s">
        <v>1634</v>
      </c>
      <c r="C658" t="s">
        <v>898</v>
      </c>
      <c r="D658" t="str">
        <f>HYPERLINK("https://talan.bank.gov.ua/get-user-certificate/_Ji2ChoqRCFC3fBfa8Z-","Завантажити сертифікат")</f>
        <v>Завантажити сертифікат</v>
      </c>
    </row>
    <row r="659" spans="1:4" x14ac:dyDescent="0.3">
      <c r="A659" t="s">
        <v>1635</v>
      </c>
      <c r="B659" t="s">
        <v>1636</v>
      </c>
      <c r="C659" t="s">
        <v>1637</v>
      </c>
      <c r="D659" t="str">
        <f>HYPERLINK("https://talan.bank.gov.ua/get-user-certificate/_Ji2CrzaBj4eC4GitBxB","Завантажити сертифікат")</f>
        <v>Завантажити сертифікат</v>
      </c>
    </row>
    <row r="660" spans="1:4" x14ac:dyDescent="0.3">
      <c r="A660" t="s">
        <v>1638</v>
      </c>
      <c r="B660" t="s">
        <v>1639</v>
      </c>
      <c r="C660" t="s">
        <v>1237</v>
      </c>
      <c r="D660" t="str">
        <f>HYPERLINK("https://talan.bank.gov.ua/get-user-certificate/_Ji2CfeQjKJNTZW9tajv","Завантажити сертифікат")</f>
        <v>Завантажити сертифікат</v>
      </c>
    </row>
    <row r="661" spans="1:4" x14ac:dyDescent="0.3">
      <c r="A661" t="s">
        <v>1640</v>
      </c>
      <c r="B661" t="s">
        <v>1641</v>
      </c>
      <c r="C661" t="s">
        <v>1598</v>
      </c>
      <c r="D661" t="str">
        <f>HYPERLINK("https://talan.bank.gov.ua/get-user-certificate/_Ji2CbCapM7uZNjFp1u9","Завантажити сертифікат")</f>
        <v>Завантажити сертифікат</v>
      </c>
    </row>
    <row r="662" spans="1:4" x14ac:dyDescent="0.3">
      <c r="A662" t="s">
        <v>1642</v>
      </c>
      <c r="B662" t="s">
        <v>1643</v>
      </c>
      <c r="C662" t="s">
        <v>1644</v>
      </c>
      <c r="D662" t="str">
        <f>HYPERLINK("https://talan.bank.gov.ua/get-user-certificate/_Ji2CvNl7u2m2aKUGYfF","Завантажити сертифікат")</f>
        <v>Завантажити сертифікат</v>
      </c>
    </row>
    <row r="663" spans="1:4" x14ac:dyDescent="0.3">
      <c r="A663" t="s">
        <v>1645</v>
      </c>
      <c r="B663" t="s">
        <v>1646</v>
      </c>
      <c r="C663" t="s">
        <v>1237</v>
      </c>
      <c r="D663" t="str">
        <f>HYPERLINK("https://talan.bank.gov.ua/get-user-certificate/_Ji2C4A-nqwxYTgIkomW","Завантажити сертифікат")</f>
        <v>Завантажити сертифікат</v>
      </c>
    </row>
    <row r="664" spans="1:4" x14ac:dyDescent="0.3">
      <c r="A664" t="s">
        <v>1647</v>
      </c>
      <c r="B664" t="s">
        <v>1648</v>
      </c>
      <c r="C664" t="s">
        <v>1104</v>
      </c>
      <c r="D664" t="str">
        <f>HYPERLINK("https://talan.bank.gov.ua/get-user-certificate/_Ji2CTr4Ea7dNKGE1dm-","Завантажити сертифікат")</f>
        <v>Завантажити сертифікат</v>
      </c>
    </row>
    <row r="665" spans="1:4" x14ac:dyDescent="0.3">
      <c r="A665" t="s">
        <v>1649</v>
      </c>
      <c r="B665" t="s">
        <v>1650</v>
      </c>
      <c r="C665" t="s">
        <v>1651</v>
      </c>
      <c r="D665" t="str">
        <f>HYPERLINK("https://talan.bank.gov.ua/get-user-certificate/_Ji2CTd3fqU2u9q5nfko","Завантажити сертифікат")</f>
        <v>Завантажити сертифікат</v>
      </c>
    </row>
    <row r="666" spans="1:4" x14ac:dyDescent="0.3">
      <c r="A666" t="s">
        <v>1652</v>
      </c>
      <c r="B666" t="s">
        <v>1653</v>
      </c>
      <c r="C666" t="s">
        <v>451</v>
      </c>
      <c r="D666" t="str">
        <f>HYPERLINK("https://talan.bank.gov.ua/get-user-certificate/_Ji2Ccs_fA5NLQU9LNoh","Завантажити сертифікат")</f>
        <v>Завантажити сертифікат</v>
      </c>
    </row>
    <row r="667" spans="1:4" x14ac:dyDescent="0.3">
      <c r="A667" t="s">
        <v>1654</v>
      </c>
      <c r="B667" t="s">
        <v>1655</v>
      </c>
      <c r="C667" t="s">
        <v>56</v>
      </c>
      <c r="D667" t="str">
        <f>HYPERLINK("https://talan.bank.gov.ua/get-user-certificate/_Ji2CLvCUiqUm2pcdW75","Завантажити сертифікат")</f>
        <v>Завантажити сертифікат</v>
      </c>
    </row>
    <row r="668" spans="1:4" x14ac:dyDescent="0.3">
      <c r="A668" t="s">
        <v>1656</v>
      </c>
      <c r="B668" t="s">
        <v>1657</v>
      </c>
      <c r="C668" t="s">
        <v>1167</v>
      </c>
      <c r="D668" t="str">
        <f>HYPERLINK("https://talan.bank.gov.ua/get-user-certificate/_Ji2CwxzZAfp0fp20LG_","Завантажити сертифікат")</f>
        <v>Завантажити сертифікат</v>
      </c>
    </row>
    <row r="669" spans="1:4" x14ac:dyDescent="0.3">
      <c r="A669" t="s">
        <v>1658</v>
      </c>
      <c r="B669" t="s">
        <v>1659</v>
      </c>
      <c r="C669" t="s">
        <v>1660</v>
      </c>
      <c r="D669" t="str">
        <f>HYPERLINK("https://talan.bank.gov.ua/get-user-certificate/_Ji2CVsoz1mrlhNgtPpO","Завантажити сертифікат")</f>
        <v>Завантажити сертифікат</v>
      </c>
    </row>
    <row r="670" spans="1:4" x14ac:dyDescent="0.3">
      <c r="A670" t="s">
        <v>1661</v>
      </c>
      <c r="B670" t="s">
        <v>1662</v>
      </c>
      <c r="C670" t="s">
        <v>3</v>
      </c>
      <c r="D670" t="str">
        <f>HYPERLINK("https://talan.bank.gov.ua/get-user-certificate/_Ji2CiJh1x2Ad8FB5Ggv","Завантажити сертифікат")</f>
        <v>Завантажити сертифікат</v>
      </c>
    </row>
    <row r="671" spans="1:4" x14ac:dyDescent="0.3">
      <c r="A671" t="s">
        <v>1663</v>
      </c>
      <c r="B671" t="s">
        <v>1664</v>
      </c>
      <c r="C671" t="s">
        <v>1167</v>
      </c>
      <c r="D671" t="str">
        <f>HYPERLINK("https://talan.bank.gov.ua/get-user-certificate/_Ji2CyPpV5TkYQW5g0Vv","Завантажити сертифікат")</f>
        <v>Завантажити сертифікат</v>
      </c>
    </row>
    <row r="672" spans="1:4" x14ac:dyDescent="0.3">
      <c r="A672" t="s">
        <v>1665</v>
      </c>
      <c r="B672" t="s">
        <v>1666</v>
      </c>
      <c r="C672" t="s">
        <v>305</v>
      </c>
      <c r="D672" t="str">
        <f>HYPERLINK("https://talan.bank.gov.ua/get-user-certificate/_Ji2CjuMg39SzlB1bRaN","Завантажити сертифікат")</f>
        <v>Завантажити сертифікат</v>
      </c>
    </row>
    <row r="673" spans="1:4" x14ac:dyDescent="0.3">
      <c r="A673" t="s">
        <v>1667</v>
      </c>
      <c r="B673" t="s">
        <v>1668</v>
      </c>
      <c r="C673" t="s">
        <v>276</v>
      </c>
      <c r="D673" t="str">
        <f>HYPERLINK("https://talan.bank.gov.ua/get-user-certificate/_Ji2CBsJ3OgJ7w8P6rGE","Завантажити сертифікат")</f>
        <v>Завантажити сертифікат</v>
      </c>
    </row>
    <row r="674" spans="1:4" x14ac:dyDescent="0.3">
      <c r="A674" t="s">
        <v>1669</v>
      </c>
      <c r="B674" t="s">
        <v>1670</v>
      </c>
      <c r="C674" t="s">
        <v>296</v>
      </c>
      <c r="D674" t="str">
        <f>HYPERLINK("https://talan.bank.gov.ua/get-user-certificate/_Ji2CexD5KUQjb9SBOar","Завантажити сертифікат")</f>
        <v>Завантажити сертифікат</v>
      </c>
    </row>
    <row r="675" spans="1:4" x14ac:dyDescent="0.3">
      <c r="A675" t="s">
        <v>1671</v>
      </c>
      <c r="B675" t="s">
        <v>1672</v>
      </c>
      <c r="C675" t="s">
        <v>1673</v>
      </c>
      <c r="D675" t="str">
        <f>HYPERLINK("https://talan.bank.gov.ua/get-user-certificate/_Ji2CV_uH0_xQODFzzul","Завантажити сертифікат")</f>
        <v>Завантажити сертифікат</v>
      </c>
    </row>
    <row r="676" spans="1:4" x14ac:dyDescent="0.3">
      <c r="A676" t="s">
        <v>1674</v>
      </c>
      <c r="B676" t="s">
        <v>1675</v>
      </c>
      <c r="C676" t="s">
        <v>1676</v>
      </c>
      <c r="D676" t="str">
        <f>HYPERLINK("https://talan.bank.gov.ua/get-user-certificate/_Ji2CYe8yM9TaRBO8T6B","Завантажити сертифікат")</f>
        <v>Завантажити сертифікат</v>
      </c>
    </row>
    <row r="677" spans="1:4" x14ac:dyDescent="0.3">
      <c r="A677" t="s">
        <v>1677</v>
      </c>
      <c r="B677" t="s">
        <v>1678</v>
      </c>
      <c r="C677" t="s">
        <v>1679</v>
      </c>
      <c r="D677" t="str">
        <f>HYPERLINK("https://talan.bank.gov.ua/get-user-certificate/_Ji2CfJpwwa0TWF_weTl","Завантажити сертифікат")</f>
        <v>Завантажити сертифікат</v>
      </c>
    </row>
    <row r="678" spans="1:4" x14ac:dyDescent="0.3">
      <c r="A678" t="s">
        <v>1680</v>
      </c>
      <c r="B678" t="s">
        <v>1681</v>
      </c>
      <c r="C678" t="s">
        <v>1682</v>
      </c>
      <c r="D678" t="str">
        <f>HYPERLINK("https://talan.bank.gov.ua/get-user-certificate/_Ji2CDiWTto7VlVdanD8","Завантажити сертифікат")</f>
        <v>Завантажити сертифікат</v>
      </c>
    </row>
    <row r="679" spans="1:4" x14ac:dyDescent="0.3">
      <c r="A679" t="s">
        <v>1683</v>
      </c>
      <c r="B679" t="s">
        <v>1684</v>
      </c>
      <c r="C679" t="s">
        <v>1685</v>
      </c>
      <c r="D679" t="str">
        <f>HYPERLINK("https://talan.bank.gov.ua/get-user-certificate/_Ji2C245mW_357GfGzdo","Завантажити сертифікат")</f>
        <v>Завантажити сертифікат</v>
      </c>
    </row>
    <row r="680" spans="1:4" x14ac:dyDescent="0.3">
      <c r="A680" t="s">
        <v>1686</v>
      </c>
      <c r="B680" t="s">
        <v>1687</v>
      </c>
      <c r="C680" t="s">
        <v>1688</v>
      </c>
      <c r="D680" t="str">
        <f>HYPERLINK("https://talan.bank.gov.ua/get-user-certificate/_Ji2CJUMZizZz3i3BD79","Завантажити сертифікат")</f>
        <v>Завантажити сертифікат</v>
      </c>
    </row>
    <row r="681" spans="1:4" x14ac:dyDescent="0.3">
      <c r="A681" t="s">
        <v>1689</v>
      </c>
      <c r="B681" t="s">
        <v>1690</v>
      </c>
      <c r="C681" t="s">
        <v>1691</v>
      </c>
      <c r="D681" t="str">
        <f>HYPERLINK("https://talan.bank.gov.ua/get-user-certificate/_Ji2CVkdRwv4Qh4AaKUK","Завантажити сертифікат")</f>
        <v>Завантажити сертифікат</v>
      </c>
    </row>
    <row r="682" spans="1:4" x14ac:dyDescent="0.3">
      <c r="A682" t="s">
        <v>1692</v>
      </c>
      <c r="B682" t="s">
        <v>1693</v>
      </c>
      <c r="C682" t="s">
        <v>1694</v>
      </c>
      <c r="D682" t="str">
        <f>HYPERLINK("https://talan.bank.gov.ua/get-user-certificate/_Ji2C2KVF2bvDg4XaqrQ","Завантажити сертифікат")</f>
        <v>Завантажити сертифікат</v>
      </c>
    </row>
    <row r="683" spans="1:4" x14ac:dyDescent="0.3">
      <c r="A683" t="s">
        <v>1695</v>
      </c>
      <c r="B683" t="s">
        <v>1696</v>
      </c>
      <c r="C683" t="s">
        <v>1109</v>
      </c>
      <c r="D683" t="str">
        <f>HYPERLINK("https://talan.bank.gov.ua/get-user-certificate/_Ji2C-mcdWmNNNpdJ56w","Завантажити сертифікат")</f>
        <v>Завантажити сертифікат</v>
      </c>
    </row>
    <row r="684" spans="1:4" x14ac:dyDescent="0.3">
      <c r="A684" t="s">
        <v>1697</v>
      </c>
      <c r="B684" t="s">
        <v>1698</v>
      </c>
      <c r="C684" t="s">
        <v>122</v>
      </c>
      <c r="D684" t="str">
        <f>HYPERLINK("https://talan.bank.gov.ua/get-user-certificate/_Ji2Cw7gIcgr43_lsDIE","Завантажити сертифікат")</f>
        <v>Завантажити сертифікат</v>
      </c>
    </row>
    <row r="685" spans="1:4" x14ac:dyDescent="0.3">
      <c r="A685" t="s">
        <v>1699</v>
      </c>
      <c r="B685" t="s">
        <v>1700</v>
      </c>
      <c r="C685" t="s">
        <v>199</v>
      </c>
      <c r="D685" t="str">
        <f>HYPERLINK("https://talan.bank.gov.ua/get-user-certificate/_Ji2CHGnSpBSWkipLwSo","Завантажити сертифікат")</f>
        <v>Завантажити сертифікат</v>
      </c>
    </row>
    <row r="686" spans="1:4" x14ac:dyDescent="0.3">
      <c r="A686" t="s">
        <v>1701</v>
      </c>
      <c r="B686" t="s">
        <v>1702</v>
      </c>
      <c r="C686" t="s">
        <v>383</v>
      </c>
      <c r="D686" t="str">
        <f>HYPERLINK("https://talan.bank.gov.ua/get-user-certificate/_Ji2CURAwbqKmJy_qhrB","Завантажити сертифікат")</f>
        <v>Завантажити сертифікат</v>
      </c>
    </row>
    <row r="687" spans="1:4" x14ac:dyDescent="0.3">
      <c r="A687" t="s">
        <v>1703</v>
      </c>
      <c r="B687" t="s">
        <v>1704</v>
      </c>
      <c r="C687" t="s">
        <v>258</v>
      </c>
      <c r="D687" t="str">
        <f>HYPERLINK("https://talan.bank.gov.ua/get-user-certificate/_Ji2CXV2K5hSrgsYpZDL","Завантажити сертифікат")</f>
        <v>Завантажити сертифікат</v>
      </c>
    </row>
    <row r="688" spans="1:4" x14ac:dyDescent="0.3">
      <c r="A688" t="s">
        <v>1705</v>
      </c>
      <c r="B688" t="s">
        <v>1706</v>
      </c>
      <c r="C688" t="s">
        <v>432</v>
      </c>
      <c r="D688" t="str">
        <f>HYPERLINK("https://talan.bank.gov.ua/get-user-certificate/_Ji2CRNSo5PS7GCcgU0h","Завантажити сертифікат")</f>
        <v>Завантажити сертифікат</v>
      </c>
    </row>
    <row r="689" spans="1:4" x14ac:dyDescent="0.3">
      <c r="A689" t="s">
        <v>1707</v>
      </c>
      <c r="B689" t="s">
        <v>1708</v>
      </c>
      <c r="C689" t="s">
        <v>1688</v>
      </c>
      <c r="D689" t="str">
        <f>HYPERLINK("https://talan.bank.gov.ua/get-user-certificate/_Ji2CFv9ooyWR5UQjDwC","Завантажити сертифікат")</f>
        <v>Завантажити сертифікат</v>
      </c>
    </row>
    <row r="690" spans="1:4" x14ac:dyDescent="0.3">
      <c r="A690" t="s">
        <v>1709</v>
      </c>
      <c r="B690" t="s">
        <v>1710</v>
      </c>
      <c r="C690" t="s">
        <v>1711</v>
      </c>
      <c r="D690" t="str">
        <f>HYPERLINK("https://talan.bank.gov.ua/get-user-certificate/_Ji2CX7eqoMokAZuYsxw","Завантажити сертифікат")</f>
        <v>Завантажити сертифікат</v>
      </c>
    </row>
    <row r="691" spans="1:4" x14ac:dyDescent="0.3">
      <c r="A691" t="s">
        <v>1712</v>
      </c>
      <c r="B691" t="s">
        <v>1713</v>
      </c>
      <c r="C691" t="s">
        <v>451</v>
      </c>
      <c r="D691" t="str">
        <f>HYPERLINK("https://talan.bank.gov.ua/get-user-certificate/_Ji2CPZMkknn1NZ9vK5c","Завантажити сертифікат")</f>
        <v>Завантажити сертифікат</v>
      </c>
    </row>
    <row r="692" spans="1:4" x14ac:dyDescent="0.3">
      <c r="A692" t="s">
        <v>1714</v>
      </c>
      <c r="B692" t="s">
        <v>1715</v>
      </c>
      <c r="C692" t="s">
        <v>1716</v>
      </c>
      <c r="D692" t="str">
        <f>HYPERLINK("https://talan.bank.gov.ua/get-user-certificate/_Ji2Cuym7TtAsSiwS0qv","Завантажити сертифікат")</f>
        <v>Завантажити сертифікат</v>
      </c>
    </row>
    <row r="693" spans="1:4" x14ac:dyDescent="0.3">
      <c r="A693" t="s">
        <v>1717</v>
      </c>
      <c r="B693" t="s">
        <v>1718</v>
      </c>
      <c r="C693" t="s">
        <v>1288</v>
      </c>
      <c r="D693" t="str">
        <f>HYPERLINK("https://talan.bank.gov.ua/get-user-certificate/_Ji2C7mKyW-PjXmamKXb","Завантажити сертифікат")</f>
        <v>Завантажити сертифікат</v>
      </c>
    </row>
    <row r="694" spans="1:4" x14ac:dyDescent="0.3">
      <c r="A694" t="s">
        <v>1719</v>
      </c>
      <c r="B694" t="s">
        <v>1720</v>
      </c>
      <c r="C694" t="s">
        <v>873</v>
      </c>
      <c r="D694" t="str">
        <f>HYPERLINK("https://talan.bank.gov.ua/get-user-certificate/_Ji2CO0nOa7r_L_1ll7w","Завантажити сертифікат")</f>
        <v>Завантажити сертифікат</v>
      </c>
    </row>
    <row r="695" spans="1:4" x14ac:dyDescent="0.3">
      <c r="A695" t="s">
        <v>1721</v>
      </c>
      <c r="B695" t="s">
        <v>1722</v>
      </c>
      <c r="C695" t="s">
        <v>1723</v>
      </c>
      <c r="D695" t="str">
        <f>HYPERLINK("https://talan.bank.gov.ua/get-user-certificate/_Ji2C73YtTBqERAw3kVg","Завантажити сертифікат")</f>
        <v>Завантажити сертифікат</v>
      </c>
    </row>
    <row r="696" spans="1:4" x14ac:dyDescent="0.3">
      <c r="A696" t="s">
        <v>1724</v>
      </c>
      <c r="B696" t="s">
        <v>1725</v>
      </c>
      <c r="C696" t="s">
        <v>677</v>
      </c>
      <c r="D696" t="str">
        <f>HYPERLINK("https://talan.bank.gov.ua/get-user-certificate/_Ji2CXL0BiHudJVqzhya","Завантажити сертифікат")</f>
        <v>Завантажити сертифікат</v>
      </c>
    </row>
    <row r="697" spans="1:4" x14ac:dyDescent="0.3">
      <c r="A697" t="s">
        <v>1726</v>
      </c>
      <c r="B697" t="s">
        <v>1727</v>
      </c>
      <c r="C697" t="s">
        <v>1162</v>
      </c>
      <c r="D697" t="str">
        <f>HYPERLINK("https://talan.bank.gov.ua/get-user-certificate/_Ji2CKrR8aLMAVBUT9YY","Завантажити сертифікат")</f>
        <v>Завантажити сертифікат</v>
      </c>
    </row>
    <row r="698" spans="1:4" x14ac:dyDescent="0.3">
      <c r="A698" t="s">
        <v>1728</v>
      </c>
      <c r="B698" t="s">
        <v>1729</v>
      </c>
      <c r="C698" t="s">
        <v>1688</v>
      </c>
      <c r="D698" t="str">
        <f>HYPERLINK("https://talan.bank.gov.ua/get-user-certificate/_Ji2Cnl9iptBVVzA-79b","Завантажити сертифікат")</f>
        <v>Завантажити сертифікат</v>
      </c>
    </row>
    <row r="699" spans="1:4" x14ac:dyDescent="0.3">
      <c r="A699" t="s">
        <v>1730</v>
      </c>
      <c r="B699" t="s">
        <v>1731</v>
      </c>
      <c r="C699" t="s">
        <v>276</v>
      </c>
      <c r="D699" t="str">
        <f>HYPERLINK("https://talan.bank.gov.ua/get-user-certificate/_Ji2CREd7wodwZDZ-4Bj","Завантажити сертифікат")</f>
        <v>Завантажити сертифікат</v>
      </c>
    </row>
    <row r="700" spans="1:4" x14ac:dyDescent="0.3">
      <c r="A700" t="s">
        <v>1732</v>
      </c>
      <c r="B700" t="s">
        <v>1733</v>
      </c>
      <c r="C700" t="s">
        <v>1734</v>
      </c>
      <c r="D700" t="str">
        <f>HYPERLINK("https://talan.bank.gov.ua/get-user-certificate/_Ji2CkcstyvWTxyLYcp9","Завантажити сертифікат")</f>
        <v>Завантажити сертифікат</v>
      </c>
    </row>
    <row r="701" spans="1:4" x14ac:dyDescent="0.3">
      <c r="A701" t="s">
        <v>1735</v>
      </c>
      <c r="B701" t="s">
        <v>1736</v>
      </c>
      <c r="C701" t="s">
        <v>1688</v>
      </c>
      <c r="D701" t="str">
        <f>HYPERLINK("https://talan.bank.gov.ua/get-user-certificate/_Ji2C026Dwk_LhujMCUJ","Завантажити сертифікат")</f>
        <v>Завантажити сертифікат</v>
      </c>
    </row>
    <row r="702" spans="1:4" x14ac:dyDescent="0.3">
      <c r="A702" t="s">
        <v>1737</v>
      </c>
      <c r="B702" t="s">
        <v>1738</v>
      </c>
      <c r="C702" t="s">
        <v>1739</v>
      </c>
      <c r="D702" t="str">
        <f>HYPERLINK("https://talan.bank.gov.ua/get-user-certificate/_Ji2CAMQ2C7MI1FuxyOT","Завантажити сертифікат")</f>
        <v>Завантажити сертифікат</v>
      </c>
    </row>
    <row r="703" spans="1:4" x14ac:dyDescent="0.3">
      <c r="A703" t="s">
        <v>1740</v>
      </c>
      <c r="B703" t="s">
        <v>1741</v>
      </c>
      <c r="C703" t="s">
        <v>484</v>
      </c>
      <c r="D703" t="str">
        <f>HYPERLINK("https://talan.bank.gov.ua/get-user-certificate/_Ji2Ce-MCLrrw71wNiGm","Завантажити сертифікат")</f>
        <v>Завантажити сертифікат</v>
      </c>
    </row>
    <row r="704" spans="1:4" x14ac:dyDescent="0.3">
      <c r="A704" t="s">
        <v>1742</v>
      </c>
      <c r="B704" t="s">
        <v>1743</v>
      </c>
      <c r="C704" t="s">
        <v>743</v>
      </c>
      <c r="D704" t="str">
        <f>HYPERLINK("https://talan.bank.gov.ua/get-user-certificate/_Ji2CA5S8e7UnduDb6oU","Завантажити сертифікат")</f>
        <v>Завантажити сертифікат</v>
      </c>
    </row>
    <row r="705" spans="1:4" x14ac:dyDescent="0.3">
      <c r="A705" t="s">
        <v>1744</v>
      </c>
      <c r="B705" t="s">
        <v>1745</v>
      </c>
      <c r="C705" t="s">
        <v>296</v>
      </c>
      <c r="D705" t="str">
        <f>HYPERLINK("https://talan.bank.gov.ua/get-user-certificate/_Ji2CnHPUZ-2Am0L3E9X","Завантажити сертифікат")</f>
        <v>Завантажити сертифікат</v>
      </c>
    </row>
    <row r="706" spans="1:4" x14ac:dyDescent="0.3">
      <c r="A706" t="s">
        <v>1746</v>
      </c>
      <c r="B706" t="s">
        <v>1747</v>
      </c>
      <c r="C706" t="s">
        <v>873</v>
      </c>
      <c r="D706" t="str">
        <f>HYPERLINK("https://talan.bank.gov.ua/get-user-certificate/_Ji2C4NJUqkEWm0pmS7u","Завантажити сертифікат")</f>
        <v>Завантажити сертифікат</v>
      </c>
    </row>
    <row r="707" spans="1:4" x14ac:dyDescent="0.3">
      <c r="A707" t="s">
        <v>1748</v>
      </c>
      <c r="B707" t="s">
        <v>1749</v>
      </c>
      <c r="C707" t="s">
        <v>1750</v>
      </c>
      <c r="D707" t="str">
        <f>HYPERLINK("https://talan.bank.gov.ua/get-user-certificate/_Ji2C3y57A4_snqyWWAI","Завантажити сертифікат")</f>
        <v>Завантажити сертифікат</v>
      </c>
    </row>
    <row r="708" spans="1:4" x14ac:dyDescent="0.3">
      <c r="A708" t="s">
        <v>1751</v>
      </c>
      <c r="B708" t="s">
        <v>1752</v>
      </c>
      <c r="C708" t="s">
        <v>1753</v>
      </c>
      <c r="D708" t="str">
        <f>HYPERLINK("https://talan.bank.gov.ua/get-user-certificate/_Ji2CKo_JiqU8I2UMtgQ","Завантажити сертифікат")</f>
        <v>Завантажити сертифікат</v>
      </c>
    </row>
    <row r="709" spans="1:4" x14ac:dyDescent="0.3">
      <c r="A709" t="s">
        <v>1754</v>
      </c>
      <c r="B709" t="s">
        <v>1755</v>
      </c>
      <c r="C709" t="s">
        <v>1756</v>
      </c>
      <c r="D709" t="str">
        <f>HYPERLINK("https://talan.bank.gov.ua/get-user-certificate/_Ji2CT6eU8DarP3JofrU","Завантажити сертифікат")</f>
        <v>Завантажити сертифікат</v>
      </c>
    </row>
    <row r="710" spans="1:4" x14ac:dyDescent="0.3">
      <c r="A710" t="s">
        <v>1757</v>
      </c>
      <c r="B710" t="s">
        <v>1758</v>
      </c>
      <c r="C710" t="s">
        <v>484</v>
      </c>
      <c r="D710" t="str">
        <f>HYPERLINK("https://talan.bank.gov.ua/get-user-certificate/_Ji2CCCDf4WNlg0ixFCx","Завантажити сертифікат")</f>
        <v>Завантажити сертифікат</v>
      </c>
    </row>
    <row r="711" spans="1:4" x14ac:dyDescent="0.3">
      <c r="A711" t="s">
        <v>1759</v>
      </c>
      <c r="B711" t="s">
        <v>1760</v>
      </c>
      <c r="C711" t="s">
        <v>153</v>
      </c>
      <c r="D711" t="str">
        <f>HYPERLINK("https://talan.bank.gov.ua/get-user-certificate/_Ji2CGaXJ4xizJXzwYzW","Завантажити сертифікат")</f>
        <v>Завантажити сертифікат</v>
      </c>
    </row>
    <row r="712" spans="1:4" x14ac:dyDescent="0.3">
      <c r="A712" t="s">
        <v>1761</v>
      </c>
      <c r="B712" t="s">
        <v>1762</v>
      </c>
      <c r="C712" t="s">
        <v>178</v>
      </c>
      <c r="D712" t="str">
        <f>HYPERLINK("https://talan.bank.gov.ua/get-user-certificate/_Ji2Cj13_o4uC8y7M5sM","Завантажити сертифікат")</f>
        <v>Завантажити сертифікат</v>
      </c>
    </row>
    <row r="713" spans="1:4" x14ac:dyDescent="0.3">
      <c r="A713" t="s">
        <v>1763</v>
      </c>
      <c r="B713" t="s">
        <v>1764</v>
      </c>
      <c r="C713" t="s">
        <v>159</v>
      </c>
      <c r="D713" t="str">
        <f>HYPERLINK("https://talan.bank.gov.ua/get-user-certificate/_Ji2CtVoVDVUx7TRcTEp","Завантажити сертифікат")</f>
        <v>Завантажити сертифікат</v>
      </c>
    </row>
    <row r="714" spans="1:4" x14ac:dyDescent="0.3">
      <c r="A714" t="s">
        <v>1765</v>
      </c>
      <c r="B714" t="s">
        <v>1766</v>
      </c>
      <c r="C714" t="s">
        <v>1688</v>
      </c>
      <c r="D714" t="str">
        <f>HYPERLINK("https://talan.bank.gov.ua/get-user-certificate/_Ji2CQtVjgG090VCqXSM","Завантажити сертифікат")</f>
        <v>Завантажити сертифікат</v>
      </c>
    </row>
    <row r="715" spans="1:4" x14ac:dyDescent="0.3">
      <c r="A715" t="s">
        <v>1767</v>
      </c>
      <c r="B715" t="s">
        <v>1768</v>
      </c>
      <c r="C715" t="s">
        <v>583</v>
      </c>
      <c r="D715" t="str">
        <f>HYPERLINK("https://talan.bank.gov.ua/get-user-certificate/_Ji2Cs5rwK2SgayVDD74","Завантажити сертифікат")</f>
        <v>Завантажити сертифікат</v>
      </c>
    </row>
    <row r="716" spans="1:4" x14ac:dyDescent="0.3">
      <c r="A716" t="s">
        <v>1769</v>
      </c>
      <c r="B716" t="s">
        <v>1770</v>
      </c>
      <c r="C716" t="s">
        <v>211</v>
      </c>
      <c r="D716" t="str">
        <f>HYPERLINK("https://talan.bank.gov.ua/get-user-certificate/_Ji2CEZBNlcwdUzQZ3Xz","Завантажити сертифікат")</f>
        <v>Завантажити сертифікат</v>
      </c>
    </row>
    <row r="717" spans="1:4" x14ac:dyDescent="0.3">
      <c r="A717" t="s">
        <v>1771</v>
      </c>
      <c r="B717" t="s">
        <v>1772</v>
      </c>
      <c r="C717" t="s">
        <v>1546</v>
      </c>
      <c r="D717" t="str">
        <f>HYPERLINK("https://talan.bank.gov.ua/get-user-certificate/_Ji2CCzBwLgg8oeupjIQ","Завантажити сертифікат")</f>
        <v>Завантажити сертифікат</v>
      </c>
    </row>
    <row r="718" spans="1:4" x14ac:dyDescent="0.3">
      <c r="A718" t="s">
        <v>1773</v>
      </c>
      <c r="B718" t="s">
        <v>1774</v>
      </c>
      <c r="C718" t="s">
        <v>1688</v>
      </c>
      <c r="D718" t="str">
        <f>HYPERLINK("https://talan.bank.gov.ua/get-user-certificate/_Ji2CdAe5hGQRAVBHig6","Завантажити сертифікат")</f>
        <v>Завантажити сертифікат</v>
      </c>
    </row>
    <row r="719" spans="1:4" x14ac:dyDescent="0.3">
      <c r="A719" t="s">
        <v>1775</v>
      </c>
      <c r="B719" t="s">
        <v>1776</v>
      </c>
      <c r="C719" t="s">
        <v>1688</v>
      </c>
      <c r="D719" t="str">
        <f>HYPERLINK("https://talan.bank.gov.ua/get-user-certificate/_Ji2CRb81Te8T0MRyguK","Завантажити сертифікат")</f>
        <v>Завантажити сертифікат</v>
      </c>
    </row>
    <row r="720" spans="1:4" x14ac:dyDescent="0.3">
      <c r="A720" t="s">
        <v>1777</v>
      </c>
      <c r="B720" t="s">
        <v>1778</v>
      </c>
      <c r="C720" t="s">
        <v>1779</v>
      </c>
      <c r="D720" t="str">
        <f>HYPERLINK("https://talan.bank.gov.ua/get-user-certificate/_Ji2CK4CCK4t0oit7Q1R","Завантажити сертифікат")</f>
        <v>Завантажити сертифікат</v>
      </c>
    </row>
    <row r="721" spans="1:4" x14ac:dyDescent="0.3">
      <c r="A721" t="s">
        <v>1780</v>
      </c>
      <c r="B721" t="s">
        <v>1781</v>
      </c>
      <c r="C721" t="s">
        <v>898</v>
      </c>
      <c r="D721" t="str">
        <f>HYPERLINK("https://talan.bank.gov.ua/get-user-certificate/_Ji2CjiaqHzyNz3KNnNJ","Завантажити сертифікат")</f>
        <v>Завантажити сертифікат</v>
      </c>
    </row>
    <row r="722" spans="1:4" x14ac:dyDescent="0.3">
      <c r="A722" t="s">
        <v>1782</v>
      </c>
      <c r="B722" t="s">
        <v>1783</v>
      </c>
      <c r="C722" t="s">
        <v>1784</v>
      </c>
      <c r="D722" t="str">
        <f>HYPERLINK("https://talan.bank.gov.ua/get-user-certificate/_Ji2CbmM1TlRDXH4ecVx","Завантажити сертифікат")</f>
        <v>Завантажити сертифікат</v>
      </c>
    </row>
    <row r="723" spans="1:4" x14ac:dyDescent="0.3">
      <c r="A723" t="s">
        <v>1785</v>
      </c>
      <c r="B723" t="s">
        <v>1786</v>
      </c>
      <c r="C723" t="s">
        <v>335</v>
      </c>
      <c r="D723" t="str">
        <f>HYPERLINK("https://talan.bank.gov.ua/get-user-certificate/_Ji2CFPAUSE_yca5s2xn","Завантажити сертифікат")</f>
        <v>Завантажити сертифікат</v>
      </c>
    </row>
    <row r="724" spans="1:4" x14ac:dyDescent="0.3">
      <c r="A724" t="s">
        <v>1787</v>
      </c>
      <c r="B724" t="s">
        <v>1788</v>
      </c>
      <c r="C724" t="s">
        <v>48</v>
      </c>
      <c r="D724" t="str">
        <f>HYPERLINK("https://talan.bank.gov.ua/get-user-certificate/_Ji2CoHeEl3GlceduCQO","Завантажити сертифікат")</f>
        <v>Завантажити сертифікат</v>
      </c>
    </row>
    <row r="725" spans="1:4" x14ac:dyDescent="0.3">
      <c r="A725" t="s">
        <v>1789</v>
      </c>
      <c r="B725" t="s">
        <v>1790</v>
      </c>
      <c r="C725" t="s">
        <v>1791</v>
      </c>
      <c r="D725" t="str">
        <f>HYPERLINK("https://talan.bank.gov.ua/get-user-certificate/_Ji2CB7JE8nthi8Lv5Cr","Завантажити сертифікат")</f>
        <v>Завантажити сертифікат</v>
      </c>
    </row>
    <row r="726" spans="1:4" x14ac:dyDescent="0.3">
      <c r="A726" t="s">
        <v>1792</v>
      </c>
      <c r="B726" t="s">
        <v>1793</v>
      </c>
      <c r="C726" t="s">
        <v>1794</v>
      </c>
      <c r="D726" t="str">
        <f>HYPERLINK("https://talan.bank.gov.ua/get-user-certificate/_Ji2CpIgfoWPeyXgFOrY","Завантажити сертифікат")</f>
        <v>Завантажити сертифікат</v>
      </c>
    </row>
    <row r="727" spans="1:4" x14ac:dyDescent="0.3">
      <c r="A727" t="s">
        <v>1795</v>
      </c>
      <c r="B727" t="s">
        <v>1796</v>
      </c>
      <c r="C727" t="s">
        <v>211</v>
      </c>
      <c r="D727" t="str">
        <f>HYPERLINK("https://talan.bank.gov.ua/get-user-certificate/_Ji2COUn8yNbOiUp1XKx","Завантажити сертифікат")</f>
        <v>Завантажити сертифікат</v>
      </c>
    </row>
    <row r="728" spans="1:4" x14ac:dyDescent="0.3">
      <c r="A728" t="s">
        <v>1797</v>
      </c>
      <c r="B728" t="s">
        <v>1798</v>
      </c>
      <c r="C728" t="s">
        <v>1799</v>
      </c>
      <c r="D728" t="str">
        <f>HYPERLINK("https://talan.bank.gov.ua/get-user-certificate/_Ji2C1W0Lwvr_4WthXkm","Завантажити сертифікат")</f>
        <v>Завантажити сертифікат</v>
      </c>
    </row>
    <row r="729" spans="1:4" x14ac:dyDescent="0.3">
      <c r="A729" t="s">
        <v>1800</v>
      </c>
      <c r="B729" t="s">
        <v>1801</v>
      </c>
      <c r="C729" t="s">
        <v>1802</v>
      </c>
      <c r="D729" t="str">
        <f>HYPERLINK("https://talan.bank.gov.ua/get-user-certificate/_Ji2Cu4TWsE0wo6Z7LCo","Завантажити сертифікат")</f>
        <v>Завантажити сертифікат</v>
      </c>
    </row>
    <row r="730" spans="1:4" x14ac:dyDescent="0.3">
      <c r="A730" t="s">
        <v>1803</v>
      </c>
      <c r="B730" t="s">
        <v>1804</v>
      </c>
      <c r="C730" t="s">
        <v>1805</v>
      </c>
      <c r="D730" t="str">
        <f>HYPERLINK("https://talan.bank.gov.ua/get-user-certificate/_Ji2CNw1WB5UseebE0b8","Завантажити сертифікат")</f>
        <v>Завантажити сертифікат</v>
      </c>
    </row>
    <row r="731" spans="1:4" x14ac:dyDescent="0.3">
      <c r="A731" t="s">
        <v>1806</v>
      </c>
      <c r="B731" t="s">
        <v>1807</v>
      </c>
      <c r="C731" t="s">
        <v>1808</v>
      </c>
      <c r="D731" t="str">
        <f>HYPERLINK("https://talan.bank.gov.ua/get-user-certificate/_Ji2CRtek3AA5N16Bhrf","Завантажити сертифікат")</f>
        <v>Завантажити сертифікат</v>
      </c>
    </row>
    <row r="732" spans="1:4" x14ac:dyDescent="0.3">
      <c r="A732" t="s">
        <v>1809</v>
      </c>
      <c r="B732" t="s">
        <v>1810</v>
      </c>
      <c r="C732" t="s">
        <v>1811</v>
      </c>
      <c r="D732" t="str">
        <f>HYPERLINK("https://talan.bank.gov.ua/get-user-certificate/_Ji2CZcoSNLj-SPbv3yo","Завантажити сертифікат")</f>
        <v>Завантажити сертифікат</v>
      </c>
    </row>
    <row r="733" spans="1:4" x14ac:dyDescent="0.3">
      <c r="A733" t="s">
        <v>1812</v>
      </c>
      <c r="B733" t="s">
        <v>1813</v>
      </c>
      <c r="C733" t="s">
        <v>48</v>
      </c>
      <c r="D733" t="str">
        <f>HYPERLINK("https://talan.bank.gov.ua/get-user-certificate/_Ji2CulKRvj6Qu55RZDX","Завантажити сертифікат")</f>
        <v>Завантажити сертифікат</v>
      </c>
    </row>
    <row r="734" spans="1:4" x14ac:dyDescent="0.3">
      <c r="A734" t="s">
        <v>1814</v>
      </c>
      <c r="B734" t="s">
        <v>1815</v>
      </c>
      <c r="C734" t="s">
        <v>801</v>
      </c>
      <c r="D734" t="str">
        <f>HYPERLINK("https://talan.bank.gov.ua/get-user-certificate/_Ji2CZoLYpK7bcny_jdd","Завантажити сертифікат")</f>
        <v>Завантажити сертифікат</v>
      </c>
    </row>
    <row r="735" spans="1:4" x14ac:dyDescent="0.3">
      <c r="A735" t="s">
        <v>1816</v>
      </c>
      <c r="B735" t="s">
        <v>1817</v>
      </c>
      <c r="C735" t="s">
        <v>136</v>
      </c>
      <c r="D735" t="str">
        <f>HYPERLINK("https://talan.bank.gov.ua/get-user-certificate/_Ji2CgW3ITOSmkpGn4Sf","Завантажити сертифікат")</f>
        <v>Завантажити сертифікат</v>
      </c>
    </row>
    <row r="736" spans="1:4" x14ac:dyDescent="0.3">
      <c r="A736" t="s">
        <v>1818</v>
      </c>
      <c r="B736" t="s">
        <v>1819</v>
      </c>
      <c r="C736" t="s">
        <v>293</v>
      </c>
      <c r="D736" t="str">
        <f>HYPERLINK("https://talan.bank.gov.ua/get-user-certificate/_Ji2CB4Tx0HgmwA_o2rV","Завантажити сертифікат")</f>
        <v>Завантажити сертифікат</v>
      </c>
    </row>
    <row r="737" spans="1:4" x14ac:dyDescent="0.3">
      <c r="A737" t="s">
        <v>1820</v>
      </c>
      <c r="B737" t="s">
        <v>1821</v>
      </c>
      <c r="C737" t="s">
        <v>1822</v>
      </c>
      <c r="D737" t="str">
        <f>HYPERLINK("https://talan.bank.gov.ua/get-user-certificate/_Ji2Ck3fJcPGpL9ZX_TA","Завантажити сертифікат")</f>
        <v>Завантажити сертифікат</v>
      </c>
    </row>
    <row r="738" spans="1:4" x14ac:dyDescent="0.3">
      <c r="A738" t="s">
        <v>1823</v>
      </c>
      <c r="B738" t="s">
        <v>1824</v>
      </c>
      <c r="C738" t="s">
        <v>492</v>
      </c>
      <c r="D738" t="str">
        <f>HYPERLINK("https://talan.bank.gov.ua/get-user-certificate/_Ji2CKPBkFl-s_TVVRGw","Завантажити сертифікат")</f>
        <v>Завантажити сертифікат</v>
      </c>
    </row>
    <row r="739" spans="1:4" x14ac:dyDescent="0.3">
      <c r="A739" t="s">
        <v>1825</v>
      </c>
      <c r="B739" t="s">
        <v>1826</v>
      </c>
      <c r="C739" t="s">
        <v>873</v>
      </c>
      <c r="D739" t="str">
        <f>HYPERLINK("https://talan.bank.gov.ua/get-user-certificate/_Ji2CLyijQgpZNK7Y7fk","Завантажити сертифікат")</f>
        <v>Завантажити сертифікат</v>
      </c>
    </row>
    <row r="740" spans="1:4" x14ac:dyDescent="0.3">
      <c r="A740" t="s">
        <v>1827</v>
      </c>
      <c r="B740" t="s">
        <v>1828</v>
      </c>
      <c r="C740" t="s">
        <v>898</v>
      </c>
      <c r="D740" t="str">
        <f>HYPERLINK("https://talan.bank.gov.ua/get-user-certificate/_Ji2CK7zMiEsnZR1Pk-a","Завантажити сертифікат")</f>
        <v>Завантажити сертифікат</v>
      </c>
    </row>
    <row r="741" spans="1:4" x14ac:dyDescent="0.3">
      <c r="A741" t="s">
        <v>1829</v>
      </c>
      <c r="B741" t="s">
        <v>1830</v>
      </c>
      <c r="C741" t="s">
        <v>1831</v>
      </c>
      <c r="D741" t="str">
        <f>HYPERLINK("https://talan.bank.gov.ua/get-user-certificate/_Ji2ChC7IMQ4VXBF3JEx","Завантажити сертифікат")</f>
        <v>Завантажити сертифікат</v>
      </c>
    </row>
    <row r="742" spans="1:4" x14ac:dyDescent="0.3">
      <c r="A742" t="s">
        <v>1832</v>
      </c>
      <c r="B742" t="s">
        <v>1833</v>
      </c>
      <c r="C742" t="s">
        <v>1688</v>
      </c>
      <c r="D742" t="str">
        <f>HYPERLINK("https://talan.bank.gov.ua/get-user-certificate/_Ji2CFjcPrHEQ3ILII0f","Завантажити сертифікат")</f>
        <v>Завантажити сертифікат</v>
      </c>
    </row>
    <row r="743" spans="1:4" x14ac:dyDescent="0.3">
      <c r="A743" t="s">
        <v>1834</v>
      </c>
      <c r="B743" t="s">
        <v>1835</v>
      </c>
      <c r="C743" t="s">
        <v>921</v>
      </c>
      <c r="D743" t="str">
        <f>HYPERLINK("https://talan.bank.gov.ua/get-user-certificate/_Ji2CDfc2kyHNtAY3XcX","Завантажити сертифікат")</f>
        <v>Завантажити сертифікат</v>
      </c>
    </row>
    <row r="744" spans="1:4" x14ac:dyDescent="0.3">
      <c r="A744" t="s">
        <v>1836</v>
      </c>
      <c r="B744" t="s">
        <v>1837</v>
      </c>
      <c r="C744" t="s">
        <v>1598</v>
      </c>
      <c r="D744" t="str">
        <f>HYPERLINK("https://talan.bank.gov.ua/get-user-certificate/_Ji2C9UjYRpLpllbK9fV","Завантажити сертифікат")</f>
        <v>Завантажити сертифікат</v>
      </c>
    </row>
    <row r="745" spans="1:4" x14ac:dyDescent="0.3">
      <c r="A745" t="s">
        <v>1838</v>
      </c>
      <c r="B745" t="s">
        <v>1839</v>
      </c>
      <c r="C745" t="s">
        <v>810</v>
      </c>
      <c r="D745" t="str">
        <f>HYPERLINK("https://talan.bank.gov.ua/get-user-certificate/_Ji2Ce0dmXdpnFmOQ19M","Завантажити сертифікат")</f>
        <v>Завантажити сертифікат</v>
      </c>
    </row>
    <row r="746" spans="1:4" x14ac:dyDescent="0.3">
      <c r="A746" t="s">
        <v>1840</v>
      </c>
      <c r="B746" t="s">
        <v>1841</v>
      </c>
      <c r="C746" t="s">
        <v>159</v>
      </c>
      <c r="D746" t="str">
        <f>HYPERLINK("https://talan.bank.gov.ua/get-user-certificate/_Ji2CAdiyGE5LViC47kz","Завантажити сертифікат")</f>
        <v>Завантажити сертифікат</v>
      </c>
    </row>
    <row r="747" spans="1:4" x14ac:dyDescent="0.3">
      <c r="A747" t="s">
        <v>1842</v>
      </c>
      <c r="B747" t="s">
        <v>1843</v>
      </c>
      <c r="C747" t="s">
        <v>268</v>
      </c>
      <c r="D747" t="str">
        <f>HYPERLINK("https://talan.bank.gov.ua/get-user-certificate/_Ji2Cp-RrOf9J9PWf_3f","Завантажити сертифікат")</f>
        <v>Завантажити сертифікат</v>
      </c>
    </row>
    <row r="748" spans="1:4" x14ac:dyDescent="0.3">
      <c r="A748" t="s">
        <v>1844</v>
      </c>
      <c r="B748" t="s">
        <v>1845</v>
      </c>
      <c r="C748" t="s">
        <v>355</v>
      </c>
      <c r="D748" t="str">
        <f>HYPERLINK("https://talan.bank.gov.ua/get-user-certificate/_Ji2Ci1lqXPwoR-83Oyn","Завантажити сертифікат")</f>
        <v>Завантажити сертифікат</v>
      </c>
    </row>
    <row r="749" spans="1:4" x14ac:dyDescent="0.3">
      <c r="A749" t="s">
        <v>1846</v>
      </c>
      <c r="B749" t="s">
        <v>1847</v>
      </c>
      <c r="C749" t="s">
        <v>1848</v>
      </c>
      <c r="D749" t="str">
        <f>HYPERLINK("https://talan.bank.gov.ua/get-user-certificate/_Ji2C3JloYxAhBgebJAK","Завантажити сертифікат")</f>
        <v>Завантажити сертифікат</v>
      </c>
    </row>
    <row r="750" spans="1:4" x14ac:dyDescent="0.3">
      <c r="A750" t="s">
        <v>1849</v>
      </c>
      <c r="B750" t="s">
        <v>1850</v>
      </c>
      <c r="C750" t="s">
        <v>1851</v>
      </c>
      <c r="D750" t="str">
        <f>HYPERLINK("https://talan.bank.gov.ua/get-user-certificate/_Ji2CSjrKDu1ITW0Ou3o","Завантажити сертифікат")</f>
        <v>Завантажити сертифікат</v>
      </c>
    </row>
    <row r="751" spans="1:4" x14ac:dyDescent="0.3">
      <c r="A751" t="s">
        <v>1852</v>
      </c>
      <c r="B751" t="s">
        <v>1853</v>
      </c>
      <c r="C751" t="s">
        <v>1688</v>
      </c>
      <c r="D751" t="str">
        <f>HYPERLINK("https://talan.bank.gov.ua/get-user-certificate/_Ji2C55jiTP2wig4Ial2","Завантажити сертифікат")</f>
        <v>Завантажити сертифікат</v>
      </c>
    </row>
    <row r="752" spans="1:4" x14ac:dyDescent="0.3">
      <c r="A752" t="s">
        <v>1854</v>
      </c>
      <c r="B752" t="s">
        <v>1855</v>
      </c>
      <c r="C752" t="s">
        <v>156</v>
      </c>
      <c r="D752" t="str">
        <f>HYPERLINK("https://talan.bank.gov.ua/get-user-certificate/_Ji2CtZxgrTgkWZOTvHn","Завантажити сертифікат")</f>
        <v>Завантажити сертифікат</v>
      </c>
    </row>
    <row r="753" spans="1:4" x14ac:dyDescent="0.3">
      <c r="A753" t="s">
        <v>1856</v>
      </c>
      <c r="B753" t="s">
        <v>1857</v>
      </c>
      <c r="C753" t="s">
        <v>1858</v>
      </c>
      <c r="D753" t="str">
        <f>HYPERLINK("https://talan.bank.gov.ua/get-user-certificate/_Ji2Cs-BTmUvhjKD36St","Завантажити сертифікат")</f>
        <v>Завантажити сертифікат</v>
      </c>
    </row>
    <row r="754" spans="1:4" x14ac:dyDescent="0.3">
      <c r="A754" t="s">
        <v>1859</v>
      </c>
      <c r="B754" t="s">
        <v>1860</v>
      </c>
      <c r="C754" t="s">
        <v>677</v>
      </c>
      <c r="D754" t="str">
        <f>HYPERLINK("https://talan.bank.gov.ua/get-user-certificate/_Ji2CdlP3I8Ee_fGVeWn","Завантажити сертифікат")</f>
        <v>Завантажити сертифікат</v>
      </c>
    </row>
    <row r="755" spans="1:4" x14ac:dyDescent="0.3">
      <c r="A755" t="s">
        <v>1861</v>
      </c>
      <c r="B755" t="s">
        <v>1862</v>
      </c>
      <c r="C755" t="s">
        <v>119</v>
      </c>
      <c r="D755" t="str">
        <f>HYPERLINK("https://talan.bank.gov.ua/get-user-certificate/_Ji2CgZlqHp1cpEnXtPR","Завантажити сертифікат")</f>
        <v>Завантажити сертифікат</v>
      </c>
    </row>
    <row r="756" spans="1:4" x14ac:dyDescent="0.3">
      <c r="A756" t="s">
        <v>1863</v>
      </c>
      <c r="B756" t="s">
        <v>1864</v>
      </c>
      <c r="C756" t="s">
        <v>1865</v>
      </c>
      <c r="D756" t="str">
        <f>HYPERLINK("https://talan.bank.gov.ua/get-user-certificate/_Ji2CmgaBmN6U3pndjnt","Завантажити сертифікат")</f>
        <v>Завантажити сертифікат</v>
      </c>
    </row>
    <row r="757" spans="1:4" x14ac:dyDescent="0.3">
      <c r="A757" t="s">
        <v>1866</v>
      </c>
      <c r="B757" t="s">
        <v>1867</v>
      </c>
      <c r="C757" t="s">
        <v>533</v>
      </c>
      <c r="D757" t="str">
        <f>HYPERLINK("https://talan.bank.gov.ua/get-user-certificate/_Ji2CZtx7T6MutKI9Ojo","Завантажити сертифікат")</f>
        <v>Завантажити сертифікат</v>
      </c>
    </row>
    <row r="758" spans="1:4" x14ac:dyDescent="0.3">
      <c r="A758" t="s">
        <v>1868</v>
      </c>
      <c r="B758" t="s">
        <v>1869</v>
      </c>
      <c r="C758" t="s">
        <v>355</v>
      </c>
      <c r="D758" t="str">
        <f>HYPERLINK("https://talan.bank.gov.ua/get-user-certificate/_Ji2CkhYhUVQsnzpQRB1","Завантажити сертифікат")</f>
        <v>Завантажити сертифікат</v>
      </c>
    </row>
    <row r="759" spans="1:4" x14ac:dyDescent="0.3">
      <c r="A759" t="s">
        <v>1870</v>
      </c>
      <c r="B759" t="s">
        <v>1871</v>
      </c>
      <c r="C759" t="s">
        <v>1872</v>
      </c>
      <c r="D759" t="str">
        <f>HYPERLINK("https://talan.bank.gov.ua/get-user-certificate/_Ji2CACYBWHBGdpn-GUL","Завантажити сертифікат")</f>
        <v>Завантажити сертифікат</v>
      </c>
    </row>
    <row r="760" spans="1:4" x14ac:dyDescent="0.3">
      <c r="A760" t="s">
        <v>1873</v>
      </c>
      <c r="B760" t="s">
        <v>1874</v>
      </c>
      <c r="C760" t="s">
        <v>810</v>
      </c>
      <c r="D760" t="str">
        <f>HYPERLINK("https://talan.bank.gov.ua/get-user-certificate/_Ji2CtRZAAhmFQaCmOey","Завантажити сертифікат")</f>
        <v>Завантажити сертифікат</v>
      </c>
    </row>
    <row r="761" spans="1:4" x14ac:dyDescent="0.3">
      <c r="A761" t="s">
        <v>1875</v>
      </c>
      <c r="B761" t="s">
        <v>1876</v>
      </c>
      <c r="C761" t="s">
        <v>1877</v>
      </c>
      <c r="D761" t="str">
        <f>HYPERLINK("https://talan.bank.gov.ua/get-user-certificate/_Ji2CUp6es-PVcllZKCu","Завантажити сертифікат")</f>
        <v>Завантажити сертифікат</v>
      </c>
    </row>
    <row r="762" spans="1:4" x14ac:dyDescent="0.3">
      <c r="A762" t="s">
        <v>1878</v>
      </c>
      <c r="B762" t="s">
        <v>1879</v>
      </c>
      <c r="C762" t="s">
        <v>1880</v>
      </c>
      <c r="D762" t="str">
        <f>HYPERLINK("https://talan.bank.gov.ua/get-user-certificate/_Ji2Cy_eST1VbPE9-UPY","Завантажити сертифікат")</f>
        <v>Завантажити сертифікат</v>
      </c>
    </row>
    <row r="763" spans="1:4" x14ac:dyDescent="0.3">
      <c r="A763" t="s">
        <v>1881</v>
      </c>
      <c r="B763" t="s">
        <v>1882</v>
      </c>
      <c r="C763" t="s">
        <v>1883</v>
      </c>
      <c r="D763" t="str">
        <f>HYPERLINK("https://talan.bank.gov.ua/get-user-certificate/_Ji2CWDNjOzi72A778f-","Завантажити сертифікат")</f>
        <v>Завантажити сертифікат</v>
      </c>
    </row>
    <row r="764" spans="1:4" x14ac:dyDescent="0.3">
      <c r="A764" t="s">
        <v>1884</v>
      </c>
      <c r="B764" t="s">
        <v>1885</v>
      </c>
      <c r="C764" t="s">
        <v>268</v>
      </c>
      <c r="D764" t="str">
        <f>HYPERLINK("https://talan.bank.gov.ua/get-user-certificate/_Ji2C2k6qsrAtFMG2-pw","Завантажити сертифікат")</f>
        <v>Завантажити сертифікат</v>
      </c>
    </row>
    <row r="765" spans="1:4" x14ac:dyDescent="0.3">
      <c r="A765" t="s">
        <v>1886</v>
      </c>
      <c r="B765" t="s">
        <v>1887</v>
      </c>
      <c r="C765" t="s">
        <v>435</v>
      </c>
      <c r="D765" t="str">
        <f>HYPERLINK("https://talan.bank.gov.ua/get-user-certificate/_Ji2CyPoInDWBkdr2245","Завантажити сертифікат")</f>
        <v>Завантажити сертифікат</v>
      </c>
    </row>
    <row r="766" spans="1:4" x14ac:dyDescent="0.3">
      <c r="A766" t="s">
        <v>1888</v>
      </c>
      <c r="B766" t="s">
        <v>1889</v>
      </c>
      <c r="C766" t="s">
        <v>677</v>
      </c>
      <c r="D766" t="str">
        <f>HYPERLINK("https://talan.bank.gov.ua/get-user-certificate/_Ji2Cf5IvoOyP7ZQkBzI","Завантажити сертифікат")</f>
        <v>Завантажити сертифікат</v>
      </c>
    </row>
    <row r="767" spans="1:4" x14ac:dyDescent="0.3">
      <c r="A767" t="s">
        <v>1890</v>
      </c>
      <c r="B767" t="s">
        <v>1891</v>
      </c>
      <c r="C767" t="s">
        <v>435</v>
      </c>
      <c r="D767" t="str">
        <f>HYPERLINK("https://talan.bank.gov.ua/get-user-certificate/_Ji2CWxnOw1zOVGiVG73","Завантажити сертифікат")</f>
        <v>Завантажити сертифікат</v>
      </c>
    </row>
    <row r="768" spans="1:4" x14ac:dyDescent="0.3">
      <c r="A768" t="s">
        <v>1892</v>
      </c>
      <c r="B768" t="s">
        <v>1893</v>
      </c>
      <c r="C768" t="s">
        <v>546</v>
      </c>
      <c r="D768" t="str">
        <f>HYPERLINK("https://talan.bank.gov.ua/get-user-certificate/_Ji2CTd3KgQ2tGy-E2ri","Завантажити сертифікат")</f>
        <v>Завантажити сертифікат</v>
      </c>
    </row>
    <row r="769" spans="1:4" x14ac:dyDescent="0.3">
      <c r="A769" t="s">
        <v>1894</v>
      </c>
      <c r="B769" t="s">
        <v>1895</v>
      </c>
      <c r="C769" t="s">
        <v>546</v>
      </c>
      <c r="D769" t="str">
        <f>HYPERLINK("https://talan.bank.gov.ua/get-user-certificate/_Ji2C1maOz6i0roidHY3","Завантажити сертифікат")</f>
        <v>Завантажити сертифікат</v>
      </c>
    </row>
    <row r="770" spans="1:4" x14ac:dyDescent="0.3">
      <c r="A770" t="s">
        <v>1896</v>
      </c>
      <c r="B770" t="s">
        <v>1897</v>
      </c>
      <c r="C770" t="s">
        <v>1898</v>
      </c>
      <c r="D770" t="str">
        <f>HYPERLINK("https://talan.bank.gov.ua/get-user-certificate/_Ji2Cmwf8FoRsMzCme0t","Завантажити сертифікат")</f>
        <v>Завантажити сертифікат</v>
      </c>
    </row>
    <row r="771" spans="1:4" x14ac:dyDescent="0.3">
      <c r="A771" t="s">
        <v>1899</v>
      </c>
      <c r="B771" t="s">
        <v>1900</v>
      </c>
      <c r="C771" t="s">
        <v>296</v>
      </c>
      <c r="D771" t="str">
        <f>HYPERLINK("https://talan.bank.gov.ua/get-user-certificate/_Ji2C06OSPtEZiVA7DeA","Завантажити сертифікат")</f>
        <v>Завантажити сертифікат</v>
      </c>
    </row>
    <row r="772" spans="1:4" x14ac:dyDescent="0.3">
      <c r="A772" t="s">
        <v>1901</v>
      </c>
      <c r="B772" t="s">
        <v>1902</v>
      </c>
      <c r="C772" t="s">
        <v>1903</v>
      </c>
      <c r="D772" t="str">
        <f>HYPERLINK("https://talan.bank.gov.ua/get-user-certificate/_Ji2C6e4n3Oq4ri5Gb-u","Завантажити сертифікат")</f>
        <v>Завантажити сертифікат</v>
      </c>
    </row>
    <row r="773" spans="1:4" x14ac:dyDescent="0.3">
      <c r="A773" t="s">
        <v>1904</v>
      </c>
      <c r="B773" t="s">
        <v>1905</v>
      </c>
      <c r="C773" t="s">
        <v>122</v>
      </c>
      <c r="D773" t="str">
        <f>HYPERLINK("https://talan.bank.gov.ua/get-user-certificate/_Ji2CqbQ3rKE22-qFgIR","Завантажити сертифікат")</f>
        <v>Завантажити сертифікат</v>
      </c>
    </row>
    <row r="774" spans="1:4" x14ac:dyDescent="0.3">
      <c r="A774" t="s">
        <v>1906</v>
      </c>
      <c r="B774" t="s">
        <v>1907</v>
      </c>
      <c r="C774" t="s">
        <v>1560</v>
      </c>
      <c r="D774" t="str">
        <f>HYPERLINK("https://talan.bank.gov.ua/get-user-certificate/_Ji2CNxK8unZ8OeV7cH7","Завантажити сертифікат")</f>
        <v>Завантажити сертифікат</v>
      </c>
    </row>
    <row r="775" spans="1:4" x14ac:dyDescent="0.3">
      <c r="A775" t="s">
        <v>1908</v>
      </c>
      <c r="B775" t="s">
        <v>1909</v>
      </c>
      <c r="C775" t="s">
        <v>178</v>
      </c>
      <c r="D775" t="str">
        <f>HYPERLINK("https://talan.bank.gov.ua/get-user-certificate/_Ji2CUA21YvZYJkJFfur","Завантажити сертифікат")</f>
        <v>Завантажити сертифікат</v>
      </c>
    </row>
    <row r="776" spans="1:4" x14ac:dyDescent="0.3">
      <c r="A776" t="s">
        <v>1910</v>
      </c>
      <c r="B776" t="s">
        <v>1911</v>
      </c>
      <c r="C776" t="s">
        <v>413</v>
      </c>
      <c r="D776" t="str">
        <f>HYPERLINK("https://talan.bank.gov.ua/get-user-certificate/_Ji2C9IymdJe59JMuSo_","Завантажити сертифікат")</f>
        <v>Завантажити сертифікат</v>
      </c>
    </row>
    <row r="777" spans="1:4" x14ac:dyDescent="0.3">
      <c r="A777" t="s">
        <v>1912</v>
      </c>
      <c r="B777" t="s">
        <v>1913</v>
      </c>
      <c r="C777" t="s">
        <v>1831</v>
      </c>
      <c r="D777" t="str">
        <f>HYPERLINK("https://talan.bank.gov.ua/get-user-certificate/_Ji2C1CiY47f23wVldp7","Завантажити сертифікат")</f>
        <v>Завантажити сертифікат</v>
      </c>
    </row>
    <row r="778" spans="1:4" x14ac:dyDescent="0.3">
      <c r="A778" t="s">
        <v>1914</v>
      </c>
      <c r="B778" t="s">
        <v>1915</v>
      </c>
      <c r="C778" t="s">
        <v>810</v>
      </c>
      <c r="D778" t="str">
        <f>HYPERLINK("https://talan.bank.gov.ua/get-user-certificate/_Ji2Cfi0G30e6MP9X5Zg","Завантажити сертифікат")</f>
        <v>Завантажити сертифікат</v>
      </c>
    </row>
    <row r="779" spans="1:4" x14ac:dyDescent="0.3">
      <c r="A779" t="s">
        <v>1916</v>
      </c>
      <c r="B779" t="s">
        <v>1917</v>
      </c>
      <c r="C779" t="s">
        <v>1918</v>
      </c>
      <c r="D779" t="str">
        <f>HYPERLINK("https://talan.bank.gov.ua/get-user-certificate/_Ji2C-TVK7qde6kxFA_3","Завантажити сертифікат")</f>
        <v>Завантажити сертифікат</v>
      </c>
    </row>
    <row r="780" spans="1:4" x14ac:dyDescent="0.3">
      <c r="A780" t="s">
        <v>1919</v>
      </c>
      <c r="B780" t="s">
        <v>1920</v>
      </c>
      <c r="C780" t="s">
        <v>103</v>
      </c>
      <c r="D780" t="str">
        <f>HYPERLINK("https://talan.bank.gov.ua/get-user-certificate/_Ji2CjIujrgmxkSe41HR","Завантажити сертифікат")</f>
        <v>Завантажити сертифікат</v>
      </c>
    </row>
    <row r="781" spans="1:4" x14ac:dyDescent="0.3">
      <c r="A781" t="s">
        <v>1921</v>
      </c>
      <c r="B781" t="s">
        <v>1922</v>
      </c>
      <c r="C781" t="s">
        <v>1923</v>
      </c>
      <c r="D781" t="str">
        <f>HYPERLINK("https://talan.bank.gov.ua/get-user-certificate/_Ji2CjiV7cult-Xc5-X-","Завантажити сертифікат")</f>
        <v>Завантажити сертифікат</v>
      </c>
    </row>
    <row r="782" spans="1:4" x14ac:dyDescent="0.3">
      <c r="A782" t="s">
        <v>1924</v>
      </c>
      <c r="B782" t="s">
        <v>1925</v>
      </c>
      <c r="C782" t="s">
        <v>122</v>
      </c>
      <c r="D782" t="str">
        <f>HYPERLINK("https://talan.bank.gov.ua/get-user-certificate/_Ji2CXXEa8yORgz94RyB","Завантажити сертифікат")</f>
        <v>Завантажити сертифікат</v>
      </c>
    </row>
    <row r="783" spans="1:4" x14ac:dyDescent="0.3">
      <c r="A783" t="s">
        <v>1926</v>
      </c>
      <c r="B783" t="s">
        <v>1927</v>
      </c>
      <c r="C783" t="s">
        <v>1928</v>
      </c>
      <c r="D783" t="str">
        <f>HYPERLINK("https://talan.bank.gov.ua/get-user-certificate/_Ji2C1litJB_oaRG4IBs","Завантажити сертифікат")</f>
        <v>Завантажити сертифікат</v>
      </c>
    </row>
    <row r="784" spans="1:4" x14ac:dyDescent="0.3">
      <c r="A784" t="s">
        <v>1929</v>
      </c>
      <c r="B784" t="s">
        <v>1930</v>
      </c>
      <c r="C784" t="s">
        <v>1931</v>
      </c>
      <c r="D784" t="str">
        <f>HYPERLINK("https://talan.bank.gov.ua/get-user-certificate/_Ji2C3C5KJ10aLg3plXd","Завантажити сертифікат")</f>
        <v>Завантажити сертифікат</v>
      </c>
    </row>
    <row r="785" spans="1:4" x14ac:dyDescent="0.3">
      <c r="A785" t="s">
        <v>1932</v>
      </c>
      <c r="B785" t="s">
        <v>1933</v>
      </c>
      <c r="C785" t="s">
        <v>601</v>
      </c>
      <c r="D785" t="str">
        <f>HYPERLINK("https://talan.bank.gov.ua/get-user-certificate/_Ji2C7VZaqDfoWTLu3iB","Завантажити сертифікат")</f>
        <v>Завантажити сертифікат</v>
      </c>
    </row>
    <row r="786" spans="1:4" x14ac:dyDescent="0.3">
      <c r="A786" t="s">
        <v>1934</v>
      </c>
      <c r="B786" t="s">
        <v>1935</v>
      </c>
      <c r="C786" t="s">
        <v>632</v>
      </c>
      <c r="D786" t="str">
        <f>HYPERLINK("https://talan.bank.gov.ua/get-user-certificate/_Ji2C5XmsJwdd56GKoq8","Завантажити сертифікат")</f>
        <v>Завантажити сертифікат</v>
      </c>
    </row>
    <row r="787" spans="1:4" x14ac:dyDescent="0.3">
      <c r="A787" t="s">
        <v>1936</v>
      </c>
      <c r="B787" t="s">
        <v>1937</v>
      </c>
      <c r="C787" t="s">
        <v>305</v>
      </c>
      <c r="D787" t="str">
        <f>HYPERLINK("https://talan.bank.gov.ua/get-user-certificate/_Ji2CWhB6O2g7iQTGe9L","Завантажити сертифікат")</f>
        <v>Завантажити сертифікат</v>
      </c>
    </row>
    <row r="788" spans="1:4" x14ac:dyDescent="0.3">
      <c r="A788" t="s">
        <v>1938</v>
      </c>
      <c r="B788" t="s">
        <v>1939</v>
      </c>
      <c r="C788" t="s">
        <v>1940</v>
      </c>
      <c r="D788" t="str">
        <f>HYPERLINK("https://talan.bank.gov.ua/get-user-certificate/_Ji2CxhI33cwqbmEa9hi","Завантажити сертифікат")</f>
        <v>Завантажити сертифікат</v>
      </c>
    </row>
    <row r="789" spans="1:4" x14ac:dyDescent="0.3">
      <c r="A789" t="s">
        <v>1941</v>
      </c>
      <c r="B789" t="s">
        <v>1942</v>
      </c>
      <c r="C789" t="s">
        <v>1943</v>
      </c>
      <c r="D789" t="str">
        <f>HYPERLINK("https://talan.bank.gov.ua/get-user-certificate/_Ji2ClwCKHikbtUuUf2y","Завантажити сертифікат")</f>
        <v>Завантажити сертифікат</v>
      </c>
    </row>
    <row r="790" spans="1:4" x14ac:dyDescent="0.3">
      <c r="A790" t="s">
        <v>1944</v>
      </c>
      <c r="B790" t="s">
        <v>1945</v>
      </c>
      <c r="C790" t="s">
        <v>214</v>
      </c>
      <c r="D790" t="str">
        <f>HYPERLINK("https://talan.bank.gov.ua/get-user-certificate/_Ji2C5kc7bXvGoCiniGJ","Завантажити сертифікат")</f>
        <v>Завантажити сертифікат</v>
      </c>
    </row>
    <row r="791" spans="1:4" x14ac:dyDescent="0.3">
      <c r="A791" t="s">
        <v>1946</v>
      </c>
      <c r="B791" t="s">
        <v>1947</v>
      </c>
      <c r="C791" t="s">
        <v>1948</v>
      </c>
      <c r="D791" t="str">
        <f>HYPERLINK("https://talan.bank.gov.ua/get-user-certificate/_Ji2CDV804wigF3DeXxC","Завантажити сертифікат")</f>
        <v>Завантажити сертифікат</v>
      </c>
    </row>
    <row r="792" spans="1:4" x14ac:dyDescent="0.3">
      <c r="A792" t="s">
        <v>1949</v>
      </c>
      <c r="B792" t="s">
        <v>1950</v>
      </c>
      <c r="C792" t="s">
        <v>91</v>
      </c>
      <c r="D792" t="str">
        <f>HYPERLINK("https://talan.bank.gov.ua/get-user-certificate/_Ji2Crd9bdLhK94fqk26","Завантажити сертифікат")</f>
        <v>Завантажити сертифікат</v>
      </c>
    </row>
    <row r="793" spans="1:4" x14ac:dyDescent="0.3">
      <c r="A793" t="s">
        <v>1951</v>
      </c>
      <c r="B793" t="s">
        <v>1952</v>
      </c>
      <c r="C793" t="s">
        <v>1478</v>
      </c>
      <c r="D793" t="str">
        <f>HYPERLINK("https://talan.bank.gov.ua/get-user-certificate/_Ji2CS_xyH2fJ0Xg-35N","Завантажити сертифікат")</f>
        <v>Завантажити сертифікат</v>
      </c>
    </row>
    <row r="794" spans="1:4" x14ac:dyDescent="0.3">
      <c r="A794" t="s">
        <v>1953</v>
      </c>
      <c r="B794" t="s">
        <v>1954</v>
      </c>
      <c r="C794" t="s">
        <v>1688</v>
      </c>
      <c r="D794" t="str">
        <f>HYPERLINK("https://talan.bank.gov.ua/get-user-certificate/_Ji2CEw4NNOS4AOm-K4k","Завантажити сертифікат")</f>
        <v>Завантажити сертифікат</v>
      </c>
    </row>
    <row r="795" spans="1:4" x14ac:dyDescent="0.3">
      <c r="A795" t="s">
        <v>1955</v>
      </c>
      <c r="B795" t="s">
        <v>1956</v>
      </c>
      <c r="C795" t="s">
        <v>1957</v>
      </c>
      <c r="D795" t="str">
        <f>HYPERLINK("https://talan.bank.gov.ua/get-user-certificate/_Ji2C9Q2RNb0YmHxI8LX","Завантажити сертифікат")</f>
        <v>Завантажити сертифікат</v>
      </c>
    </row>
    <row r="796" spans="1:4" x14ac:dyDescent="0.3">
      <c r="A796" t="s">
        <v>1958</v>
      </c>
      <c r="B796" t="s">
        <v>1959</v>
      </c>
      <c r="C796" t="s">
        <v>1688</v>
      </c>
      <c r="D796" t="str">
        <f>HYPERLINK("https://talan.bank.gov.ua/get-user-certificate/_Ji2COBNQB8KI6gP5oRd","Завантажити сертифікат")</f>
        <v>Завантажити сертифікат</v>
      </c>
    </row>
    <row r="797" spans="1:4" x14ac:dyDescent="0.3">
      <c r="A797" t="s">
        <v>1960</v>
      </c>
      <c r="B797" t="s">
        <v>1961</v>
      </c>
      <c r="C797" t="s">
        <v>765</v>
      </c>
      <c r="D797" t="str">
        <f>HYPERLINK("https://talan.bank.gov.ua/get-user-certificate/_Ji2CBGe9n_aBsi7wZa_","Завантажити сертифікат")</f>
        <v>Завантажити сертифікат</v>
      </c>
    </row>
    <row r="798" spans="1:4" x14ac:dyDescent="0.3">
      <c r="A798" t="s">
        <v>1962</v>
      </c>
      <c r="B798" t="s">
        <v>1963</v>
      </c>
      <c r="C798" t="s">
        <v>1964</v>
      </c>
      <c r="D798" t="str">
        <f>HYPERLINK("https://talan.bank.gov.ua/get-user-certificate/_Ji2CFK-EQRyMUTyiWuA","Завантажити сертифікат")</f>
        <v>Завантажити сертифікат</v>
      </c>
    </row>
    <row r="799" spans="1:4" x14ac:dyDescent="0.3">
      <c r="A799" t="s">
        <v>1965</v>
      </c>
      <c r="B799" t="s">
        <v>1966</v>
      </c>
      <c r="C799" t="s">
        <v>1967</v>
      </c>
      <c r="D799" t="str">
        <f>HYPERLINK("https://talan.bank.gov.ua/get-user-certificate/_Ji2CsqzUAHv0uyQj8-K","Завантажити сертифікат")</f>
        <v>Завантажити сертифікат</v>
      </c>
    </row>
    <row r="800" spans="1:4" x14ac:dyDescent="0.3">
      <c r="A800" t="s">
        <v>1968</v>
      </c>
      <c r="B800" t="s">
        <v>1969</v>
      </c>
      <c r="C800" t="s">
        <v>1970</v>
      </c>
      <c r="D800" t="str">
        <f>HYPERLINK("https://talan.bank.gov.ua/get-user-certificate/_Ji2C0wf7WybXVq9s8XY","Завантажити сертифікат")</f>
        <v>Завантажити сертифікат</v>
      </c>
    </row>
    <row r="801" spans="1:4" x14ac:dyDescent="0.3">
      <c r="A801" t="s">
        <v>1971</v>
      </c>
      <c r="B801" t="s">
        <v>1972</v>
      </c>
      <c r="C801" t="s">
        <v>1973</v>
      </c>
      <c r="D801" t="str">
        <f>HYPERLINK("https://talan.bank.gov.ua/get-user-certificate/_Ji2C_LdaHlV8mXJIMGX","Завантажити сертифікат")</f>
        <v>Завантажити сертифікат</v>
      </c>
    </row>
    <row r="802" spans="1:4" x14ac:dyDescent="0.3">
      <c r="A802" t="s">
        <v>1974</v>
      </c>
      <c r="B802" t="s">
        <v>1975</v>
      </c>
      <c r="C802" t="s">
        <v>1162</v>
      </c>
      <c r="D802" t="str">
        <f>HYPERLINK("https://talan.bank.gov.ua/get-user-certificate/_Ji2CQNP4dii8RRiycdA","Завантажити сертифікат")</f>
        <v>Завантажити сертифікат</v>
      </c>
    </row>
    <row r="803" spans="1:4" x14ac:dyDescent="0.3">
      <c r="A803" t="s">
        <v>1976</v>
      </c>
      <c r="B803" t="s">
        <v>1977</v>
      </c>
      <c r="C803" t="s">
        <v>1978</v>
      </c>
      <c r="D803" t="str">
        <f>HYPERLINK("https://talan.bank.gov.ua/get-user-certificate/_Ji2CPRKR0l6l5NkjdFn","Завантажити сертифікат")</f>
        <v>Завантажити сертифікат</v>
      </c>
    </row>
    <row r="804" spans="1:4" x14ac:dyDescent="0.3">
      <c r="A804" t="s">
        <v>1979</v>
      </c>
      <c r="B804" t="s">
        <v>1980</v>
      </c>
      <c r="C804" t="s">
        <v>159</v>
      </c>
      <c r="D804" t="str">
        <f>HYPERLINK("https://talan.bank.gov.ua/get-user-certificate/_Ji2C9nBAx9DGpv1K5Qs","Завантажити сертифікат")</f>
        <v>Завантажити сертифікат</v>
      </c>
    </row>
    <row r="805" spans="1:4" x14ac:dyDescent="0.3">
      <c r="A805" t="s">
        <v>1981</v>
      </c>
      <c r="B805" t="s">
        <v>1982</v>
      </c>
      <c r="C805" t="s">
        <v>722</v>
      </c>
      <c r="D805" t="str">
        <f>HYPERLINK("https://talan.bank.gov.ua/get-user-certificate/_Ji2CnPGVoe9B8oSJfcC","Завантажити сертифікат")</f>
        <v>Завантажити сертифікат</v>
      </c>
    </row>
    <row r="806" spans="1:4" x14ac:dyDescent="0.3">
      <c r="A806" t="s">
        <v>1983</v>
      </c>
      <c r="B806" t="s">
        <v>1984</v>
      </c>
      <c r="C806" t="s">
        <v>119</v>
      </c>
      <c r="D806" t="str">
        <f>HYPERLINK("https://talan.bank.gov.ua/get-user-certificate/_Ji2Cg0h56cS9Z1yZfqr","Завантажити сертифікат")</f>
        <v>Завантажити сертифікат</v>
      </c>
    </row>
    <row r="807" spans="1:4" x14ac:dyDescent="0.3">
      <c r="A807" t="s">
        <v>1985</v>
      </c>
      <c r="B807" t="s">
        <v>1986</v>
      </c>
      <c r="C807" t="s">
        <v>1493</v>
      </c>
      <c r="D807" t="str">
        <f>HYPERLINK("https://talan.bank.gov.ua/get-user-certificate/_Ji2CITn6kibICSraS63","Завантажити сертифікат")</f>
        <v>Завантажити сертифікат</v>
      </c>
    </row>
    <row r="808" spans="1:4" x14ac:dyDescent="0.3">
      <c r="A808" t="s">
        <v>1987</v>
      </c>
      <c r="B808" t="s">
        <v>1988</v>
      </c>
      <c r="C808" t="s">
        <v>492</v>
      </c>
      <c r="D808" t="str">
        <f>HYPERLINK("https://talan.bank.gov.ua/get-user-certificate/_Ji2CcbssfV5LzZ-4Isz","Завантажити сертифікат")</f>
        <v>Завантажити сертифікат</v>
      </c>
    </row>
    <row r="809" spans="1:4" x14ac:dyDescent="0.3">
      <c r="A809" t="s">
        <v>1989</v>
      </c>
      <c r="B809" t="s">
        <v>1990</v>
      </c>
      <c r="C809" t="s">
        <v>1303</v>
      </c>
      <c r="D809" t="str">
        <f>HYPERLINK("https://talan.bank.gov.ua/get-user-certificate/_Ji2CT7YX0cwZnuqk0zU","Завантажити сертифікат")</f>
        <v>Завантажити сертифікат</v>
      </c>
    </row>
    <row r="810" spans="1:4" x14ac:dyDescent="0.3">
      <c r="A810" t="s">
        <v>1991</v>
      </c>
      <c r="B810" t="s">
        <v>1992</v>
      </c>
      <c r="C810" t="s">
        <v>1993</v>
      </c>
      <c r="D810" t="str">
        <f>HYPERLINK("https://talan.bank.gov.ua/get-user-certificate/_Ji2Ch1kmLBoJMBaCc6g","Завантажити сертифікат")</f>
        <v>Завантажити сертифікат</v>
      </c>
    </row>
    <row r="811" spans="1:4" x14ac:dyDescent="0.3">
      <c r="A811" t="s">
        <v>1994</v>
      </c>
      <c r="B811" t="s">
        <v>1995</v>
      </c>
      <c r="C811" t="s">
        <v>45</v>
      </c>
      <c r="D811" t="str">
        <f>HYPERLINK("https://talan.bank.gov.ua/get-user-certificate/_Ji2CjAlIQ6wqW6drCIW","Завантажити сертифікат")</f>
        <v>Завантажити сертифікат</v>
      </c>
    </row>
    <row r="812" spans="1:4" x14ac:dyDescent="0.3">
      <c r="A812" t="s">
        <v>1996</v>
      </c>
      <c r="B812" t="s">
        <v>1997</v>
      </c>
      <c r="C812" t="s">
        <v>743</v>
      </c>
      <c r="D812" t="str">
        <f>HYPERLINK("https://talan.bank.gov.ua/get-user-certificate/_Ji2CXx7_RvoQzMqQ8US","Завантажити сертифікат")</f>
        <v>Завантажити сертифікат</v>
      </c>
    </row>
    <row r="813" spans="1:4" x14ac:dyDescent="0.3">
      <c r="A813" t="s">
        <v>1998</v>
      </c>
      <c r="B813" t="s">
        <v>1999</v>
      </c>
      <c r="C813" t="s">
        <v>293</v>
      </c>
      <c r="D813" t="str">
        <f>HYPERLINK("https://talan.bank.gov.ua/get-user-certificate/_Ji2CWg7aCXRdrBbYhm6","Завантажити сертифікат")</f>
        <v>Завантажити сертифікат</v>
      </c>
    </row>
    <row r="814" spans="1:4" x14ac:dyDescent="0.3">
      <c r="A814" t="s">
        <v>2000</v>
      </c>
      <c r="B814" t="s">
        <v>2001</v>
      </c>
      <c r="C814" t="s">
        <v>810</v>
      </c>
      <c r="D814" t="str">
        <f>HYPERLINK("https://talan.bank.gov.ua/get-user-certificate/_Ji2Cl-nVb5GIMB8mai5","Завантажити сертифікат")</f>
        <v>Завантажити сертифікат</v>
      </c>
    </row>
    <row r="815" spans="1:4" x14ac:dyDescent="0.3">
      <c r="A815" t="s">
        <v>2002</v>
      </c>
      <c r="B815" t="s">
        <v>2003</v>
      </c>
      <c r="C815" t="s">
        <v>1288</v>
      </c>
      <c r="D815" t="str">
        <f>HYPERLINK("https://talan.bank.gov.ua/get-user-certificate/_Ji2CbCtaGAvLlFR9DZV","Завантажити сертифікат")</f>
        <v>Завантажити сертифікат</v>
      </c>
    </row>
    <row r="816" spans="1:4" x14ac:dyDescent="0.3">
      <c r="A816" t="s">
        <v>2004</v>
      </c>
      <c r="B816" t="s">
        <v>2005</v>
      </c>
      <c r="C816" t="s">
        <v>268</v>
      </c>
      <c r="D816" t="str">
        <f>HYPERLINK("https://talan.bank.gov.ua/get-user-certificate/_Ji2CMkcv-AJsxuuE47O","Завантажити сертифікат")</f>
        <v>Завантажити сертифікат</v>
      </c>
    </row>
    <row r="817" spans="1:4" x14ac:dyDescent="0.3">
      <c r="A817" t="s">
        <v>2006</v>
      </c>
      <c r="B817" t="s">
        <v>2007</v>
      </c>
      <c r="C817" t="s">
        <v>2008</v>
      </c>
      <c r="D817" t="str">
        <f>HYPERLINK("https://talan.bank.gov.ua/get-user-certificate/_Ji2CqiFdeOLu1Fupwfa","Завантажити сертифікат")</f>
        <v>Завантажити сертифікат</v>
      </c>
    </row>
    <row r="818" spans="1:4" x14ac:dyDescent="0.3">
      <c r="A818" t="s">
        <v>2009</v>
      </c>
      <c r="B818" t="s">
        <v>2010</v>
      </c>
      <c r="C818" t="s">
        <v>2011</v>
      </c>
      <c r="D818" t="str">
        <f>HYPERLINK("https://talan.bank.gov.ua/get-user-certificate/_Ji2C6xJgmchp_vsrbYS","Завантажити сертифікат")</f>
        <v>Завантажити сертифікат</v>
      </c>
    </row>
    <row r="819" spans="1:4" x14ac:dyDescent="0.3">
      <c r="A819" t="s">
        <v>2012</v>
      </c>
      <c r="B819" t="s">
        <v>2013</v>
      </c>
      <c r="C819" t="s">
        <v>2014</v>
      </c>
      <c r="D819" t="str">
        <f>HYPERLINK("https://talan.bank.gov.ua/get-user-certificate/_Ji2CfIDtva1nteqvDAq","Завантажити сертифікат")</f>
        <v>Завантажити сертифікат</v>
      </c>
    </row>
    <row r="820" spans="1:4" x14ac:dyDescent="0.3">
      <c r="A820" t="s">
        <v>2015</v>
      </c>
      <c r="B820" t="s">
        <v>2016</v>
      </c>
      <c r="C820" t="s">
        <v>258</v>
      </c>
      <c r="D820" t="str">
        <f>HYPERLINK("https://talan.bank.gov.ua/get-user-certificate/_Ji2C7S4Gfb0IPGZ8EwS","Завантажити сертифікат")</f>
        <v>Завантажити сертифікат</v>
      </c>
    </row>
    <row r="821" spans="1:4" x14ac:dyDescent="0.3">
      <c r="A821" t="s">
        <v>2017</v>
      </c>
      <c r="B821" t="s">
        <v>2018</v>
      </c>
      <c r="C821" t="s">
        <v>2019</v>
      </c>
      <c r="D821" t="str">
        <f>HYPERLINK("https://talan.bank.gov.ua/get-user-certificate/_Ji2COuuormBSaDVh7AH","Завантажити сертифікат")</f>
        <v>Завантажити сертифікат</v>
      </c>
    </row>
    <row r="822" spans="1:4" x14ac:dyDescent="0.3">
      <c r="A822" t="s">
        <v>2020</v>
      </c>
      <c r="B822" t="s">
        <v>2021</v>
      </c>
      <c r="C822" t="s">
        <v>2022</v>
      </c>
      <c r="D822" t="str">
        <f>HYPERLINK("https://talan.bank.gov.ua/get-user-certificate/_Ji2CvWgJA3ul3_tuqRw","Завантажити сертифікат")</f>
        <v>Завантажити сертифікат</v>
      </c>
    </row>
    <row r="823" spans="1:4" x14ac:dyDescent="0.3">
      <c r="A823" t="s">
        <v>2023</v>
      </c>
      <c r="B823" t="s">
        <v>2024</v>
      </c>
      <c r="C823" t="s">
        <v>214</v>
      </c>
      <c r="D823" t="str">
        <f>HYPERLINK("https://talan.bank.gov.ua/get-user-certificate/_Ji2CxcSDiu7jfgGg6fy","Завантажити сертифікат")</f>
        <v>Завантажити сертифікат</v>
      </c>
    </row>
    <row r="824" spans="1:4" x14ac:dyDescent="0.3">
      <c r="A824" t="s">
        <v>2025</v>
      </c>
      <c r="B824" t="s">
        <v>2026</v>
      </c>
      <c r="C824" t="s">
        <v>2027</v>
      </c>
      <c r="D824" t="str">
        <f>HYPERLINK("https://talan.bank.gov.ua/get-user-certificate/_Ji2CBn-JZFM7VK5paAf","Завантажити сертифікат")</f>
        <v>Завантажити сертифікат</v>
      </c>
    </row>
    <row r="825" spans="1:4" x14ac:dyDescent="0.3">
      <c r="A825" t="s">
        <v>2028</v>
      </c>
      <c r="B825" t="s">
        <v>2029</v>
      </c>
      <c r="C825" t="s">
        <v>2030</v>
      </c>
      <c r="D825" t="str">
        <f>HYPERLINK("https://talan.bank.gov.ua/get-user-certificate/_Ji2C8Wo12ZMvf2J1UW8","Завантажити сертифікат")</f>
        <v>Завантажити сертифікат</v>
      </c>
    </row>
    <row r="826" spans="1:4" x14ac:dyDescent="0.3">
      <c r="A826" t="s">
        <v>2031</v>
      </c>
      <c r="B826" t="s">
        <v>2032</v>
      </c>
      <c r="C826" t="s">
        <v>2033</v>
      </c>
      <c r="D826" t="str">
        <f>HYPERLINK("https://talan.bank.gov.ua/get-user-certificate/_Ji2CYBSurXni3vwrnEx","Завантажити сертифікат")</f>
        <v>Завантажити сертифікат</v>
      </c>
    </row>
    <row r="827" spans="1:4" x14ac:dyDescent="0.3">
      <c r="A827" t="s">
        <v>2034</v>
      </c>
      <c r="B827" t="s">
        <v>2035</v>
      </c>
      <c r="C827" t="s">
        <v>48</v>
      </c>
      <c r="D827" t="str">
        <f>HYPERLINK("https://talan.bank.gov.ua/get-user-certificate/_Ji2CT7NNgR6ryT0d6r8","Завантажити сертифікат")</f>
        <v>Завантажити сертифікат</v>
      </c>
    </row>
    <row r="828" spans="1:4" x14ac:dyDescent="0.3">
      <c r="A828" t="s">
        <v>2036</v>
      </c>
      <c r="B828" t="s">
        <v>2037</v>
      </c>
      <c r="C828" t="s">
        <v>1943</v>
      </c>
      <c r="D828" t="str">
        <f>HYPERLINK("https://talan.bank.gov.ua/get-user-certificate/_Ji2Ck5DGkSliEr7X6k1","Завантажити сертифікат")</f>
        <v>Завантажити сертифікат</v>
      </c>
    </row>
    <row r="829" spans="1:4" x14ac:dyDescent="0.3">
      <c r="A829" t="s">
        <v>2038</v>
      </c>
      <c r="B829" t="s">
        <v>2039</v>
      </c>
      <c r="C829" t="s">
        <v>421</v>
      </c>
      <c r="D829" t="str">
        <f>HYPERLINK("https://talan.bank.gov.ua/get-user-certificate/_Ji2Ck1QLPzKqCMUovLX","Завантажити сертифікат")</f>
        <v>Завантажити сертифікат</v>
      </c>
    </row>
    <row r="830" spans="1:4" x14ac:dyDescent="0.3">
      <c r="A830" t="s">
        <v>2040</v>
      </c>
      <c r="B830" t="s">
        <v>2041</v>
      </c>
      <c r="C830" t="s">
        <v>2042</v>
      </c>
      <c r="D830" t="str">
        <f>HYPERLINK("https://talan.bank.gov.ua/get-user-certificate/_Ji2CuW6kp4tZWDVSdWw","Завантажити сертифікат")</f>
        <v>Завантажити сертифікат</v>
      </c>
    </row>
    <row r="831" spans="1:4" x14ac:dyDescent="0.3">
      <c r="A831" t="s">
        <v>2043</v>
      </c>
      <c r="B831" t="s">
        <v>2044</v>
      </c>
      <c r="C831" t="s">
        <v>1943</v>
      </c>
      <c r="D831" t="str">
        <f>HYPERLINK("https://talan.bank.gov.ua/get-user-certificate/_Ji2CYHMW3_TLHZPXdsN","Завантажити сертифікат")</f>
        <v>Завантажити сертифікат</v>
      </c>
    </row>
    <row r="832" spans="1:4" x14ac:dyDescent="0.3">
      <c r="A832" t="s">
        <v>2045</v>
      </c>
      <c r="B832" t="s">
        <v>2046</v>
      </c>
      <c r="C832" t="s">
        <v>305</v>
      </c>
      <c r="D832" t="str">
        <f>HYPERLINK("https://talan.bank.gov.ua/get-user-certificate/_Ji2CUlqjW46A0X7jM0N","Завантажити сертифікат")</f>
        <v>Завантажити сертифікат</v>
      </c>
    </row>
    <row r="833" spans="1:4" x14ac:dyDescent="0.3">
      <c r="A833" t="s">
        <v>2047</v>
      </c>
      <c r="B833" t="s">
        <v>2048</v>
      </c>
      <c r="C833" t="s">
        <v>1598</v>
      </c>
      <c r="D833" t="str">
        <f>HYPERLINK("https://talan.bank.gov.ua/get-user-certificate/_Ji2CyoXuUEYqO3tbpud","Завантажити сертифікат")</f>
        <v>Завантажити сертифікат</v>
      </c>
    </row>
    <row r="834" spans="1:4" x14ac:dyDescent="0.3">
      <c r="A834" t="s">
        <v>2049</v>
      </c>
      <c r="B834" t="s">
        <v>2050</v>
      </c>
      <c r="C834" t="s">
        <v>921</v>
      </c>
      <c r="D834" t="str">
        <f>HYPERLINK("https://talan.bank.gov.ua/get-user-certificate/_Ji2Csum7J1Flg2Mvs2g","Завантажити сертифікат")</f>
        <v>Завантажити сертифікат</v>
      </c>
    </row>
    <row r="835" spans="1:4" x14ac:dyDescent="0.3">
      <c r="A835" t="s">
        <v>2051</v>
      </c>
      <c r="B835" t="s">
        <v>2052</v>
      </c>
      <c r="C835" t="s">
        <v>2053</v>
      </c>
      <c r="D835" t="str">
        <f>HYPERLINK("https://talan.bank.gov.ua/get-user-certificate/_Ji2CyJ_JQ5uzsWSkRYL","Завантажити сертифікат")</f>
        <v>Завантажити сертифікат</v>
      </c>
    </row>
    <row r="836" spans="1:4" x14ac:dyDescent="0.3">
      <c r="A836" t="s">
        <v>2054</v>
      </c>
      <c r="B836" t="s">
        <v>2055</v>
      </c>
      <c r="C836" t="s">
        <v>268</v>
      </c>
      <c r="D836" t="str">
        <f>HYPERLINK("https://talan.bank.gov.ua/get-user-certificate/_Ji2C6CyRHvFCCWv-y6D","Завантажити сертифікат")</f>
        <v>Завантажити сертифікат</v>
      </c>
    </row>
    <row r="837" spans="1:4" x14ac:dyDescent="0.3">
      <c r="A837" t="s">
        <v>2056</v>
      </c>
      <c r="B837" t="s">
        <v>2057</v>
      </c>
      <c r="C837" t="s">
        <v>520</v>
      </c>
      <c r="D837" t="str">
        <f>HYPERLINK("https://talan.bank.gov.ua/get-user-certificate/_Ji2CNEUpIGA73JIQ6Om","Завантажити сертифікат")</f>
        <v>Завантажити сертифікат</v>
      </c>
    </row>
    <row r="838" spans="1:4" x14ac:dyDescent="0.3">
      <c r="A838" t="s">
        <v>2058</v>
      </c>
      <c r="B838" t="s">
        <v>2059</v>
      </c>
      <c r="C838" t="s">
        <v>1186</v>
      </c>
      <c r="D838" t="str">
        <f>HYPERLINK("https://talan.bank.gov.ua/get-user-certificate/_Ji2C8gMRCP9rtnjFKnm","Завантажити сертифікат")</f>
        <v>Завантажити сертифікат</v>
      </c>
    </row>
    <row r="839" spans="1:4" x14ac:dyDescent="0.3">
      <c r="A839" t="s">
        <v>2060</v>
      </c>
      <c r="B839" t="s">
        <v>2061</v>
      </c>
      <c r="C839" t="s">
        <v>1688</v>
      </c>
      <c r="D839" t="str">
        <f>HYPERLINK("https://talan.bank.gov.ua/get-user-certificate/_Ji2CEbaTUO8aNiUTvyN","Завантажити сертифікат")</f>
        <v>Завантажити сертифікат</v>
      </c>
    </row>
    <row r="840" spans="1:4" x14ac:dyDescent="0.3">
      <c r="A840" t="s">
        <v>2062</v>
      </c>
      <c r="B840" t="s">
        <v>2063</v>
      </c>
      <c r="C840" t="s">
        <v>1688</v>
      </c>
      <c r="D840" t="str">
        <f>HYPERLINK("https://talan.bank.gov.ua/get-user-certificate/_Ji2CFyrOoQg4nUX-Fcn","Завантажити сертифікат")</f>
        <v>Завантажити сертифікат</v>
      </c>
    </row>
    <row r="841" spans="1:4" x14ac:dyDescent="0.3">
      <c r="A841" t="s">
        <v>2064</v>
      </c>
      <c r="B841" t="s">
        <v>2065</v>
      </c>
      <c r="C841" t="s">
        <v>159</v>
      </c>
      <c r="D841" t="str">
        <f>HYPERLINK("https://talan.bank.gov.ua/get-user-certificate/_Ji2CMAY9rrT6YpITLVf","Завантажити сертифікат")</f>
        <v>Завантажити сертифікат</v>
      </c>
    </row>
    <row r="842" spans="1:4" x14ac:dyDescent="0.3">
      <c r="A842" t="s">
        <v>2066</v>
      </c>
      <c r="B842" t="s">
        <v>2067</v>
      </c>
      <c r="C842" t="s">
        <v>432</v>
      </c>
      <c r="D842" t="str">
        <f>HYPERLINK("https://talan.bank.gov.ua/get-user-certificate/_Ji2CGMRpEqogm_LxMdu","Завантажити сертифікат")</f>
        <v>Завантажити сертифікат</v>
      </c>
    </row>
    <row r="843" spans="1:4" x14ac:dyDescent="0.3">
      <c r="A843" t="s">
        <v>2068</v>
      </c>
      <c r="B843" t="s">
        <v>2069</v>
      </c>
      <c r="C843" t="s">
        <v>1688</v>
      </c>
      <c r="D843" t="str">
        <f>HYPERLINK("https://talan.bank.gov.ua/get-user-certificate/_Ji2CaU7nrNDRI0_HVHV","Завантажити сертифікат")</f>
        <v>Завантажити сертифікат</v>
      </c>
    </row>
    <row r="844" spans="1:4" x14ac:dyDescent="0.3">
      <c r="A844" t="s">
        <v>2070</v>
      </c>
      <c r="B844" t="s">
        <v>2071</v>
      </c>
      <c r="C844" t="s">
        <v>1237</v>
      </c>
      <c r="D844" t="str">
        <f>HYPERLINK("https://talan.bank.gov.ua/get-user-certificate/_Ji2Cm99hT89JWVFJOKB","Завантажити сертифікат")</f>
        <v>Завантажити сертифікат</v>
      </c>
    </row>
    <row r="845" spans="1:4" x14ac:dyDescent="0.3">
      <c r="A845" t="s">
        <v>2072</v>
      </c>
      <c r="B845" t="s">
        <v>2073</v>
      </c>
      <c r="C845" t="s">
        <v>533</v>
      </c>
      <c r="D845" t="str">
        <f>HYPERLINK("https://talan.bank.gov.ua/get-user-certificate/_Ji2CK5-G112Wry1_f0Y","Завантажити сертифікат")</f>
        <v>Завантажити сертифікат</v>
      </c>
    </row>
    <row r="846" spans="1:4" x14ac:dyDescent="0.3">
      <c r="A846" t="s">
        <v>2074</v>
      </c>
      <c r="B846" t="s">
        <v>2075</v>
      </c>
      <c r="C846" t="s">
        <v>1014</v>
      </c>
      <c r="D846" t="str">
        <f>HYPERLINK("https://talan.bank.gov.ua/get-user-certificate/_Ji2CkDQJdFx58J7zAky","Завантажити сертифікат")</f>
        <v>Завантажити сертифікат</v>
      </c>
    </row>
    <row r="847" spans="1:4" x14ac:dyDescent="0.3">
      <c r="A847" t="s">
        <v>2076</v>
      </c>
      <c r="B847" t="s">
        <v>2077</v>
      </c>
      <c r="C847" t="s">
        <v>399</v>
      </c>
      <c r="D847" t="str">
        <f>HYPERLINK("https://talan.bank.gov.ua/get-user-certificate/_Ji2CilULQTU5v34UB4S","Завантажити сертифікат")</f>
        <v>Завантажити сертифікат</v>
      </c>
    </row>
    <row r="848" spans="1:4" x14ac:dyDescent="0.3">
      <c r="A848" t="s">
        <v>2078</v>
      </c>
      <c r="B848" t="s">
        <v>2079</v>
      </c>
      <c r="C848" t="s">
        <v>810</v>
      </c>
      <c r="D848" t="str">
        <f>HYPERLINK("https://talan.bank.gov.ua/get-user-certificate/_Ji2Cp5-H4UrlUZ39OdP","Завантажити сертифікат")</f>
        <v>Завантажити сертифікат</v>
      </c>
    </row>
    <row r="849" spans="1:4" x14ac:dyDescent="0.3">
      <c r="A849" t="s">
        <v>2080</v>
      </c>
      <c r="B849" t="s">
        <v>2081</v>
      </c>
      <c r="C849" t="s">
        <v>413</v>
      </c>
      <c r="D849" t="str">
        <f>HYPERLINK("https://talan.bank.gov.ua/get-user-certificate/_Ji2CnztcjdvdDhsET_j","Завантажити сертифікат")</f>
        <v>Завантажити сертифікат</v>
      </c>
    </row>
    <row r="850" spans="1:4" x14ac:dyDescent="0.3">
      <c r="A850" t="s">
        <v>2082</v>
      </c>
      <c r="B850" t="s">
        <v>2083</v>
      </c>
      <c r="C850" t="s">
        <v>2084</v>
      </c>
      <c r="D850" t="str">
        <f>HYPERLINK("https://talan.bank.gov.ua/get-user-certificate/_Ji2CDvpdauXkRsaa_wm","Завантажити сертифікат")</f>
        <v>Завантажити сертифікат</v>
      </c>
    </row>
    <row r="851" spans="1:4" x14ac:dyDescent="0.3">
      <c r="A851" t="s">
        <v>2085</v>
      </c>
      <c r="B851" t="s">
        <v>2086</v>
      </c>
      <c r="C851" t="s">
        <v>796</v>
      </c>
      <c r="D851" t="str">
        <f>HYPERLINK("https://talan.bank.gov.ua/get-user-certificate/_Ji2CsfeqSx1zAO2pFXs","Завантажити сертифікат")</f>
        <v>Завантажити сертифікат</v>
      </c>
    </row>
    <row r="852" spans="1:4" x14ac:dyDescent="0.3">
      <c r="A852" t="s">
        <v>2087</v>
      </c>
      <c r="B852" t="s">
        <v>2088</v>
      </c>
      <c r="C852" t="s">
        <v>399</v>
      </c>
      <c r="D852" t="str">
        <f>HYPERLINK("https://talan.bank.gov.ua/get-user-certificate/_Ji2C3PnjA9POWTtvreh","Завантажити сертифікат")</f>
        <v>Завантажити сертифікат</v>
      </c>
    </row>
    <row r="853" spans="1:4" x14ac:dyDescent="0.3">
      <c r="A853" t="s">
        <v>2089</v>
      </c>
      <c r="B853" t="s">
        <v>2090</v>
      </c>
      <c r="C853" t="s">
        <v>2091</v>
      </c>
      <c r="D853" t="str">
        <f>HYPERLINK("https://talan.bank.gov.ua/get-user-certificate/_Ji2CJu3uqtB1SZcHKB4","Завантажити сертифікат")</f>
        <v>Завантажити сертифікат</v>
      </c>
    </row>
    <row r="854" spans="1:4" x14ac:dyDescent="0.3">
      <c r="A854" t="s">
        <v>2092</v>
      </c>
      <c r="B854" t="s">
        <v>2093</v>
      </c>
      <c r="C854" t="s">
        <v>2094</v>
      </c>
      <c r="D854" t="str">
        <f>HYPERLINK("https://talan.bank.gov.ua/get-user-certificate/_Ji2Ccwdm8Ug1w3g2UnS","Завантажити сертифікат")</f>
        <v>Завантажити сертифікат</v>
      </c>
    </row>
    <row r="855" spans="1:4" x14ac:dyDescent="0.3">
      <c r="A855" t="s">
        <v>2095</v>
      </c>
      <c r="B855" t="s">
        <v>2096</v>
      </c>
      <c r="C855" t="s">
        <v>2097</v>
      </c>
      <c r="D855" t="str">
        <f>HYPERLINK("https://talan.bank.gov.ua/get-user-certificate/_Ji2CJGN0q744q1KVBpd","Завантажити сертифікат")</f>
        <v>Завантажити сертифікат</v>
      </c>
    </row>
    <row r="856" spans="1:4" x14ac:dyDescent="0.3">
      <c r="A856" t="s">
        <v>2098</v>
      </c>
      <c r="B856" t="s">
        <v>2099</v>
      </c>
      <c r="C856" t="s">
        <v>451</v>
      </c>
      <c r="D856" t="str">
        <f>HYPERLINK("https://talan.bank.gov.ua/get-user-certificate/_Ji2CnfQI5Mw1CZv1t8J","Завантажити сертифікат")</f>
        <v>Завантажити сертифікат</v>
      </c>
    </row>
    <row r="857" spans="1:4" x14ac:dyDescent="0.3">
      <c r="A857" t="s">
        <v>2100</v>
      </c>
      <c r="B857" t="s">
        <v>2101</v>
      </c>
      <c r="C857" t="s">
        <v>56</v>
      </c>
      <c r="D857" t="str">
        <f>HYPERLINK("https://talan.bank.gov.ua/get-user-certificate/_Ji2ChObCudwWKtiX4eW","Завантажити сертифікат")</f>
        <v>Завантажити сертифікат</v>
      </c>
    </row>
    <row r="858" spans="1:4" x14ac:dyDescent="0.3">
      <c r="A858" t="s">
        <v>2102</v>
      </c>
      <c r="B858" t="s">
        <v>2103</v>
      </c>
      <c r="C858" t="s">
        <v>2104</v>
      </c>
      <c r="D858" t="str">
        <f>HYPERLINK("https://talan.bank.gov.ua/get-user-certificate/_Ji2CjsY2XgUw-uvALnp","Завантажити сертифікат")</f>
        <v>Завантажити сертифікат</v>
      </c>
    </row>
    <row r="859" spans="1:4" x14ac:dyDescent="0.3">
      <c r="A859" t="s">
        <v>2105</v>
      </c>
      <c r="B859" t="s">
        <v>2106</v>
      </c>
      <c r="C859" t="s">
        <v>801</v>
      </c>
      <c r="D859" t="str">
        <f>HYPERLINK("https://talan.bank.gov.ua/get-user-certificate/_Ji2CezEmiIBQV8vFwDV","Завантажити сертифікат")</f>
        <v>Завантажити сертифікат</v>
      </c>
    </row>
    <row r="860" spans="1:4" x14ac:dyDescent="0.3">
      <c r="A860" t="s">
        <v>2107</v>
      </c>
      <c r="B860" t="s">
        <v>2108</v>
      </c>
      <c r="C860" t="s">
        <v>1688</v>
      </c>
      <c r="D860" t="str">
        <f>HYPERLINK("https://talan.bank.gov.ua/get-user-certificate/_Ji2C5oEfBHdY8MSbAOu","Завантажити сертифікат")</f>
        <v>Завантажити сертифікат</v>
      </c>
    </row>
    <row r="861" spans="1:4" x14ac:dyDescent="0.3">
      <c r="A861" t="s">
        <v>2109</v>
      </c>
      <c r="B861" t="s">
        <v>2110</v>
      </c>
      <c r="C861" t="s">
        <v>1109</v>
      </c>
      <c r="D861" t="str">
        <f>HYPERLINK("https://talan.bank.gov.ua/get-user-certificate/_Ji2CAobjmWP2db80rOo","Завантажити сертифікат")</f>
        <v>Завантажити сертифікат</v>
      </c>
    </row>
    <row r="862" spans="1:4" x14ac:dyDescent="0.3">
      <c r="A862" t="s">
        <v>2111</v>
      </c>
      <c r="B862" t="s">
        <v>2112</v>
      </c>
      <c r="C862" t="s">
        <v>1676</v>
      </c>
      <c r="D862" t="str">
        <f>HYPERLINK("https://talan.bank.gov.ua/get-user-certificate/_Ji2COnHZzXglyL8m20Y","Завантажити сертифікат")</f>
        <v>Завантажити сертифікат</v>
      </c>
    </row>
    <row r="863" spans="1:4" x14ac:dyDescent="0.3">
      <c r="A863" t="s">
        <v>2113</v>
      </c>
      <c r="B863" t="s">
        <v>2114</v>
      </c>
      <c r="C863" t="s">
        <v>97</v>
      </c>
      <c r="D863" t="str">
        <f>HYPERLINK("https://talan.bank.gov.ua/get-user-certificate/_Ji2CVO9fEeP_vw1Udfr","Завантажити сертифікат")</f>
        <v>Завантажити сертифікат</v>
      </c>
    </row>
    <row r="864" spans="1:4" x14ac:dyDescent="0.3">
      <c r="A864" t="s">
        <v>2115</v>
      </c>
      <c r="B864" t="s">
        <v>2116</v>
      </c>
      <c r="C864" t="s">
        <v>2117</v>
      </c>
      <c r="D864" t="str">
        <f>HYPERLINK("https://talan.bank.gov.ua/get-user-certificate/_Ji2CARmkFB-PoEHyNB3","Завантажити сертифікат")</f>
        <v>Завантажити сертифікат</v>
      </c>
    </row>
    <row r="865" spans="1:4" x14ac:dyDescent="0.3">
      <c r="A865" t="s">
        <v>2118</v>
      </c>
      <c r="B865" t="s">
        <v>2119</v>
      </c>
      <c r="C865" t="s">
        <v>1943</v>
      </c>
      <c r="D865" t="str">
        <f>HYPERLINK("https://talan.bank.gov.ua/get-user-certificate/_Ji2CAMUJsBdMGXlfW-c","Завантажити сертифікат")</f>
        <v>Завантажити сертифікат</v>
      </c>
    </row>
    <row r="866" spans="1:4" x14ac:dyDescent="0.3">
      <c r="A866" t="s">
        <v>2120</v>
      </c>
      <c r="B866" t="s">
        <v>2121</v>
      </c>
      <c r="C866" t="s">
        <v>810</v>
      </c>
      <c r="D866" t="str">
        <f>HYPERLINK("https://talan.bank.gov.ua/get-user-certificate/_Ji2CjHtxFLTBDnYYUg-","Завантажити сертифікат")</f>
        <v>Завантажити сертифікат</v>
      </c>
    </row>
    <row r="867" spans="1:4" x14ac:dyDescent="0.3">
      <c r="A867" t="s">
        <v>2122</v>
      </c>
      <c r="B867" t="s">
        <v>2123</v>
      </c>
      <c r="C867" t="s">
        <v>156</v>
      </c>
      <c r="D867" t="str">
        <f>HYPERLINK("https://talan.bank.gov.ua/get-user-certificate/_Ji2CM_VNvVkE9BNz2n-","Завантажити сертифікат")</f>
        <v>Завантажити сертифікат</v>
      </c>
    </row>
    <row r="868" spans="1:4" x14ac:dyDescent="0.3">
      <c r="A868" t="s">
        <v>2124</v>
      </c>
      <c r="B868" t="s">
        <v>2125</v>
      </c>
      <c r="C868" t="s">
        <v>2126</v>
      </c>
      <c r="D868" t="str">
        <f>HYPERLINK("https://talan.bank.gov.ua/get-user-certificate/_Ji2CsfyzaifjKCa5TOv","Завантажити сертифікат")</f>
        <v>Завантажити сертифікат</v>
      </c>
    </row>
    <row r="869" spans="1:4" x14ac:dyDescent="0.3">
      <c r="A869" t="s">
        <v>2127</v>
      </c>
      <c r="B869" t="s">
        <v>2128</v>
      </c>
      <c r="C869" t="s">
        <v>2129</v>
      </c>
      <c r="D869" t="str">
        <f>HYPERLINK("https://talan.bank.gov.ua/get-user-certificate/_Ji2C4x3M23YTicDmoLM","Завантажити сертифікат")</f>
        <v>Завантажити сертифікат</v>
      </c>
    </row>
    <row r="870" spans="1:4" x14ac:dyDescent="0.3">
      <c r="A870" t="s">
        <v>2130</v>
      </c>
      <c r="B870" t="s">
        <v>2131</v>
      </c>
      <c r="C870" t="s">
        <v>938</v>
      </c>
      <c r="D870" t="str">
        <f>HYPERLINK("https://talan.bank.gov.ua/get-user-certificate/_Ji2CoGMMmtbBbFc2oiv","Завантажити сертифікат")</f>
        <v>Завантажити сертифікат</v>
      </c>
    </row>
    <row r="871" spans="1:4" x14ac:dyDescent="0.3">
      <c r="A871" t="s">
        <v>2132</v>
      </c>
      <c r="B871" t="s">
        <v>2133</v>
      </c>
      <c r="C871" t="s">
        <v>2134</v>
      </c>
      <c r="D871" t="str">
        <f>HYPERLINK("https://talan.bank.gov.ua/get-user-certificate/_Ji2C2vZ6HRp81vMtrZP","Завантажити сертифікат")</f>
        <v>Завантажити сертифікат</v>
      </c>
    </row>
    <row r="872" spans="1:4" x14ac:dyDescent="0.3">
      <c r="A872" t="s">
        <v>2135</v>
      </c>
      <c r="B872" t="s">
        <v>2136</v>
      </c>
      <c r="C872" t="s">
        <v>31</v>
      </c>
      <c r="D872" t="str">
        <f>HYPERLINK("https://talan.bank.gov.ua/get-user-certificate/_Ji2C30KVCIKxfd7VzQ0","Завантажити сертифікат")</f>
        <v>Завантажити сертифікат</v>
      </c>
    </row>
    <row r="873" spans="1:4" x14ac:dyDescent="0.3">
      <c r="A873" t="s">
        <v>2137</v>
      </c>
      <c r="B873" t="s">
        <v>2138</v>
      </c>
      <c r="C873" t="s">
        <v>765</v>
      </c>
      <c r="D873" t="str">
        <f>HYPERLINK("https://talan.bank.gov.ua/get-user-certificate/_Ji2CWgxHbbYwnRR8SVy","Завантажити сертифікат")</f>
        <v>Завантажити сертифікат</v>
      </c>
    </row>
    <row r="874" spans="1:4" x14ac:dyDescent="0.3">
      <c r="A874" t="s">
        <v>2139</v>
      </c>
      <c r="B874" t="s">
        <v>2140</v>
      </c>
      <c r="C874" t="s">
        <v>2091</v>
      </c>
      <c r="D874" t="str">
        <f>HYPERLINK("https://talan.bank.gov.ua/get-user-certificate/_Ji2CLMqG7kLVD1vgDC5","Завантажити сертифікат")</f>
        <v>Завантажити сертифікат</v>
      </c>
    </row>
    <row r="875" spans="1:4" x14ac:dyDescent="0.3">
      <c r="A875" t="s">
        <v>2141</v>
      </c>
      <c r="B875" t="s">
        <v>2142</v>
      </c>
      <c r="C875" t="s">
        <v>1688</v>
      </c>
      <c r="D875" t="str">
        <f>HYPERLINK("https://talan.bank.gov.ua/get-user-certificate/_Ji2Cf-tfHZrLXnoKEUm","Завантажити сертифікат")</f>
        <v>Завантажити сертифікат</v>
      </c>
    </row>
    <row r="876" spans="1:4" x14ac:dyDescent="0.3">
      <c r="A876" t="s">
        <v>2143</v>
      </c>
      <c r="B876" t="s">
        <v>2144</v>
      </c>
      <c r="C876" t="s">
        <v>1688</v>
      </c>
      <c r="D876" t="str">
        <f>HYPERLINK("https://talan.bank.gov.ua/get-user-certificate/_Ji2Cvtrsw0m43KdwzAY","Завантажити сертифікат")</f>
        <v>Завантажити сертифікат</v>
      </c>
    </row>
    <row r="877" spans="1:4" x14ac:dyDescent="0.3">
      <c r="A877" t="s">
        <v>2145</v>
      </c>
      <c r="B877" t="s">
        <v>2146</v>
      </c>
      <c r="C877" t="s">
        <v>2147</v>
      </c>
      <c r="D877" t="str">
        <f>HYPERLINK("https://talan.bank.gov.ua/get-user-certificate/_Ji2CoPrlDpGoxzQxrwf","Завантажити сертифікат")</f>
        <v>Завантажити сертифікат</v>
      </c>
    </row>
    <row r="878" spans="1:4" x14ac:dyDescent="0.3">
      <c r="A878" t="s">
        <v>2148</v>
      </c>
      <c r="B878" t="s">
        <v>2149</v>
      </c>
      <c r="C878" t="s">
        <v>2091</v>
      </c>
      <c r="D878" t="str">
        <f>HYPERLINK("https://talan.bank.gov.ua/get-user-certificate/_Ji2CrqxjYJr4ljm6lZs","Завантажити сертифікат")</f>
        <v>Завантажити сертифікат</v>
      </c>
    </row>
    <row r="879" spans="1:4" x14ac:dyDescent="0.3">
      <c r="A879" t="s">
        <v>2150</v>
      </c>
      <c r="B879" t="s">
        <v>2151</v>
      </c>
      <c r="C879" t="s">
        <v>2152</v>
      </c>
      <c r="D879" t="str">
        <f>HYPERLINK("https://talan.bank.gov.ua/get-user-certificate/_Ji2CfpTxUMW1jxnayD8","Завантажити сертифікат")</f>
        <v>Завантажити сертифікат</v>
      </c>
    </row>
    <row r="880" spans="1:4" x14ac:dyDescent="0.3">
      <c r="A880" t="s">
        <v>2153</v>
      </c>
      <c r="B880" t="s">
        <v>2154</v>
      </c>
      <c r="C880" t="s">
        <v>2155</v>
      </c>
      <c r="D880" t="str">
        <f>HYPERLINK("https://talan.bank.gov.ua/get-user-certificate/_Ji2CrhBi0TC7lMIqJVS","Завантажити сертифікат")</f>
        <v>Завантажити сертифікат</v>
      </c>
    </row>
    <row r="881" spans="1:4" x14ac:dyDescent="0.3">
      <c r="A881" t="s">
        <v>2156</v>
      </c>
      <c r="B881" t="s">
        <v>2157</v>
      </c>
      <c r="C881" t="s">
        <v>31</v>
      </c>
      <c r="D881" t="str">
        <f>HYPERLINK("https://talan.bank.gov.ua/get-user-certificate/_Ji2CHWWg1mJjcno1sgY","Завантажити сертифікат")</f>
        <v>Завантажити сертифікат</v>
      </c>
    </row>
    <row r="882" spans="1:4" x14ac:dyDescent="0.3">
      <c r="A882" t="s">
        <v>2158</v>
      </c>
      <c r="B882" t="s">
        <v>2159</v>
      </c>
      <c r="C882" t="s">
        <v>2160</v>
      </c>
      <c r="D882" t="str">
        <f>HYPERLINK("https://talan.bank.gov.ua/get-user-certificate/_Ji2ChY82Nk_Op3pdob6","Завантажити сертифікат")</f>
        <v>Завантажити сертифікат</v>
      </c>
    </row>
    <row r="883" spans="1:4" x14ac:dyDescent="0.3">
      <c r="A883" t="s">
        <v>2161</v>
      </c>
      <c r="B883" t="s">
        <v>2162</v>
      </c>
      <c r="C883" t="s">
        <v>2163</v>
      </c>
      <c r="D883" t="str">
        <f>HYPERLINK("https://talan.bank.gov.ua/get-user-certificate/_Ji2C65kpf7eaY4gpA-2","Завантажити сертифікат")</f>
        <v>Завантажити сертифікат</v>
      </c>
    </row>
    <row r="884" spans="1:4" x14ac:dyDescent="0.3">
      <c r="A884" t="s">
        <v>2164</v>
      </c>
      <c r="B884" t="s">
        <v>2165</v>
      </c>
      <c r="C884" t="s">
        <v>156</v>
      </c>
      <c r="D884" t="str">
        <f>HYPERLINK("https://talan.bank.gov.ua/get-user-certificate/_Ji2CvjVDrEvUcdxr5Ke","Завантажити сертифікат")</f>
        <v>Завантажити сертифікат</v>
      </c>
    </row>
    <row r="885" spans="1:4" x14ac:dyDescent="0.3">
      <c r="A885" t="s">
        <v>2166</v>
      </c>
      <c r="B885" t="s">
        <v>2167</v>
      </c>
      <c r="C885" t="s">
        <v>2168</v>
      </c>
      <c r="D885" t="str">
        <f>HYPERLINK("https://talan.bank.gov.ua/get-user-certificate/_Ji2Cg0_31UfJrbkqvWC","Завантажити сертифікат")</f>
        <v>Завантажити сертифікат</v>
      </c>
    </row>
    <row r="886" spans="1:4" x14ac:dyDescent="0.3">
      <c r="A886" t="s">
        <v>2169</v>
      </c>
      <c r="B886" t="s">
        <v>2170</v>
      </c>
      <c r="C886" t="s">
        <v>1688</v>
      </c>
      <c r="D886" t="str">
        <f>HYPERLINK("https://talan.bank.gov.ua/get-user-certificate/_Ji2Cn_NRPy3qkypbRKU","Завантажити сертифікат")</f>
        <v>Завантажити сертифікат</v>
      </c>
    </row>
    <row r="887" spans="1:4" x14ac:dyDescent="0.3">
      <c r="A887" t="s">
        <v>2171</v>
      </c>
      <c r="B887" t="s">
        <v>2172</v>
      </c>
      <c r="C887" t="s">
        <v>1122</v>
      </c>
      <c r="D887" t="str">
        <f>HYPERLINK("https://talan.bank.gov.ua/get-user-certificate/_Ji2Ck45w7iUSPDABaIg","Завантажити сертифікат")</f>
        <v>Завантажити сертифікат</v>
      </c>
    </row>
    <row r="888" spans="1:4" x14ac:dyDescent="0.3">
      <c r="A888" t="s">
        <v>2173</v>
      </c>
      <c r="B888" t="s">
        <v>2174</v>
      </c>
      <c r="C888" t="s">
        <v>2175</v>
      </c>
      <c r="D888" t="str">
        <f>HYPERLINK("https://talan.bank.gov.ua/get-user-certificate/_Ji2CzL_TPBwowm5Bde6","Завантажити сертифікат")</f>
        <v>Завантажити сертифікат</v>
      </c>
    </row>
    <row r="889" spans="1:4" x14ac:dyDescent="0.3">
      <c r="A889" t="s">
        <v>2176</v>
      </c>
      <c r="B889" t="s">
        <v>2177</v>
      </c>
      <c r="C889" t="s">
        <v>1688</v>
      </c>
      <c r="D889" t="str">
        <f>HYPERLINK("https://talan.bank.gov.ua/get-user-certificate/_Ji2CDaSoJ8a7ZvFsWhD","Завантажити сертифікат")</f>
        <v>Завантажити сертифікат</v>
      </c>
    </row>
    <row r="890" spans="1:4" x14ac:dyDescent="0.3">
      <c r="A890" t="s">
        <v>2178</v>
      </c>
      <c r="B890" t="s">
        <v>2179</v>
      </c>
      <c r="C890" t="s">
        <v>2180</v>
      </c>
      <c r="D890" t="str">
        <f>HYPERLINK("https://talan.bank.gov.ua/get-user-certificate/_Ji2C_5rAv5GfdKrkl7t","Завантажити сертифікат")</f>
        <v>Завантажити сертифікат</v>
      </c>
    </row>
    <row r="891" spans="1:4" x14ac:dyDescent="0.3">
      <c r="A891" t="s">
        <v>2181</v>
      </c>
      <c r="B891" t="s">
        <v>2182</v>
      </c>
      <c r="C891" t="s">
        <v>2019</v>
      </c>
      <c r="D891" t="str">
        <f>HYPERLINK("https://talan.bank.gov.ua/get-user-certificate/_Ji2CLG7iUJtSS-l5CUX","Завантажити сертифікат")</f>
        <v>Завантажити сертифікат</v>
      </c>
    </row>
    <row r="892" spans="1:4" x14ac:dyDescent="0.3">
      <c r="A892" t="s">
        <v>2183</v>
      </c>
      <c r="B892" t="s">
        <v>2184</v>
      </c>
      <c r="C892" t="s">
        <v>2091</v>
      </c>
      <c r="D892" t="str">
        <f>HYPERLINK("https://talan.bank.gov.ua/get-user-certificate/_Ji2CcupiDoIQejKNv-K","Завантажити сертифікат")</f>
        <v>Завантажити сертифікат</v>
      </c>
    </row>
    <row r="893" spans="1:4" x14ac:dyDescent="0.3">
      <c r="A893" t="s">
        <v>2185</v>
      </c>
      <c r="B893" t="s">
        <v>2186</v>
      </c>
      <c r="C893" t="s">
        <v>801</v>
      </c>
      <c r="D893" t="str">
        <f>HYPERLINK("https://talan.bank.gov.ua/get-user-certificate/_Ji2CmJfQwOQoZPfWSL7","Завантажити сертифікат")</f>
        <v>Завантажити сертифікат</v>
      </c>
    </row>
    <row r="894" spans="1:4" x14ac:dyDescent="0.3">
      <c r="A894" t="s">
        <v>2187</v>
      </c>
      <c r="B894" t="s">
        <v>2188</v>
      </c>
      <c r="C894" t="s">
        <v>2189</v>
      </c>
      <c r="D894" t="str">
        <f>HYPERLINK("https://talan.bank.gov.ua/get-user-certificate/_Ji2CNykxFYPueCgSSOQ","Завантажити сертифікат")</f>
        <v>Завантажити сертифікат</v>
      </c>
    </row>
    <row r="895" spans="1:4" x14ac:dyDescent="0.3">
      <c r="A895" t="s">
        <v>2190</v>
      </c>
      <c r="B895" t="s">
        <v>2191</v>
      </c>
      <c r="C895" t="s">
        <v>1688</v>
      </c>
      <c r="D895" t="str">
        <f>HYPERLINK("https://talan.bank.gov.ua/get-user-certificate/_Ji2CKzuT8dBx4jwvmod","Завантажити сертифікат")</f>
        <v>Завантажити сертифікат</v>
      </c>
    </row>
    <row r="896" spans="1:4" x14ac:dyDescent="0.3">
      <c r="A896" t="s">
        <v>2192</v>
      </c>
      <c r="B896" t="s">
        <v>2193</v>
      </c>
      <c r="C896" t="s">
        <v>2194</v>
      </c>
      <c r="D896" t="str">
        <f>HYPERLINK("https://talan.bank.gov.ua/get-user-certificate/_Ji2CUu71yB8PNBQP8Vu","Завантажити сертифікат")</f>
        <v>Завантажити сертифікат</v>
      </c>
    </row>
    <row r="897" spans="1:4" x14ac:dyDescent="0.3">
      <c r="A897" t="s">
        <v>2195</v>
      </c>
      <c r="B897" t="s">
        <v>2196</v>
      </c>
      <c r="C897" t="s">
        <v>2197</v>
      </c>
      <c r="D897" t="str">
        <f>HYPERLINK("https://talan.bank.gov.ua/get-user-certificate/_Ji2CN3nEFClCzu91N6P","Завантажити сертифікат")</f>
        <v>Завантажити сертифікат</v>
      </c>
    </row>
    <row r="898" spans="1:4" x14ac:dyDescent="0.3">
      <c r="A898" t="s">
        <v>2198</v>
      </c>
      <c r="B898" t="s">
        <v>2199</v>
      </c>
      <c r="C898" t="s">
        <v>2200</v>
      </c>
      <c r="D898" t="str">
        <f>HYPERLINK("https://talan.bank.gov.ua/get-user-certificate/_Ji2Ce3LGeuDHjADzHBs","Завантажити сертифікат")</f>
        <v>Завантажити сертифікат</v>
      </c>
    </row>
    <row r="899" spans="1:4" x14ac:dyDescent="0.3">
      <c r="A899" t="s">
        <v>2201</v>
      </c>
      <c r="B899" t="s">
        <v>2202</v>
      </c>
      <c r="C899" t="s">
        <v>2203</v>
      </c>
      <c r="D899" t="str">
        <f>HYPERLINK("https://talan.bank.gov.ua/get-user-certificate/_Ji2Cm0uSkuK3UfIRods","Завантажити сертифікат")</f>
        <v>Завантажити сертифікат</v>
      </c>
    </row>
    <row r="900" spans="1:4" x14ac:dyDescent="0.3">
      <c r="A900" t="s">
        <v>2204</v>
      </c>
      <c r="B900" t="s">
        <v>2205</v>
      </c>
      <c r="C900" t="s">
        <v>462</v>
      </c>
      <c r="D900" t="str">
        <f>HYPERLINK("https://talan.bank.gov.ua/get-user-certificate/_Ji2CcpK-8EiuVOy7qhB","Завантажити сертифікат")</f>
        <v>Завантажити сертифікат</v>
      </c>
    </row>
    <row r="901" spans="1:4" x14ac:dyDescent="0.3">
      <c r="A901" t="s">
        <v>2206</v>
      </c>
      <c r="B901" t="s">
        <v>2207</v>
      </c>
      <c r="C901" t="s">
        <v>145</v>
      </c>
      <c r="D901" t="str">
        <f>HYPERLINK("https://talan.bank.gov.ua/get-user-certificate/_Ji2CoRjCi273Soc7x81","Завантажити сертифікат")</f>
        <v>Завантажити сертифікат</v>
      </c>
    </row>
    <row r="902" spans="1:4" x14ac:dyDescent="0.3">
      <c r="A902" t="s">
        <v>2208</v>
      </c>
      <c r="B902" t="s">
        <v>2209</v>
      </c>
      <c r="C902" t="s">
        <v>145</v>
      </c>
      <c r="D902" t="str">
        <f>HYPERLINK("https://talan.bank.gov.ua/get-user-certificate/_Ji2CBkzoksuX5KBSO5b","Завантажити сертифікат")</f>
        <v>Завантажити сертифікат</v>
      </c>
    </row>
    <row r="903" spans="1:4" x14ac:dyDescent="0.3">
      <c r="A903" t="s">
        <v>2210</v>
      </c>
      <c r="B903" t="s">
        <v>2211</v>
      </c>
      <c r="C903" t="s">
        <v>103</v>
      </c>
      <c r="D903" t="str">
        <f>HYPERLINK("https://talan.bank.gov.ua/get-user-certificate/_Ji2ChafaSvpAM46fJ08","Завантажити сертифікат")</f>
        <v>Завантажити сертифікат</v>
      </c>
    </row>
    <row r="904" spans="1:4" x14ac:dyDescent="0.3">
      <c r="A904" t="s">
        <v>2212</v>
      </c>
      <c r="B904" t="s">
        <v>2213</v>
      </c>
      <c r="C904" t="s">
        <v>810</v>
      </c>
      <c r="D904" t="str">
        <f>HYPERLINK("https://talan.bank.gov.ua/get-user-certificate/_Ji2CN_kS_9MZXGWosrV","Завантажити сертифікат")</f>
        <v>Завантажити сертифікат</v>
      </c>
    </row>
    <row r="905" spans="1:4" x14ac:dyDescent="0.3">
      <c r="A905" t="s">
        <v>2214</v>
      </c>
      <c r="B905" t="s">
        <v>2215</v>
      </c>
      <c r="C905" t="s">
        <v>2216</v>
      </c>
      <c r="D905" t="str">
        <f>HYPERLINK("https://talan.bank.gov.ua/get-user-certificate/_Ji2CCWVrxTMQpTyiNBZ","Завантажити сертифікат")</f>
        <v>Завантажити сертифікат</v>
      </c>
    </row>
    <row r="906" spans="1:4" x14ac:dyDescent="0.3">
      <c r="A906" t="s">
        <v>2217</v>
      </c>
      <c r="B906" t="s">
        <v>2218</v>
      </c>
      <c r="C906" t="s">
        <v>296</v>
      </c>
      <c r="D906" t="str">
        <f>HYPERLINK("https://talan.bank.gov.ua/get-user-certificate/_Ji2C7HYiREM3aQ5tnjb","Завантажити сертифікат")</f>
        <v>Завантажити сертифікат</v>
      </c>
    </row>
    <row r="907" spans="1:4" x14ac:dyDescent="0.3">
      <c r="A907" t="s">
        <v>2219</v>
      </c>
      <c r="B907" t="s">
        <v>2220</v>
      </c>
      <c r="C907" t="s">
        <v>2221</v>
      </c>
      <c r="D907" t="str">
        <f>HYPERLINK("https://talan.bank.gov.ua/get-user-certificate/_Ji2Cz5fMGamqvxdAIHT","Завантажити сертифікат")</f>
        <v>Завантажити сертифікат</v>
      </c>
    </row>
    <row r="908" spans="1:4" x14ac:dyDescent="0.3">
      <c r="A908" t="s">
        <v>2222</v>
      </c>
      <c r="B908" t="s">
        <v>2223</v>
      </c>
      <c r="C908" t="s">
        <v>435</v>
      </c>
      <c r="D908" t="str">
        <f>HYPERLINK("https://talan.bank.gov.ua/get-user-certificate/_Ji2CDn7nzHSmMSShkBG","Завантажити сертифікат")</f>
        <v>Завантажити сертифікат</v>
      </c>
    </row>
    <row r="909" spans="1:4" x14ac:dyDescent="0.3">
      <c r="A909" t="s">
        <v>2224</v>
      </c>
      <c r="B909" t="s">
        <v>2225</v>
      </c>
      <c r="C909" t="s">
        <v>2226</v>
      </c>
      <c r="D909" t="str">
        <f>HYPERLINK("https://talan.bank.gov.ua/get-user-certificate/_Ji2CEyKHCUewUWc_SfE","Завантажити сертифікат")</f>
        <v>Завантажити сертифікат</v>
      </c>
    </row>
    <row r="910" spans="1:4" x14ac:dyDescent="0.3">
      <c r="A910" t="s">
        <v>2227</v>
      </c>
      <c r="B910" t="s">
        <v>2228</v>
      </c>
      <c r="C910" t="s">
        <v>2229</v>
      </c>
      <c r="D910" t="str">
        <f>HYPERLINK("https://talan.bank.gov.ua/get-user-certificate/_Ji2Ch-9qcPg27BBArL9","Завантажити сертифікат")</f>
        <v>Завантажити сертифікат</v>
      </c>
    </row>
    <row r="911" spans="1:4" x14ac:dyDescent="0.3">
      <c r="A911" t="s">
        <v>2230</v>
      </c>
      <c r="B911" t="s">
        <v>2231</v>
      </c>
      <c r="C911" t="s">
        <v>2232</v>
      </c>
      <c r="D911" t="str">
        <f>HYPERLINK("https://talan.bank.gov.ua/get-user-certificate/_Ji2CEB0gvo7viNE8XUV","Завантажити сертифікат")</f>
        <v>Завантажити сертифікат</v>
      </c>
    </row>
    <row r="912" spans="1:4" x14ac:dyDescent="0.3">
      <c r="A912" t="s">
        <v>2233</v>
      </c>
      <c r="B912" t="s">
        <v>2234</v>
      </c>
      <c r="C912" t="s">
        <v>1288</v>
      </c>
      <c r="D912" t="str">
        <f>HYPERLINK("https://talan.bank.gov.ua/get-user-certificate/_Ji2CNPXf5IItZskOZUI","Завантажити сертифікат")</f>
        <v>Завантажити сертифікат</v>
      </c>
    </row>
    <row r="913" spans="1:4" x14ac:dyDescent="0.3">
      <c r="A913" t="s">
        <v>2235</v>
      </c>
      <c r="B913" t="s">
        <v>2236</v>
      </c>
      <c r="C913" t="s">
        <v>2237</v>
      </c>
      <c r="D913" t="str">
        <f>HYPERLINK("https://talan.bank.gov.ua/get-user-certificate/_Ji2CY-pw7wMppfXSC80","Завантажити сертифікат")</f>
        <v>Завантажити сертифікат</v>
      </c>
    </row>
    <row r="914" spans="1:4" x14ac:dyDescent="0.3">
      <c r="A914" t="s">
        <v>2238</v>
      </c>
      <c r="B914" t="s">
        <v>2239</v>
      </c>
      <c r="C914" t="s">
        <v>451</v>
      </c>
      <c r="D914" t="str">
        <f>HYPERLINK("https://talan.bank.gov.ua/get-user-certificate/_Ji2CPPxKnFvFFqvF36x","Завантажити сертифікат")</f>
        <v>Завантажити сертифікат</v>
      </c>
    </row>
    <row r="915" spans="1:4" x14ac:dyDescent="0.3">
      <c r="A915" t="s">
        <v>2240</v>
      </c>
      <c r="B915" t="s">
        <v>2241</v>
      </c>
      <c r="C915" t="s">
        <v>435</v>
      </c>
      <c r="D915" t="str">
        <f>HYPERLINK("https://talan.bank.gov.ua/get-user-certificate/_Ji2CqGspid7csvVckD2","Завантажити сертифікат")</f>
        <v>Завантажити сертифікат</v>
      </c>
    </row>
    <row r="916" spans="1:4" x14ac:dyDescent="0.3">
      <c r="A916" t="s">
        <v>2242</v>
      </c>
      <c r="B916" t="s">
        <v>2243</v>
      </c>
      <c r="C916" t="s">
        <v>2244</v>
      </c>
      <c r="D916" t="str">
        <f>HYPERLINK("https://talan.bank.gov.ua/get-user-certificate/_Ji2C18VMloRVh0yFstY","Завантажити сертифікат")</f>
        <v>Завантажити сертифікат</v>
      </c>
    </row>
    <row r="917" spans="1:4" x14ac:dyDescent="0.3">
      <c r="A917" t="s">
        <v>2245</v>
      </c>
      <c r="B917" t="s">
        <v>2246</v>
      </c>
      <c r="C917" t="s">
        <v>1940</v>
      </c>
      <c r="D917" t="str">
        <f>HYPERLINK("https://talan.bank.gov.ua/get-user-certificate/_Ji2Ctt4gvZPQx58K_Hv","Завантажити сертифікат")</f>
        <v>Завантажити сертифікат</v>
      </c>
    </row>
    <row r="918" spans="1:4" x14ac:dyDescent="0.3">
      <c r="A918" t="s">
        <v>2247</v>
      </c>
      <c r="B918" t="s">
        <v>2248</v>
      </c>
      <c r="C918" t="s">
        <v>2249</v>
      </c>
      <c r="D918" t="str">
        <f>HYPERLINK("https://talan.bank.gov.ua/get-user-certificate/_Ji2C2OA5nTTPMRBX5d_","Завантажити сертифікат")</f>
        <v>Завантажити сертифікат</v>
      </c>
    </row>
    <row r="919" spans="1:4" x14ac:dyDescent="0.3">
      <c r="A919" t="s">
        <v>2250</v>
      </c>
      <c r="B919" t="s">
        <v>2251</v>
      </c>
      <c r="C919" t="s">
        <v>305</v>
      </c>
      <c r="D919" t="str">
        <f>HYPERLINK("https://talan.bank.gov.ua/get-user-certificate/_Ji2CwW47xAlyNYF8OkY","Завантажити сертифікат")</f>
        <v>Завантажити сертифікат</v>
      </c>
    </row>
    <row r="920" spans="1:4" x14ac:dyDescent="0.3">
      <c r="A920" t="s">
        <v>2252</v>
      </c>
      <c r="B920" t="s">
        <v>2253</v>
      </c>
      <c r="C920" t="s">
        <v>2254</v>
      </c>
      <c r="D920" t="str">
        <f>HYPERLINK("https://talan.bank.gov.ua/get-user-certificate/_Ji2CAX-gpIiSxm8eT4_","Завантажити сертифікат")</f>
        <v>Завантажити сертифікат</v>
      </c>
    </row>
    <row r="921" spans="1:4" x14ac:dyDescent="0.3">
      <c r="A921" t="s">
        <v>2255</v>
      </c>
      <c r="B921" t="s">
        <v>2256</v>
      </c>
      <c r="C921" t="s">
        <v>583</v>
      </c>
      <c r="D921" t="str">
        <f>HYPERLINK("https://talan.bank.gov.ua/get-user-certificate/_Ji2C-JwnUf5CmX8Sj4z","Завантажити сертифікат")</f>
        <v>Завантажити сертифікат</v>
      </c>
    </row>
    <row r="922" spans="1:4" x14ac:dyDescent="0.3">
      <c r="A922" t="s">
        <v>2257</v>
      </c>
      <c r="B922" t="s">
        <v>2258</v>
      </c>
      <c r="C922" t="s">
        <v>1691</v>
      </c>
      <c r="D922" t="str">
        <f>HYPERLINK("https://talan.bank.gov.ua/get-user-certificate/_Ji2Cb_en2vSmkX5g8hK","Завантажити сертифікат")</f>
        <v>Завантажити сертифікат</v>
      </c>
    </row>
    <row r="923" spans="1:4" x14ac:dyDescent="0.3">
      <c r="A923" t="s">
        <v>2259</v>
      </c>
      <c r="B923" t="s">
        <v>2260</v>
      </c>
      <c r="C923" t="s">
        <v>2261</v>
      </c>
      <c r="D923" t="str">
        <f>HYPERLINK("https://talan.bank.gov.ua/get-user-certificate/_Ji2CoX90O2m9wi6_-8V","Завантажити сертифікат")</f>
        <v>Завантажити сертифікат</v>
      </c>
    </row>
    <row r="924" spans="1:4" x14ac:dyDescent="0.3">
      <c r="A924" t="s">
        <v>2262</v>
      </c>
      <c r="B924" t="s">
        <v>2263</v>
      </c>
      <c r="C924" t="s">
        <v>208</v>
      </c>
      <c r="D924" t="str">
        <f>HYPERLINK("https://talan.bank.gov.ua/get-user-certificate/_Ji2C_bb6bLjaFhBTPF-","Завантажити сертифікат")</f>
        <v>Завантажити сертифікат</v>
      </c>
    </row>
    <row r="925" spans="1:4" x14ac:dyDescent="0.3">
      <c r="A925" t="s">
        <v>2264</v>
      </c>
      <c r="B925" t="s">
        <v>2265</v>
      </c>
      <c r="C925" t="s">
        <v>1943</v>
      </c>
      <c r="D925" t="str">
        <f>HYPERLINK("https://talan.bank.gov.ua/get-user-certificate/_Ji2Cf1bWJsb8Tz9rAGB","Завантажити сертифікат")</f>
        <v>Завантажити сертифікат</v>
      </c>
    </row>
    <row r="926" spans="1:4" x14ac:dyDescent="0.3">
      <c r="A926" t="s">
        <v>2266</v>
      </c>
      <c r="B926" t="s">
        <v>2267</v>
      </c>
      <c r="C926" t="s">
        <v>432</v>
      </c>
      <c r="D926" t="str">
        <f>HYPERLINK("https://talan.bank.gov.ua/get-user-certificate/_Ji2CuJ43JzpHWZwRgCP","Завантажити сертифікат")</f>
        <v>Завантажити сертифікат</v>
      </c>
    </row>
    <row r="927" spans="1:4" x14ac:dyDescent="0.3">
      <c r="A927" t="s">
        <v>2268</v>
      </c>
      <c r="B927" t="s">
        <v>2269</v>
      </c>
      <c r="C927" t="s">
        <v>2270</v>
      </c>
      <c r="D927" t="str">
        <f>HYPERLINK("https://talan.bank.gov.ua/get-user-certificate/_Ji2C2uG0oEIJiq8kBQK","Завантажити сертифікат")</f>
        <v>Завантажити сертифікат</v>
      </c>
    </row>
    <row r="928" spans="1:4" x14ac:dyDescent="0.3">
      <c r="A928" t="s">
        <v>2271</v>
      </c>
      <c r="B928" t="s">
        <v>2272</v>
      </c>
      <c r="C928" t="s">
        <v>2273</v>
      </c>
      <c r="D928" t="str">
        <f>HYPERLINK("https://talan.bank.gov.ua/get-user-certificate/_Ji2C884D7z5oeiSkBSL","Завантажити сертифікат")</f>
        <v>Завантажити сертифікат</v>
      </c>
    </row>
    <row r="929" spans="1:4" x14ac:dyDescent="0.3">
      <c r="A929" t="s">
        <v>2274</v>
      </c>
      <c r="B929" t="s">
        <v>2275</v>
      </c>
      <c r="C929" t="s">
        <v>801</v>
      </c>
      <c r="D929" t="str">
        <f>HYPERLINK("https://talan.bank.gov.ua/get-user-certificate/_Ji2CdSAgQtXR536pNar","Завантажити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</hyperlinks>
  <pageMargins left="0.7" right="0.7" top="0.75" bottom="0.75" header="0.3" footer="0.3"/>
  <pageSetup orientation="portrait" r:id="rId9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2025-11-21T08:13:52Z</dcterms:created>
  <dcterms:modified xsi:type="dcterms:W3CDTF">2025-11-21T08:16:37Z</dcterms:modified>
  <cp:category/>
</cp:coreProperties>
</file>