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День Безпечного інтернету вебінари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D1949" i="1" l="1"/>
  <c r="D1948" i="1" l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<sst xmlns="http://schemas.openxmlformats.org/spreadsheetml/2006/main" count="5848" uniqueCount="3901">
  <si>
    <t>номер</t>
  </si>
  <si>
    <t>дата</t>
  </si>
  <si>
    <t>Посилання на сертифікат</t>
  </si>
  <si>
    <t>ДБІ_В4_0001</t>
  </si>
  <si>
    <t>20 лютого 2026 р.</t>
  </si>
  <si>
    <t>Alina Pazenko</t>
  </si>
  <si>
    <t>ДБІ_В4_0002</t>
  </si>
  <si>
    <t>Alla Berchanova</t>
  </si>
  <si>
    <t>ДБІ_В4_0003</t>
  </si>
  <si>
    <t>Alona Polichuk</t>
  </si>
  <si>
    <t>ДБІ_В4_0004</t>
  </si>
  <si>
    <t>Amina Amina</t>
  </si>
  <si>
    <t>ДБІ_В4_0005</t>
  </si>
  <si>
    <t>Amina Kasymova</t>
  </si>
  <si>
    <t>ДБІ_В4_0006</t>
  </si>
  <si>
    <t>Anastasia Kolbasova</t>
  </si>
  <si>
    <t>ДБІ_В4_0007</t>
  </si>
  <si>
    <t>Anastasia Lashko</t>
  </si>
  <si>
    <t>ДБІ_В4_0008</t>
  </si>
  <si>
    <t>Anastasia Myronenko</t>
  </si>
  <si>
    <t>ДБІ_В4_0009</t>
  </si>
  <si>
    <t>Anastasia Vojtko</t>
  </si>
  <si>
    <t>ДБІ_В4_0010</t>
  </si>
  <si>
    <t>Anastasiia Izviekova</t>
  </si>
  <si>
    <t>ДБІ_В4_0011</t>
  </si>
  <si>
    <t>ANASTASIIA SAVCHENKO</t>
  </si>
  <si>
    <t>ДБІ_В4_0012</t>
  </si>
  <si>
    <t>Anastasiia Vyshnevetska</t>
  </si>
  <si>
    <t>ДБІ_В4_0013</t>
  </si>
  <si>
    <t>Andrii Zarychniev</t>
  </si>
  <si>
    <t>ДБІ_В4_0014</t>
  </si>
  <si>
    <t>Andriy Fodchuk</t>
  </si>
  <si>
    <t>ДБІ_В4_0015</t>
  </si>
  <si>
    <t>Angelina Nakonechna</t>
  </si>
  <si>
    <t>ДБІ_В4_0016</t>
  </si>
  <si>
    <t>Anhelina Malyshko</t>
  </si>
  <si>
    <t>ДБІ_В4_0017</t>
  </si>
  <si>
    <t>Ann Saiko</t>
  </si>
  <si>
    <t>ДБІ_В4_0018</t>
  </si>
  <si>
    <t>Anna Kalynovych</t>
  </si>
  <si>
    <t>ДБІ_В4_0019</t>
  </si>
  <si>
    <t>Anna Minchenko</t>
  </si>
  <si>
    <t>ДБІ_В4_0020</t>
  </si>
  <si>
    <t>Anna Trofymchuk</t>
  </si>
  <si>
    <t>ДБІ_В4_0021</t>
  </si>
  <si>
    <t>Anna Tulubenko</t>
  </si>
  <si>
    <t>ДБІ_В4_0022</t>
  </si>
  <si>
    <t>Arsenii Zhuk</t>
  </si>
  <si>
    <t>ДБІ_В4_0023</t>
  </si>
  <si>
    <t>Arsonova Daryna</t>
  </si>
  <si>
    <t>ДБІ_В4_0024</t>
  </si>
  <si>
    <t>Artem Geryak</t>
  </si>
  <si>
    <t>ДБІ_В4_0025</t>
  </si>
  <si>
    <t>ARTEM RUDENKO</t>
  </si>
  <si>
    <t>ДБІ_В4_0026</t>
  </si>
  <si>
    <t>Artur Smirnov</t>
  </si>
  <si>
    <t>ДБІ_В4_0027</t>
  </si>
  <si>
    <t>BALAKALAKALCUK ANNA</t>
  </si>
  <si>
    <t>ДБІ_В4_0028</t>
  </si>
  <si>
    <t>BOHDAN FEDUSEVYCH</t>
  </si>
  <si>
    <t>ДБІ_В4_0029</t>
  </si>
  <si>
    <t>Bohdan Hobona</t>
  </si>
  <si>
    <t>ДБІ_В4_0030</t>
  </si>
  <si>
    <t>Bohdana Bielavina</t>
  </si>
  <si>
    <t>ДБІ_В4_0031</t>
  </si>
  <si>
    <t>BOIARCHENKO ARTEM</t>
  </si>
  <si>
    <t>ДБІ_В4_0032</t>
  </si>
  <si>
    <t>Butko Dasha</t>
  </si>
  <si>
    <t>ДБІ_В4_0033</t>
  </si>
  <si>
    <t>Cвітлана Сімачова</t>
  </si>
  <si>
    <t>ДБІ_В4_0034</t>
  </si>
  <si>
    <t>Danylo Lutsiuk</t>
  </si>
  <si>
    <t>ДБІ_В4_0035</t>
  </si>
  <si>
    <t>Daria Paryshkura</t>
  </si>
  <si>
    <t>ДБІ_В4_0036</t>
  </si>
  <si>
    <t>Daria Perista</t>
  </si>
  <si>
    <t>ДБІ_В4_0037</t>
  </si>
  <si>
    <t>Daria Philipskaya</t>
  </si>
  <si>
    <t>ДБІ_В4_0038</t>
  </si>
  <si>
    <t>Daria Pustovit</t>
  </si>
  <si>
    <t>ДБІ_В4_0039</t>
  </si>
  <si>
    <t>Daria Venhryn</t>
  </si>
  <si>
    <t>ДБІ_В4_0040</t>
  </si>
  <si>
    <t>DARYNA HORODNA</t>
  </si>
  <si>
    <t>ДБІ_В4_0041</t>
  </si>
  <si>
    <t>Daryna Ostapchuk</t>
  </si>
  <si>
    <t>ДБІ_В4_0042</t>
  </si>
  <si>
    <t>Denys Hrytsenko</t>
  </si>
  <si>
    <t>ДБІ_В4_0043</t>
  </si>
  <si>
    <t>Dorosh Alina</t>
  </si>
  <si>
    <t>ДБІ_В4_0044</t>
  </si>
  <si>
    <t>DUDKO IRYNA</t>
  </si>
  <si>
    <t>ДБІ_В4_0045</t>
  </si>
  <si>
    <t>Galyna Borovyk</t>
  </si>
  <si>
    <t>ДБІ_В4_0046</t>
  </si>
  <si>
    <t>Halyna Lastivka</t>
  </si>
  <si>
    <t>ДБІ_В4_0047</t>
  </si>
  <si>
    <t>Havryliuk Alina</t>
  </si>
  <si>
    <t>ДБІ_В4_0048</t>
  </si>
  <si>
    <t>Hlieb Cherniak</t>
  </si>
  <si>
    <t>ДБІ_В4_0049</t>
  </si>
  <si>
    <t>HLUKHOVERIA VIRA</t>
  </si>
  <si>
    <t>ДБІ_В4_0050</t>
  </si>
  <si>
    <t>Illya Lyaskovsky</t>
  </si>
  <si>
    <t>ДБІ_В4_0051</t>
  </si>
  <si>
    <t>Inna Bezsmertna</t>
  </si>
  <si>
    <t>ДБІ_В4_0052</t>
  </si>
  <si>
    <t>Inna Gutsul</t>
  </si>
  <si>
    <t>ДБІ_В4_0053</t>
  </si>
  <si>
    <t>Inna Loyuk</t>
  </si>
  <si>
    <t>ДБІ_В4_0054</t>
  </si>
  <si>
    <t>IRYNA SAMCHUK</t>
  </si>
  <si>
    <t>ДБІ_В4_0055</t>
  </si>
  <si>
    <t>Ivan Chornovil</t>
  </si>
  <si>
    <t>ДБІ_В4_0056</t>
  </si>
  <si>
    <t>IVAN HNATIV</t>
  </si>
  <si>
    <t>ДБІ_В4_0057</t>
  </si>
  <si>
    <t>Ivanna Pavliuk</t>
  </si>
  <si>
    <t>ДБІ_В4_0058</t>
  </si>
  <si>
    <t>JABLUNENKO JULIJA</t>
  </si>
  <si>
    <t>ДБІ_В4_0059</t>
  </si>
  <si>
    <t>Kateryna Babii</t>
  </si>
  <si>
    <t>ДБІ_В4_0060</t>
  </si>
  <si>
    <t>KATERYNA MOVCHAN</t>
  </si>
  <si>
    <t>ДБІ_В4_0061</t>
  </si>
  <si>
    <t>Kateryna Oriekhova</t>
  </si>
  <si>
    <t>ДБІ_В4_0062</t>
  </si>
  <si>
    <t>Korol Vladyslav</t>
  </si>
  <si>
    <t>ДБІ_В4_0063</t>
  </si>
  <si>
    <t>Kristina Hanyshchenko</t>
  </si>
  <si>
    <t>ДБІ_В4_0064</t>
  </si>
  <si>
    <t>Kseniia Kosiei</t>
  </si>
  <si>
    <t>ДБІ_В4_0065</t>
  </si>
  <si>
    <t>Lesia Barabash</t>
  </si>
  <si>
    <t>ДБІ_В4_0066</t>
  </si>
  <si>
    <t>Lina Marshuk</t>
  </si>
  <si>
    <t>ДБІ_В4_0067</t>
  </si>
  <si>
    <t>Lisina Liudmyla</t>
  </si>
  <si>
    <t>ДБІ_В4_0068</t>
  </si>
  <si>
    <t>Liudmyla Dmitrova</t>
  </si>
  <si>
    <t>ДБІ_В4_0069</t>
  </si>
  <si>
    <t>Liudmyla Prykhodko</t>
  </si>
  <si>
    <t>ДБІ_В4_0070</t>
  </si>
  <si>
    <t>Lositsky VOLODYMYR</t>
  </si>
  <si>
    <t>ДБІ_В4_0071</t>
  </si>
  <si>
    <t>Maksim Dzyuba</t>
  </si>
  <si>
    <t>ДБІ_В4_0072</t>
  </si>
  <si>
    <t>MAKSIMOVA YULIYA</t>
  </si>
  <si>
    <t>ДБІ_В4_0073</t>
  </si>
  <si>
    <t>MAKSYM BYCHENKO</t>
  </si>
  <si>
    <t>ДБІ_В4_0074</t>
  </si>
  <si>
    <t>Maria Snihur</t>
  </si>
  <si>
    <t>ДБІ_В4_0075</t>
  </si>
  <si>
    <t>Maria Yakymchuk</t>
  </si>
  <si>
    <t>ДБІ_В4_0076</t>
  </si>
  <si>
    <t>Marianno4ka Borshos</t>
  </si>
  <si>
    <t>ДБІ_В4_0077</t>
  </si>
  <si>
    <t>Mariia Kudas</t>
  </si>
  <si>
    <t>ДБІ_В4_0078</t>
  </si>
  <si>
    <t>MARIIA LYTVYN</t>
  </si>
  <si>
    <t>ДБІ_В4_0079</t>
  </si>
  <si>
    <t>Mariia Medvedieva</t>
  </si>
  <si>
    <t>ДБІ_В4_0080</t>
  </si>
  <si>
    <t>Marta Hrabovych</t>
  </si>
  <si>
    <t>ДБІ_В4_0081</t>
  </si>
  <si>
    <t>Maryna Kiriukhina</t>
  </si>
  <si>
    <t>ДБІ_В4_0082</t>
  </si>
  <si>
    <t>Maryna Terletska</t>
  </si>
  <si>
    <t>ДБІ_В4_0083</t>
  </si>
  <si>
    <t>Max Brovchenko</t>
  </si>
  <si>
    <t>ДБІ_В4_0084</t>
  </si>
  <si>
    <t>Mykhailo Cheshko</t>
  </si>
  <si>
    <t>ДБІ_В4_0085</t>
  </si>
  <si>
    <t>Mykola Kukhar</t>
  </si>
  <si>
    <t>ДБІ_В4_0086</t>
  </si>
  <si>
    <t>Mykyta Voituk</t>
  </si>
  <si>
    <t>ДБІ_В4_0087</t>
  </si>
  <si>
    <t>Mystafa Alex</t>
  </si>
  <si>
    <t>ДБІ_В4_0088</t>
  </si>
  <si>
    <t>Mаріанна Пронів</t>
  </si>
  <si>
    <t>ДБІ_В4_0089</t>
  </si>
  <si>
    <t>Mарія Пилипчук</t>
  </si>
  <si>
    <t>ДБІ_В4_0090</t>
  </si>
  <si>
    <t>Nadiia Verkalets</t>
  </si>
  <si>
    <t>ДБІ_В4_0091</t>
  </si>
  <si>
    <t>Nastya Yanishevska</t>
  </si>
  <si>
    <t>ДБІ_В4_0092</t>
  </si>
  <si>
    <t>Natalia Halych</t>
  </si>
  <si>
    <t>ДБІ_В4_0093</t>
  </si>
  <si>
    <t>Natalia Konovalenko</t>
  </si>
  <si>
    <t>ДБІ_В4_0094</t>
  </si>
  <si>
    <t>Natalia Shchepaniak</t>
  </si>
  <si>
    <t>ДБІ_В4_0095</t>
  </si>
  <si>
    <t>Nataliia Hrytsenko</t>
  </si>
  <si>
    <t>ДБІ_В4_0096</t>
  </si>
  <si>
    <t>NATALIIA KASIAN</t>
  </si>
  <si>
    <t>ДБІ_В4_0097</t>
  </si>
  <si>
    <t>Nataliya Kobryn</t>
  </si>
  <si>
    <t>ДБІ_В4_0098</t>
  </si>
  <si>
    <t>Nataliya Vnukova</t>
  </si>
  <si>
    <t>ДБІ_В4_0099</t>
  </si>
  <si>
    <t>Nazar Karimov</t>
  </si>
  <si>
    <t>ДБІ_В4_0100</t>
  </si>
  <si>
    <t>Nazar Zenov</t>
  </si>
  <si>
    <t>ДБІ_В4_0101</t>
  </si>
  <si>
    <t>Nazarii Zhuk</t>
  </si>
  <si>
    <t>ДБІ_В4_0102</t>
  </si>
  <si>
    <t>Oksana Drozd</t>
  </si>
  <si>
    <t>ДБІ_В4_0103</t>
  </si>
  <si>
    <t>Oksana Yurkevych</t>
  </si>
  <si>
    <t>ДБІ_В4_0104</t>
  </si>
  <si>
    <t>Oleg Smonickiy</t>
  </si>
  <si>
    <t>ДБІ_В4_0105</t>
  </si>
  <si>
    <t>Oleksandra Sienik</t>
  </si>
  <si>
    <t>ДБІ_В4_0106</t>
  </si>
  <si>
    <t>Olena Brudko</t>
  </si>
  <si>
    <t>ДБІ_В4_0107</t>
  </si>
  <si>
    <t>Olena Moskalenko</t>
  </si>
  <si>
    <t>ДБІ_В4_0108</t>
  </si>
  <si>
    <t>Olena Zavaliy</t>
  </si>
  <si>
    <t>ДБІ_В4_0109</t>
  </si>
  <si>
    <t>Olena Zhmurko</t>
  </si>
  <si>
    <t>ДБІ_В4_0110</t>
  </si>
  <si>
    <t>Olha Breus</t>
  </si>
  <si>
    <t>ДБІ_В4_0111</t>
  </si>
  <si>
    <t>Olha Kriukova</t>
  </si>
  <si>
    <t>ДБІ_В4_0112</t>
  </si>
  <si>
    <t>Olha Mashtaliar</t>
  </si>
  <si>
    <t>ДБІ_В4_0113</t>
  </si>
  <si>
    <t>Olya Koretska</t>
  </si>
  <si>
    <t>ДБІ_В4_0114</t>
  </si>
  <si>
    <t>ONUSHKO NATALIIA</t>
  </si>
  <si>
    <t>ДБІ_В4_0115</t>
  </si>
  <si>
    <t>Petro Basarab</t>
  </si>
  <si>
    <t>ДБІ_В4_0116</t>
  </si>
  <si>
    <t>Polina Budko</t>
  </si>
  <si>
    <t>ДБІ_В4_0117</t>
  </si>
  <si>
    <t>Popruzhenko Ludmila</t>
  </si>
  <si>
    <t>ДБІ_В4_0118</t>
  </si>
  <si>
    <t>Reschetarchuk Ruslana</t>
  </si>
  <si>
    <t>ДБІ_В4_0119</t>
  </si>
  <si>
    <t>Roman Kulyk</t>
  </si>
  <si>
    <t>ДБІ_В4_0120</t>
  </si>
  <si>
    <t>Roman Pylnyk</t>
  </si>
  <si>
    <t>ДБІ_В4_0121</t>
  </si>
  <si>
    <t>Romana Mudrak</t>
  </si>
  <si>
    <t>ДБІ_В4_0122</t>
  </si>
  <si>
    <t>Ropalo Hanna</t>
  </si>
  <si>
    <t>ДБІ_В4_0123</t>
  </si>
  <si>
    <t>Rostyslav Aftanas</t>
  </si>
  <si>
    <t>ДБІ_В4_0124</t>
  </si>
  <si>
    <t>Rostyslav Lozoviy</t>
  </si>
  <si>
    <t>ДБІ_В4_0125</t>
  </si>
  <si>
    <t>Ruslan Mova</t>
  </si>
  <si>
    <t>ДБІ_В4_0126</t>
  </si>
  <si>
    <t>Ruslan Potapchuk</t>
  </si>
  <si>
    <t>ДБІ_В4_0127</t>
  </si>
  <si>
    <t>Ruslana Bel</t>
  </si>
  <si>
    <t>ДБІ_В4_0128</t>
  </si>
  <si>
    <t>Sasha Mazyr</t>
  </si>
  <si>
    <t>ДБІ_В4_0129</t>
  </si>
  <si>
    <t>Sergiu Baklan</t>
  </si>
  <si>
    <t>ДБІ_В4_0130</t>
  </si>
  <si>
    <t>Serhii Hlotov</t>
  </si>
  <si>
    <t>ДБІ_В4_0131</t>
  </si>
  <si>
    <t>Serhii Ladan</t>
  </si>
  <si>
    <t>ДБІ_В4_0132</t>
  </si>
  <si>
    <t>Skhidnytska Halyna</t>
  </si>
  <si>
    <t>ДБІ_В4_0133</t>
  </si>
  <si>
    <t>SKYBA NATALIIA</t>
  </si>
  <si>
    <t>ДБІ_В4_0134</t>
  </si>
  <si>
    <t>Snizhanna Hritseniuk</t>
  </si>
  <si>
    <t>ДБІ_В4_0135</t>
  </si>
  <si>
    <t>Sofiia Moroz</t>
  </si>
  <si>
    <t>ДБІ_В4_0136</t>
  </si>
  <si>
    <t>SOFIIA OVCHARENKO</t>
  </si>
  <si>
    <t>ДБІ_В4_0137</t>
  </si>
  <si>
    <t>Stas Sekret</t>
  </si>
  <si>
    <t>ДБІ_В4_0138</t>
  </si>
  <si>
    <t>STEPAN BELENCHENKO-HANYSHCHENKO</t>
  </si>
  <si>
    <t>ДБІ_В4_0139</t>
  </si>
  <si>
    <t>STEPAN FURHALA</t>
  </si>
  <si>
    <t>ДБІ_В4_0140</t>
  </si>
  <si>
    <t>Stepan Savchuk</t>
  </si>
  <si>
    <t>ДБІ_В4_0141</t>
  </si>
  <si>
    <t>Svitlana Kulinich</t>
  </si>
  <si>
    <t>ДБІ_В4_0142</t>
  </si>
  <si>
    <t>Svitlana Kushnir</t>
  </si>
  <si>
    <t>ДБІ_В4_0143</t>
  </si>
  <si>
    <t>Svitlana Prokopenko</t>
  </si>
  <si>
    <t>ДБІ_В4_0144</t>
  </si>
  <si>
    <t>Taras Okhrimenko</t>
  </si>
  <si>
    <t>ДБІ_В4_0145</t>
  </si>
  <si>
    <t>Tatiana Chepeleva</t>
  </si>
  <si>
    <t>ДБІ_В4_0146</t>
  </si>
  <si>
    <t>Tetiana Bud</t>
  </si>
  <si>
    <t>ДБІ_В4_0147</t>
  </si>
  <si>
    <t>Tetiana Don</t>
  </si>
  <si>
    <t>ДБІ_В4_0148</t>
  </si>
  <si>
    <t>Tetyana Rysovych</t>
  </si>
  <si>
    <t>ДБІ_В4_0149</t>
  </si>
  <si>
    <t>Tola Dopjost</t>
  </si>
  <si>
    <t>ДБІ_В4_0150</t>
  </si>
  <si>
    <t>Tymofii Dramaradskyi</t>
  </si>
  <si>
    <t>ДБІ_В4_0151</t>
  </si>
  <si>
    <t>Tymur Bohomolov</t>
  </si>
  <si>
    <t>ДБІ_В4_0152</t>
  </si>
  <si>
    <t>Valentyn Kudin</t>
  </si>
  <si>
    <t>ДБІ_В4_0153</t>
  </si>
  <si>
    <t>Valeria Kovalenko</t>
  </si>
  <si>
    <t>ДБІ_В4_0154</t>
  </si>
  <si>
    <t>VALERII IVANCHENKO</t>
  </si>
  <si>
    <t>ДБІ_В4_0155</t>
  </si>
  <si>
    <t>VERONIKA BESKYDEVYCH</t>
  </si>
  <si>
    <t>ДБІ_В4_0156</t>
  </si>
  <si>
    <t>Veronika Fedyshyn</t>
  </si>
  <si>
    <t>ДБІ_В4_0157</t>
  </si>
  <si>
    <t>Veronika Pugach</t>
  </si>
  <si>
    <t>ДБІ_В4_0158</t>
  </si>
  <si>
    <t>Veronika Shestak</t>
  </si>
  <si>
    <t>ДБІ_В4_0159</t>
  </si>
  <si>
    <t>Victoria Klochko</t>
  </si>
  <si>
    <t>ДБІ_В4_0160</t>
  </si>
  <si>
    <t>Victoriia Sotsenko</t>
  </si>
  <si>
    <t>ДБІ_В4_0161</t>
  </si>
  <si>
    <t>Vika Dmitrenko</t>
  </si>
  <si>
    <t>ДБІ_В4_0162</t>
  </si>
  <si>
    <t>Viktoria Samets</t>
  </si>
  <si>
    <t>ДБІ_В4_0163</t>
  </si>
  <si>
    <t>VIKTORIIA KOKOSHA</t>
  </si>
  <si>
    <t>ДБІ_В4_0164</t>
  </si>
  <si>
    <t>Viktoriia Kumarianska</t>
  </si>
  <si>
    <t>ДБІ_В4_0165</t>
  </si>
  <si>
    <t>Vira Pashchenko</t>
  </si>
  <si>
    <t>ДБІ_В4_0166</t>
  </si>
  <si>
    <t>Vita Malenka</t>
  </si>
  <si>
    <t>ДБІ_В4_0167</t>
  </si>
  <si>
    <t>Vitalii Lobanov</t>
  </si>
  <si>
    <t>ДБІ_В4_0168</t>
  </si>
  <si>
    <t>VOLODYMYR RUDSKYI</t>
  </si>
  <si>
    <t>ДБІ_В4_0169</t>
  </si>
  <si>
    <t>Willie Carlson</t>
  </si>
  <si>
    <t>ДБІ_В4_0170</t>
  </si>
  <si>
    <t>YANA SOMYK</t>
  </si>
  <si>
    <t>ДБІ_В4_0171</t>
  </si>
  <si>
    <t>Yelizaveta Kovalenko</t>
  </si>
  <si>
    <t>ДБІ_В4_0172</t>
  </si>
  <si>
    <t>Yelyzaveta Melnychenko</t>
  </si>
  <si>
    <t>ДБІ_В4_0173</t>
  </si>
  <si>
    <t>yevheniia krisan</t>
  </si>
  <si>
    <t>ДБІ_В4_0174</t>
  </si>
  <si>
    <t>Yulia Chekman</t>
  </si>
  <si>
    <t>ДБІ_В4_0175</t>
  </si>
  <si>
    <t>Yuliia Shopina</t>
  </si>
  <si>
    <t>ДБІ_В4_0176</t>
  </si>
  <si>
    <t>Zoom user</t>
  </si>
  <si>
    <t>ДБІ_В4_0177</t>
  </si>
  <si>
    <t>Zubritska Sofia</t>
  </si>
  <si>
    <t>ДБІ_В4_0178</t>
  </si>
  <si>
    <t>Zvir Petro</t>
  </si>
  <si>
    <t>ДБІ_В4_0179</t>
  </si>
  <si>
    <t>Адріан Берник</t>
  </si>
  <si>
    <t>ДБІ_В4_0180</t>
  </si>
  <si>
    <t>Айлін Мамедова</t>
  </si>
  <si>
    <t>ДБІ_В4_0181</t>
  </si>
  <si>
    <t>Акмен Вікторія</t>
  </si>
  <si>
    <t>ДБІ_В4_0182</t>
  </si>
  <si>
    <t>Алевтина Ляхно</t>
  </si>
  <si>
    <t>ДБІ_В4_0183</t>
  </si>
  <si>
    <t>Алевтина Малигіна</t>
  </si>
  <si>
    <t>ДБІ_В4_0184</t>
  </si>
  <si>
    <t>Алеся Зубар</t>
  </si>
  <si>
    <t>ДБІ_В4_0185</t>
  </si>
  <si>
    <t>Аліна Бартосевич</t>
  </si>
  <si>
    <t>ДБІ_В4_0186</t>
  </si>
  <si>
    <t>Аліна Білоконенко</t>
  </si>
  <si>
    <t>ДБІ_В4_0187</t>
  </si>
  <si>
    <t>Аліна Винник</t>
  </si>
  <si>
    <t>ДБІ_В4_0188</t>
  </si>
  <si>
    <t>Аліна Гунько</t>
  </si>
  <si>
    <t>ДБІ_В4_0189</t>
  </si>
  <si>
    <t>Аліна Загрєбаєва</t>
  </si>
  <si>
    <t>ДБІ_В4_0190</t>
  </si>
  <si>
    <t>Аліна Зеленська</t>
  </si>
  <si>
    <t>ДБІ_В4_0191</t>
  </si>
  <si>
    <t>Аліна Козенко</t>
  </si>
  <si>
    <t>ДБІ_В4_0192</t>
  </si>
  <si>
    <t>Аліна Копитіна</t>
  </si>
  <si>
    <t>ДБІ_В4_0193</t>
  </si>
  <si>
    <t>Аліна Корінь</t>
  </si>
  <si>
    <t>ДБІ_В4_0194</t>
  </si>
  <si>
    <t>Аліна Костюченко</t>
  </si>
  <si>
    <t>ДБІ_В4_0195</t>
  </si>
  <si>
    <t>Аліна Кузьменко</t>
  </si>
  <si>
    <t>ДБІ_В4_0196</t>
  </si>
  <si>
    <t>Аліна Майстренко</t>
  </si>
  <si>
    <t>ДБІ_В4_0197</t>
  </si>
  <si>
    <t>Аліна Мизіна</t>
  </si>
  <si>
    <t>ДБІ_В4_0198</t>
  </si>
  <si>
    <t>Аліна Микитенко</t>
  </si>
  <si>
    <t>ДБІ_В4_0199</t>
  </si>
  <si>
    <t>Аліна Музика</t>
  </si>
  <si>
    <t>ДБІ_В4_0200</t>
  </si>
  <si>
    <t>Аліна Нечипоренко</t>
  </si>
  <si>
    <t>ДБІ_В4_0201</t>
  </si>
  <si>
    <t>Аліна Новосад</t>
  </si>
  <si>
    <t>ДБІ_В4_0202</t>
  </si>
  <si>
    <t>Аліна Переговська</t>
  </si>
  <si>
    <t>ДБІ_В4_0203</t>
  </si>
  <si>
    <t>Аліна Повар</t>
  </si>
  <si>
    <t>ДБІ_В4_0204</t>
  </si>
  <si>
    <t>Аліна Радченко</t>
  </si>
  <si>
    <t>ДБІ_В4_0205</t>
  </si>
  <si>
    <t>Аліна Рябая</t>
  </si>
  <si>
    <t>ДБІ_В4_0206</t>
  </si>
  <si>
    <t>Аліна Шаблій</t>
  </si>
  <si>
    <t>ДБІ_В4_0207</t>
  </si>
  <si>
    <t>Аліна Шляхтич</t>
  </si>
  <si>
    <t>ДБІ_В4_0208</t>
  </si>
  <si>
    <t>Аліса Гурська</t>
  </si>
  <si>
    <t>ДБІ_В4_0209</t>
  </si>
  <si>
    <t>Аліса Джума</t>
  </si>
  <si>
    <t>ДБІ_В4_0210</t>
  </si>
  <si>
    <t>Алла Бабаскіна</t>
  </si>
  <si>
    <t>ДБІ_В4_0211</t>
  </si>
  <si>
    <t>Алла Батечко</t>
  </si>
  <si>
    <t>ДБІ_В4_0212</t>
  </si>
  <si>
    <t>Алла Ісаєнко</t>
  </si>
  <si>
    <t>ДБІ_В4_0213</t>
  </si>
  <si>
    <t>Алла Кононенко</t>
  </si>
  <si>
    <t>ДБІ_В4_0214</t>
  </si>
  <si>
    <t>Алла Кунай</t>
  </si>
  <si>
    <t>ДБІ_В4_0215</t>
  </si>
  <si>
    <t>Алла Лукашвілі</t>
  </si>
  <si>
    <t>ДБІ_В4_0216</t>
  </si>
  <si>
    <t>Алла Мосійчук</t>
  </si>
  <si>
    <t>ДБІ_В4_0217</t>
  </si>
  <si>
    <t>Алла Осадча</t>
  </si>
  <si>
    <t>ДБІ_В4_0218</t>
  </si>
  <si>
    <t>Алла Перебейнос</t>
  </si>
  <si>
    <t>ДБІ_В4_0219</t>
  </si>
  <si>
    <t>Алла Подгорна</t>
  </si>
  <si>
    <t>ДБІ_В4_0220</t>
  </si>
  <si>
    <t>Алла РИБІНА</t>
  </si>
  <si>
    <t>ДБІ_В4_0221</t>
  </si>
  <si>
    <t>Алла Щегельська</t>
  </si>
  <si>
    <t>ДБІ_В4_0222</t>
  </si>
  <si>
    <t>Альбіна Леонова</t>
  </si>
  <si>
    <t>ДБІ_В4_0223</t>
  </si>
  <si>
    <t>Альбіна Самсонова</t>
  </si>
  <si>
    <t>ДБІ_В4_0224</t>
  </si>
  <si>
    <t>Альона Благодир</t>
  </si>
  <si>
    <t>ДБІ_В4_0225</t>
  </si>
  <si>
    <t>Альона Євтушенко</t>
  </si>
  <si>
    <t>ДБІ_В4_0226</t>
  </si>
  <si>
    <t>Альона Забайрачна</t>
  </si>
  <si>
    <t>ДБІ_В4_0227</t>
  </si>
  <si>
    <t>Альона Касянчик</t>
  </si>
  <si>
    <t>ДБІ_В4_0228</t>
  </si>
  <si>
    <t>Альона Крац</t>
  </si>
  <si>
    <t>ДБІ_В4_0229</t>
  </si>
  <si>
    <t>Альона Лисенко</t>
  </si>
  <si>
    <t>ДБІ_В4_0230</t>
  </si>
  <si>
    <t>Альона Мартишкіна</t>
  </si>
  <si>
    <t>ДБІ_В4_0231</t>
  </si>
  <si>
    <t>Альона Музика</t>
  </si>
  <si>
    <t>ДБІ_В4_0232</t>
  </si>
  <si>
    <t>Альона Обозна</t>
  </si>
  <si>
    <t>ДБІ_В4_0233</t>
  </si>
  <si>
    <t>Альона Осташенко</t>
  </si>
  <si>
    <t>ДБІ_В4_0234</t>
  </si>
  <si>
    <t>Альона Раковська</t>
  </si>
  <si>
    <t>ДБІ_В4_0235</t>
  </si>
  <si>
    <t>Альона Семенюк</t>
  </si>
  <si>
    <t>ДБІ_В4_0236</t>
  </si>
  <si>
    <t>Анастасія Абрамчук</t>
  </si>
  <si>
    <t>ДБІ_В4_0237</t>
  </si>
  <si>
    <t>Анастасія Александренко</t>
  </si>
  <si>
    <t>ДБІ_В4_0238</t>
  </si>
  <si>
    <t>Анастасія Байда</t>
  </si>
  <si>
    <t>ДБІ_В4_0239</t>
  </si>
  <si>
    <t>Анастасія Баранова</t>
  </si>
  <si>
    <t>ДБІ_В4_0240</t>
  </si>
  <si>
    <t>Анастасія Білінська</t>
  </si>
  <si>
    <t>ДБІ_В4_0241</t>
  </si>
  <si>
    <t>Анастасія Бондар</t>
  </si>
  <si>
    <t>ДБІ_В4_0242</t>
  </si>
  <si>
    <t>Анастасія Бубнова</t>
  </si>
  <si>
    <t>ДБІ_В4_0243</t>
  </si>
  <si>
    <t>Анастасія Бутова</t>
  </si>
  <si>
    <t>ДБІ_В4_0244</t>
  </si>
  <si>
    <t>Анастасія Веремієнко</t>
  </si>
  <si>
    <t>ДБІ_В4_0245</t>
  </si>
  <si>
    <t>Анастасія Воропай</t>
  </si>
  <si>
    <t>ДБІ_В4_0246</t>
  </si>
  <si>
    <t>Анастасія Гостенко</t>
  </si>
  <si>
    <t>ДБІ_В4_0247</t>
  </si>
  <si>
    <t>Анастасія Грогуль</t>
  </si>
  <si>
    <t>ДБІ_В4_0248</t>
  </si>
  <si>
    <t>Анастасія Гурбич</t>
  </si>
  <si>
    <t>ДБІ_В4_0249</t>
  </si>
  <si>
    <t>Анастасія Дворянова</t>
  </si>
  <si>
    <t>ДБІ_В4_0250</t>
  </si>
  <si>
    <t>Анастасія Дмитрук</t>
  </si>
  <si>
    <t>ДБІ_В4_0251</t>
  </si>
  <si>
    <t>Анастасія Жирун</t>
  </si>
  <si>
    <t>ДБІ_В4_0252</t>
  </si>
  <si>
    <t>Анастасія Касюдик</t>
  </si>
  <si>
    <t>ДБІ_В4_0253</t>
  </si>
  <si>
    <t>Анастасія Керечан</t>
  </si>
  <si>
    <t>ДБІ_В4_0254</t>
  </si>
  <si>
    <t>Анастасія Коваленко</t>
  </si>
  <si>
    <t>ДБІ_В4_0255</t>
  </si>
  <si>
    <t>Анастасія Ковальова</t>
  </si>
  <si>
    <t>ДБІ_В4_0256</t>
  </si>
  <si>
    <t>Анастасія Консевич</t>
  </si>
  <si>
    <t>ДБІ_В4_0257</t>
  </si>
  <si>
    <t>Анастасія Копань</t>
  </si>
  <si>
    <t>ДБІ_В4_0258</t>
  </si>
  <si>
    <t>Анастасія Леонченко</t>
  </si>
  <si>
    <t>ДБІ_В4_0259</t>
  </si>
  <si>
    <t>Анастасія Лесенко</t>
  </si>
  <si>
    <t>ДБІ_В4_0260</t>
  </si>
  <si>
    <t>Анастасія Лихопавло</t>
  </si>
  <si>
    <t>ДБІ_В4_0261</t>
  </si>
  <si>
    <t>Анастасія Лущай</t>
  </si>
  <si>
    <t>ДБІ_В4_0262</t>
  </si>
  <si>
    <t>Анастасія Макарова</t>
  </si>
  <si>
    <t>ДБІ_В4_0263</t>
  </si>
  <si>
    <t>Анастасія Мислівська</t>
  </si>
  <si>
    <t>ДБІ_В4_0264</t>
  </si>
  <si>
    <t>Анастасія Морозова</t>
  </si>
  <si>
    <t>ДБІ_В4_0265</t>
  </si>
  <si>
    <t>Анастасія Неєджала</t>
  </si>
  <si>
    <t>ДБІ_В4_0266</t>
  </si>
  <si>
    <t>Анастасія Непочатих</t>
  </si>
  <si>
    <t>ДБІ_В4_0267</t>
  </si>
  <si>
    <t>Анастасія Пашечко</t>
  </si>
  <si>
    <t>ДБІ_В4_0268</t>
  </si>
  <si>
    <t>Анастасія Пелюх</t>
  </si>
  <si>
    <t>ДБІ_В4_0269</t>
  </si>
  <si>
    <t>Анастасія Петрук</t>
  </si>
  <si>
    <t>ДБІ_В4_0270</t>
  </si>
  <si>
    <t>Анастасія Радківська</t>
  </si>
  <si>
    <t>ДБІ_В4_0271</t>
  </si>
  <si>
    <t>Анастасія Сергіївна Нагуло</t>
  </si>
  <si>
    <t>ДБІ_В4_0272</t>
  </si>
  <si>
    <t>Анастасія Сичова</t>
  </si>
  <si>
    <t>ДБІ_В4_0273</t>
  </si>
  <si>
    <t>Анастасія Скора</t>
  </si>
  <si>
    <t>ДБІ_В4_0274</t>
  </si>
  <si>
    <t>Анастасія Слюсаренко</t>
  </si>
  <si>
    <t>ДБІ_В4_0275</t>
  </si>
  <si>
    <t>Анастасія Стеценко</t>
  </si>
  <si>
    <t>ДБІ_В4_0276</t>
  </si>
  <si>
    <t>Анастасія Талалаївська</t>
  </si>
  <si>
    <t>ДБІ_В4_0277</t>
  </si>
  <si>
    <t>Анастасія Турчин</t>
  </si>
  <si>
    <t>ДБІ_В4_0278</t>
  </si>
  <si>
    <t>Анастасія Хуторная</t>
  </si>
  <si>
    <t>ДБІ_В4_0279</t>
  </si>
  <si>
    <t>АНАСТАСІЯ ШЕЛЕПНІЦЬКА</t>
  </si>
  <si>
    <t>ДБІ_В4_0280</t>
  </si>
  <si>
    <t>Анастасія Шулякова</t>
  </si>
  <si>
    <t>ДБІ_В4_0281</t>
  </si>
  <si>
    <t>анатолий приходько</t>
  </si>
  <si>
    <t>ДБІ_В4_0282</t>
  </si>
  <si>
    <t>Анатолій Балинський</t>
  </si>
  <si>
    <t>ДБІ_В4_0283</t>
  </si>
  <si>
    <t>Анатолій Зелінський</t>
  </si>
  <si>
    <t>ДБІ_В4_0284</t>
  </si>
  <si>
    <t>Анатолій Колісник</t>
  </si>
  <si>
    <t>ДБІ_В4_0285</t>
  </si>
  <si>
    <t>Анатолій Шапка</t>
  </si>
  <si>
    <t>ДБІ_В4_0286</t>
  </si>
  <si>
    <t>Ангеліна Бондар</t>
  </si>
  <si>
    <t>ДБІ_В4_0287</t>
  </si>
  <si>
    <t>Ангеліна Гавриленко</t>
  </si>
  <si>
    <t>ДБІ_В4_0288</t>
  </si>
  <si>
    <t>Ангеліна Ганночка</t>
  </si>
  <si>
    <t>ДБІ_В4_0289</t>
  </si>
  <si>
    <t>Ангеліна Гаркуша</t>
  </si>
  <si>
    <t>ДБІ_В4_0290</t>
  </si>
  <si>
    <t>Ангеліна Довгалюк</t>
  </si>
  <si>
    <t>ДБІ_В4_0291</t>
  </si>
  <si>
    <t>Ангеліна Заліван</t>
  </si>
  <si>
    <t>ДБІ_В4_0292</t>
  </si>
  <si>
    <t>Ангеліна Катеринюк</t>
  </si>
  <si>
    <t>ДБІ_В4_0293</t>
  </si>
  <si>
    <t>Ангеліна Кошман</t>
  </si>
  <si>
    <t>ДБІ_В4_0294</t>
  </si>
  <si>
    <t>Ангеліна Марʼян</t>
  </si>
  <si>
    <t>ДБІ_В4_0295</t>
  </si>
  <si>
    <t>Анджеліна Цьорох</t>
  </si>
  <si>
    <t>ДБІ_В4_0296</t>
  </si>
  <si>
    <t>Андріана Наскальна</t>
  </si>
  <si>
    <t>ДБІ_В4_0297</t>
  </si>
  <si>
    <t>Андріана Сигляник</t>
  </si>
  <si>
    <t>ДБІ_В4_0298</t>
  </si>
  <si>
    <t>Андрій Вертіков</t>
  </si>
  <si>
    <t>ДБІ_В4_0299</t>
  </si>
  <si>
    <t>Андрій Гончарук</t>
  </si>
  <si>
    <t>ДБІ_В4_0300</t>
  </si>
  <si>
    <t>Андрій Демченко</t>
  </si>
  <si>
    <t>ДБІ_В4_0301</t>
  </si>
  <si>
    <t>Андрій Дьорка</t>
  </si>
  <si>
    <t>ДБІ_В4_0302</t>
  </si>
  <si>
    <t>Андрій Єременко</t>
  </si>
  <si>
    <t>ДБІ_В4_0303</t>
  </si>
  <si>
    <t>Андрій Кар'єв</t>
  </si>
  <si>
    <t>ДБІ_В4_0304</t>
  </si>
  <si>
    <t>Андрій Ковальов</t>
  </si>
  <si>
    <t>ДБІ_В4_0305</t>
  </si>
  <si>
    <t>Андрій Колодій</t>
  </si>
  <si>
    <t>ДБІ_В4_0306</t>
  </si>
  <si>
    <t>Андрій Командирчик</t>
  </si>
  <si>
    <t>ДБІ_В4_0307</t>
  </si>
  <si>
    <t>Андрій Кузніченко</t>
  </si>
  <si>
    <t>ДБІ_В4_0308</t>
  </si>
  <si>
    <t>Андрій Палажченко</t>
  </si>
  <si>
    <t>ДБІ_В4_0309</t>
  </si>
  <si>
    <t>Андрій Сисоєв</t>
  </si>
  <si>
    <t>ДБІ_В4_0310</t>
  </si>
  <si>
    <t>Андрій Таран</t>
  </si>
  <si>
    <t>ДБІ_В4_0311</t>
  </si>
  <si>
    <t>Андрій Чепенко</t>
  </si>
  <si>
    <t>ДБІ_В4_0312</t>
  </si>
  <si>
    <t>Андрій Шлаган</t>
  </si>
  <si>
    <t>ДБІ_В4_0313</t>
  </si>
  <si>
    <t>Андрій Шохалевич</t>
  </si>
  <si>
    <t>ДБІ_В4_0314</t>
  </si>
  <si>
    <t>Анжела Єськова</t>
  </si>
  <si>
    <t>ДБІ_В4_0315</t>
  </si>
  <si>
    <t>Анжела Зіненко</t>
  </si>
  <si>
    <t>ДБІ_В4_0316</t>
  </si>
  <si>
    <t>Анжела Павлішина</t>
  </si>
  <si>
    <t>ДБІ_В4_0317</t>
  </si>
  <si>
    <t>Анжела Потапова</t>
  </si>
  <si>
    <t>ДБІ_В4_0318</t>
  </si>
  <si>
    <t>Анжела Чемерис</t>
  </si>
  <si>
    <t>ДБІ_В4_0319</t>
  </si>
  <si>
    <t>Анна Андрейченко</t>
  </si>
  <si>
    <t>ДБІ_В4_0320</t>
  </si>
  <si>
    <t>Анна Беспалько</t>
  </si>
  <si>
    <t>ДБІ_В4_0321</t>
  </si>
  <si>
    <t>Анна Бойко</t>
  </si>
  <si>
    <t>ДБІ_В4_0322</t>
  </si>
  <si>
    <t>Анна Вершок</t>
  </si>
  <si>
    <t>ДБІ_В4_0323</t>
  </si>
  <si>
    <t>Анна Внукова</t>
  </si>
  <si>
    <t>ДБІ_В4_0324</t>
  </si>
  <si>
    <t>Анна Гончар</t>
  </si>
  <si>
    <t>ДБІ_В4_0325</t>
  </si>
  <si>
    <t>Анна Гунченко</t>
  </si>
  <si>
    <t>ДБІ_В4_0326</t>
  </si>
  <si>
    <t>Анна Дєдух</t>
  </si>
  <si>
    <t>ДБІ_В4_0327</t>
  </si>
  <si>
    <t>Анна Жила</t>
  </si>
  <si>
    <t>ДБІ_В4_0328</t>
  </si>
  <si>
    <t>Анна Жукова</t>
  </si>
  <si>
    <t>ДБІ_В4_0329</t>
  </si>
  <si>
    <t>Анна Зарожевська</t>
  </si>
  <si>
    <t>ДБІ_В4_0330</t>
  </si>
  <si>
    <t>Анна Захарова</t>
  </si>
  <si>
    <t>ДБІ_В4_0331</t>
  </si>
  <si>
    <t>Анна Камінська</t>
  </si>
  <si>
    <t>ДБІ_В4_0332</t>
  </si>
  <si>
    <t>Анна Климчук</t>
  </si>
  <si>
    <t>ДБІ_В4_0333</t>
  </si>
  <si>
    <t>Анна Король</t>
  </si>
  <si>
    <t>ДБІ_В4_0334</t>
  </si>
  <si>
    <t>Анна Косинець</t>
  </si>
  <si>
    <t>ДБІ_В4_0335</t>
  </si>
  <si>
    <t>Анна Купріянова</t>
  </si>
  <si>
    <t>ДБІ_В4_0336</t>
  </si>
  <si>
    <t>Анна Мороз</t>
  </si>
  <si>
    <t>ДБІ_В4_0337</t>
  </si>
  <si>
    <t>Анна Науменко</t>
  </si>
  <si>
    <t>ДБІ_В4_0338</t>
  </si>
  <si>
    <t>Анна Панова</t>
  </si>
  <si>
    <t>ДБІ_В4_0339</t>
  </si>
  <si>
    <t>Анна Пантус</t>
  </si>
  <si>
    <t>ДБІ_В4_0340</t>
  </si>
  <si>
    <t>Анна Перегуда</t>
  </si>
  <si>
    <t>ДБІ_В4_0341</t>
  </si>
  <si>
    <t>Анна Петрова</t>
  </si>
  <si>
    <t>ДБІ_В4_0342</t>
  </si>
  <si>
    <t>Анна Пєркова</t>
  </si>
  <si>
    <t>ДБІ_В4_0343</t>
  </si>
  <si>
    <t>Анна Подопригора</t>
  </si>
  <si>
    <t>ДБІ_В4_0344</t>
  </si>
  <si>
    <t>Анна Пойда</t>
  </si>
  <si>
    <t>ДБІ_В4_0345</t>
  </si>
  <si>
    <t>Анна Сарбєй</t>
  </si>
  <si>
    <t>ДБІ_В4_0346</t>
  </si>
  <si>
    <t>Анна Сокур</t>
  </si>
  <si>
    <t>ДБІ_В4_0347</t>
  </si>
  <si>
    <t>Анна Сушкова</t>
  </si>
  <si>
    <t>ДБІ_В4_0348</t>
  </si>
  <si>
    <t>Анна Тірпак</t>
  </si>
  <si>
    <t>ДБІ_В4_0349</t>
  </si>
  <si>
    <t>Анна Топор</t>
  </si>
  <si>
    <t>ДБІ_В4_0350</t>
  </si>
  <si>
    <t>Анна Усенко</t>
  </si>
  <si>
    <t>ДБІ_В4_0351</t>
  </si>
  <si>
    <t>Анна Цехмейструк</t>
  </si>
  <si>
    <t>ДБІ_В4_0352</t>
  </si>
  <si>
    <t>Анна Чайка</t>
  </si>
  <si>
    <t>ДБІ_В4_0353</t>
  </si>
  <si>
    <t>Антон Скічко</t>
  </si>
  <si>
    <t>ДБІ_В4_0354</t>
  </si>
  <si>
    <t>Антоніна Горбенко</t>
  </si>
  <si>
    <t>ДБІ_В4_0355</t>
  </si>
  <si>
    <t>Антоніна Кирилюк</t>
  </si>
  <si>
    <t>ДБІ_В4_0356</t>
  </si>
  <si>
    <t>Антоніна Синявська</t>
  </si>
  <si>
    <t>ДБІ_В4_0357</t>
  </si>
  <si>
    <t>Аня Куча</t>
  </si>
  <si>
    <t>ДБІ_В4_0358</t>
  </si>
  <si>
    <t>Аня Турчіна</t>
  </si>
  <si>
    <t>ДБІ_В4_0359</t>
  </si>
  <si>
    <t>Аня Щедрова</t>
  </si>
  <si>
    <t>ДБІ_В4_0360</t>
  </si>
  <si>
    <t>Аріадна Хохлюк</t>
  </si>
  <si>
    <t>ДБІ_В4_0361</t>
  </si>
  <si>
    <t>Аріна Свиридова</t>
  </si>
  <si>
    <t>ДБІ_В4_0362</t>
  </si>
  <si>
    <t>Артем Березюк</t>
  </si>
  <si>
    <t>ДБІ_В4_0363</t>
  </si>
  <si>
    <t>Артём Головко</t>
  </si>
  <si>
    <t>ДБІ_В4_0364</t>
  </si>
  <si>
    <t>Артем Кагадій</t>
  </si>
  <si>
    <t>ДБІ_В4_0365</t>
  </si>
  <si>
    <t>Артем Кичак</t>
  </si>
  <si>
    <t>ДБІ_В4_0366</t>
  </si>
  <si>
    <t>Артем Клочко</t>
  </si>
  <si>
    <t>ДБІ_В4_0367</t>
  </si>
  <si>
    <t>Артем Коротун</t>
  </si>
  <si>
    <t>ДБІ_В4_0368</t>
  </si>
  <si>
    <t>Артем Крамаренко</t>
  </si>
  <si>
    <t>ДБІ_В4_0369</t>
  </si>
  <si>
    <t>Артем Мартинюк</t>
  </si>
  <si>
    <t>ДБІ_В4_0370</t>
  </si>
  <si>
    <t>Артем Піменов</t>
  </si>
  <si>
    <t>ДБІ_В4_0371</t>
  </si>
  <si>
    <t>Артем Піскун</t>
  </si>
  <si>
    <t>ДБІ_В4_0372</t>
  </si>
  <si>
    <t>Артем Плахотнік</t>
  </si>
  <si>
    <t>ДБІ_В4_0373</t>
  </si>
  <si>
    <t>Артем Скрипай</t>
  </si>
  <si>
    <t>ДБІ_В4_0374</t>
  </si>
  <si>
    <t>Артем Спекторенко</t>
  </si>
  <si>
    <t>ДБІ_В4_0375</t>
  </si>
  <si>
    <t>Артем Тіхонов</t>
  </si>
  <si>
    <t>ДБІ_В4_0376</t>
  </si>
  <si>
    <t>Артем Холодар</t>
  </si>
  <si>
    <t>ДБІ_В4_0377</t>
  </si>
  <si>
    <t>Артем Чернобров</t>
  </si>
  <si>
    <t>ДБІ_В4_0378</t>
  </si>
  <si>
    <t>Артем Шевченко</t>
  </si>
  <si>
    <t>ДБІ_В4_0379</t>
  </si>
  <si>
    <t>Ашот Восканян</t>
  </si>
  <si>
    <t>ДБІ_В4_0380</t>
  </si>
  <si>
    <t>Білоусов Михайло</t>
  </si>
  <si>
    <t>ДБІ_В4_0381</t>
  </si>
  <si>
    <t>Бічуріна Лариса</t>
  </si>
  <si>
    <t>ДБІ_В4_0382</t>
  </si>
  <si>
    <t>Богдан Ігнатенко</t>
  </si>
  <si>
    <t>ДБІ_В4_0383</t>
  </si>
  <si>
    <t>Богдан Климчук</t>
  </si>
  <si>
    <t>ДБІ_В4_0384</t>
  </si>
  <si>
    <t>Богдан Ковалишин</t>
  </si>
  <si>
    <t>ДБІ_В4_0385</t>
  </si>
  <si>
    <t>Богдан Матевощук</t>
  </si>
  <si>
    <t>ДБІ_В4_0386</t>
  </si>
  <si>
    <t>Богдан Маценко</t>
  </si>
  <si>
    <t>ДБІ_В4_0387</t>
  </si>
  <si>
    <t>Богдан Мельник</t>
  </si>
  <si>
    <t>ДБІ_В4_0388</t>
  </si>
  <si>
    <t>Богдан Романов</t>
  </si>
  <si>
    <t>ДБІ_В4_0389</t>
  </si>
  <si>
    <t>Богдан Хом'як</t>
  </si>
  <si>
    <t>ДБІ_В4_0390</t>
  </si>
  <si>
    <t>Богдан Циунчик</t>
  </si>
  <si>
    <t>ДБІ_В4_0391</t>
  </si>
  <si>
    <t>Богдан Чміленко</t>
  </si>
  <si>
    <t>ДБІ_В4_0392</t>
  </si>
  <si>
    <t>Богдана Глоба</t>
  </si>
  <si>
    <t>ДБІ_В4_0393</t>
  </si>
  <si>
    <t>Богдана Губарик</t>
  </si>
  <si>
    <t>ДБІ_В4_0394</t>
  </si>
  <si>
    <t>Богдана Слободянюк</t>
  </si>
  <si>
    <t>ДБІ_В4_0395</t>
  </si>
  <si>
    <t>Бондар Наталія</t>
  </si>
  <si>
    <t>ДБІ_В4_0396</t>
  </si>
  <si>
    <t>Борачок Людмила</t>
  </si>
  <si>
    <t>ДБІ_В4_0397</t>
  </si>
  <si>
    <t>Бровко Олена</t>
  </si>
  <si>
    <t>ДБІ_В4_0398</t>
  </si>
  <si>
    <t>Вадим Касімов</t>
  </si>
  <si>
    <t>ДБІ_В4_0399</t>
  </si>
  <si>
    <t>Вадим Кременчуцький</t>
  </si>
  <si>
    <t>ДБІ_В4_0400</t>
  </si>
  <si>
    <t>Вадим Поліщук</t>
  </si>
  <si>
    <t>ДБІ_В4_0401</t>
  </si>
  <si>
    <t>Вакула Оксана</t>
  </si>
  <si>
    <t>ДБІ_В4_0402</t>
  </si>
  <si>
    <t>Валенко Євген</t>
  </si>
  <si>
    <t>ДБІ_В4_0403</t>
  </si>
  <si>
    <t>Валентин Радкевич</t>
  </si>
  <si>
    <t>ДБІ_В4_0404</t>
  </si>
  <si>
    <t>Валентина Андрєйченко</t>
  </si>
  <si>
    <t>ДБІ_В4_0405</t>
  </si>
  <si>
    <t>Валентина Дирда</t>
  </si>
  <si>
    <t>ДБІ_В4_0406</t>
  </si>
  <si>
    <t>Валентина Кочубей</t>
  </si>
  <si>
    <t>ДБІ_В4_0407</t>
  </si>
  <si>
    <t>Валентина Курченко</t>
  </si>
  <si>
    <t>ДБІ_В4_0408</t>
  </si>
  <si>
    <t>Валентина Лохаївська</t>
  </si>
  <si>
    <t>ДБІ_В4_0409</t>
  </si>
  <si>
    <t>Валентина Маркова</t>
  </si>
  <si>
    <t>ДБІ_В4_0410</t>
  </si>
  <si>
    <t>Валентина Матрунчик</t>
  </si>
  <si>
    <t>ДБІ_В4_0411</t>
  </si>
  <si>
    <t>Валентина Мороз</t>
  </si>
  <si>
    <t>ДБІ_В4_0412</t>
  </si>
  <si>
    <t>Валентина Олійник</t>
  </si>
  <si>
    <t>ДБІ_В4_0413</t>
  </si>
  <si>
    <t>Валентина Степанова</t>
  </si>
  <si>
    <t>ДБІ_В4_0414</t>
  </si>
  <si>
    <t>Валентина Ткачук</t>
  </si>
  <si>
    <t>ДБІ_В4_0415</t>
  </si>
  <si>
    <t>Валентина Яценко</t>
  </si>
  <si>
    <t>ДБІ_В4_0416</t>
  </si>
  <si>
    <t>Валерій Тараненко</t>
  </si>
  <si>
    <t>ДБІ_В4_0417</t>
  </si>
  <si>
    <t>Валерія Гнєздилова</t>
  </si>
  <si>
    <t>ДБІ_В4_0418</t>
  </si>
  <si>
    <t>Валерія Даневська</t>
  </si>
  <si>
    <t>ДБІ_В4_0419</t>
  </si>
  <si>
    <t>Валерія Дудченко</t>
  </si>
  <si>
    <t>ДБІ_В4_0420</t>
  </si>
  <si>
    <t>Валерія Корольчук</t>
  </si>
  <si>
    <t>ДБІ_В4_0421</t>
  </si>
  <si>
    <t>Валерія Лисак</t>
  </si>
  <si>
    <t>ДБІ_В4_0422</t>
  </si>
  <si>
    <t>Валерія Мельниченко</t>
  </si>
  <si>
    <t>ДБІ_В4_0423</t>
  </si>
  <si>
    <t>Валерія Павкіна</t>
  </si>
  <si>
    <t>ДБІ_В4_0424</t>
  </si>
  <si>
    <t>Валерія Свєтова</t>
  </si>
  <si>
    <t>ДБІ_В4_0425</t>
  </si>
  <si>
    <t>Валерія Таран</t>
  </si>
  <si>
    <t>ДБІ_В4_0426</t>
  </si>
  <si>
    <t>Валерія Хоменко</t>
  </si>
  <si>
    <t>ДБІ_В4_0427</t>
  </si>
  <si>
    <t>Ваня Пушкар</t>
  </si>
  <si>
    <t>ДБІ_В4_0428</t>
  </si>
  <si>
    <t>Василина Здебська</t>
  </si>
  <si>
    <t>ДБІ_В4_0429</t>
  </si>
  <si>
    <t>Василина Підфігурна</t>
  </si>
  <si>
    <t>ДБІ_В4_0430</t>
  </si>
  <si>
    <t>Василь Биче</t>
  </si>
  <si>
    <t>ДБІ_В4_0431</t>
  </si>
  <si>
    <t>Василь Герасимчук</t>
  </si>
  <si>
    <t>ДБІ_В4_0432</t>
  </si>
  <si>
    <t>Василь Савка</t>
  </si>
  <si>
    <t>ДБІ_В4_0433</t>
  </si>
  <si>
    <t>Василь Саєвич</t>
  </si>
  <si>
    <t>ДБІ_В4_0434</t>
  </si>
  <si>
    <t>Веліжинська Ніколь</t>
  </si>
  <si>
    <t>ДБІ_В4_0435</t>
  </si>
  <si>
    <t>Вероника Овчаренко</t>
  </si>
  <si>
    <t>ДБІ_В4_0436</t>
  </si>
  <si>
    <t>Вероніка Ващенко</t>
  </si>
  <si>
    <t>ДБІ_В4_0437</t>
  </si>
  <si>
    <t>Вероніка Виштак</t>
  </si>
  <si>
    <t>ДБІ_В4_0438</t>
  </si>
  <si>
    <t>Вероніка Гребньова</t>
  </si>
  <si>
    <t>ДБІ_В4_0439</t>
  </si>
  <si>
    <t>Вероніка Дробинська</t>
  </si>
  <si>
    <t>ДБІ_В4_0440</t>
  </si>
  <si>
    <t>Вероніка Кухар</t>
  </si>
  <si>
    <t>ДБІ_В4_0441</t>
  </si>
  <si>
    <t>Вероніка Ликова</t>
  </si>
  <si>
    <t>ДБІ_В4_0442</t>
  </si>
  <si>
    <t>Вероніка Лось</t>
  </si>
  <si>
    <t>ДБІ_В4_0443</t>
  </si>
  <si>
    <t>Вероніка Подолянюк</t>
  </si>
  <si>
    <t>ДБІ_В4_0444</t>
  </si>
  <si>
    <t>Вероніка Ушаньова</t>
  </si>
  <si>
    <t>ДБІ_В4_0445</t>
  </si>
  <si>
    <t>Виктория Бондаренко</t>
  </si>
  <si>
    <t>ДБІ_В4_0446</t>
  </si>
  <si>
    <t>Виктория Георгиева</t>
  </si>
  <si>
    <t>ДБІ_В4_0447</t>
  </si>
  <si>
    <t>Виктория Готка</t>
  </si>
  <si>
    <t>ДБІ_В4_0448</t>
  </si>
  <si>
    <t>Вилкова Ольга Вилкова Ольга</t>
  </si>
  <si>
    <t>ДБІ_В4_0449</t>
  </si>
  <si>
    <t>Виталий Стриляный</t>
  </si>
  <si>
    <t>ДБІ_В4_0450</t>
  </si>
  <si>
    <t>Віктор Кашул</t>
  </si>
  <si>
    <t>ДБІ_В4_0451</t>
  </si>
  <si>
    <t>Віктор Тринчук</t>
  </si>
  <si>
    <t>ДБІ_В4_0452</t>
  </si>
  <si>
    <t>Віктор Усатий</t>
  </si>
  <si>
    <t>ДБІ_В4_0453</t>
  </si>
  <si>
    <t>Віктор Халипенко</t>
  </si>
  <si>
    <t>ДБІ_В4_0454</t>
  </si>
  <si>
    <t>ВІКТОРІЯ АНАТОЛІЇВНА ГНАТКО</t>
  </si>
  <si>
    <t>ДБІ_В4_0455</t>
  </si>
  <si>
    <t>Вікторія Бабенко-Левада</t>
  </si>
  <si>
    <t>ДБІ_В4_0456</t>
  </si>
  <si>
    <t>Вікторія Балог</t>
  </si>
  <si>
    <t>ДБІ_В4_0457</t>
  </si>
  <si>
    <t>Вікторія Богданович</t>
  </si>
  <si>
    <t>ДБІ_В4_0458</t>
  </si>
  <si>
    <t>Вікторія Богомазова</t>
  </si>
  <si>
    <t>ДБІ_В4_0459</t>
  </si>
  <si>
    <t>Вікторія Бровченко</t>
  </si>
  <si>
    <t>ДБІ_В4_0460</t>
  </si>
  <si>
    <t>Вікторія Величко</t>
  </si>
  <si>
    <t>ДБІ_В4_0461</t>
  </si>
  <si>
    <t>Вікторія Вербицька</t>
  </si>
  <si>
    <t>ДБІ_В4_0462</t>
  </si>
  <si>
    <t>Вікторія Власюк</t>
  </si>
  <si>
    <t>ДБІ_В4_0463</t>
  </si>
  <si>
    <t>Вікторія Гись</t>
  </si>
  <si>
    <t>ДБІ_В4_0464</t>
  </si>
  <si>
    <t>Вікторія Гречаник</t>
  </si>
  <si>
    <t>ДБІ_В4_0465</t>
  </si>
  <si>
    <t>Вікторія Гриценко</t>
  </si>
  <si>
    <t>ДБІ_В4_0466</t>
  </si>
  <si>
    <t>Вікторія Грічаненко</t>
  </si>
  <si>
    <t>ДБІ_В4_0467</t>
  </si>
  <si>
    <t>Вікторія Гусак</t>
  </si>
  <si>
    <t>ДБІ_В4_0468</t>
  </si>
  <si>
    <t>Вікторія Довбенко</t>
  </si>
  <si>
    <t>ДБІ_В4_0469</t>
  </si>
  <si>
    <t>Вікторія Дяченко</t>
  </si>
  <si>
    <t>ДБІ_В4_0470</t>
  </si>
  <si>
    <t>Вікторія Жук</t>
  </si>
  <si>
    <t>ДБІ_В4_0471</t>
  </si>
  <si>
    <t>Вікторія Зрада</t>
  </si>
  <si>
    <t>ДБІ_В4_0472</t>
  </si>
  <si>
    <t>Вікторія Ісько</t>
  </si>
  <si>
    <t>ДБІ_В4_0473</t>
  </si>
  <si>
    <t>Вікторія Кіор</t>
  </si>
  <si>
    <t>ДБІ_В4_0474</t>
  </si>
  <si>
    <t>Вікторія Коваленко</t>
  </si>
  <si>
    <t>ДБІ_В4_0475</t>
  </si>
  <si>
    <t>Вікторія Ковальова</t>
  </si>
  <si>
    <t>ДБІ_В4_0476</t>
  </si>
  <si>
    <t>Вікторія Коверза</t>
  </si>
  <si>
    <t>ДБІ_В4_0477</t>
  </si>
  <si>
    <t>Вікторія Кравцова</t>
  </si>
  <si>
    <t>ДБІ_В4_0478</t>
  </si>
  <si>
    <t>Вікторія Кривенька</t>
  </si>
  <si>
    <t>ДБІ_В4_0479</t>
  </si>
  <si>
    <t>Вікторія Кудій</t>
  </si>
  <si>
    <t>ДБІ_В4_0480</t>
  </si>
  <si>
    <t>Вікторія Кузьмішин</t>
  </si>
  <si>
    <t>ДБІ_В4_0481</t>
  </si>
  <si>
    <t>Вікторія Левчук</t>
  </si>
  <si>
    <t>ДБІ_В4_0482</t>
  </si>
  <si>
    <t>Вікторія Лейбенко</t>
  </si>
  <si>
    <t>ДБІ_В4_0483</t>
  </si>
  <si>
    <t>Вікторія Лупундюк</t>
  </si>
  <si>
    <t>ДБІ_В4_0484</t>
  </si>
  <si>
    <t>Вікторія Мадей</t>
  </si>
  <si>
    <t>ДБІ_В4_0485</t>
  </si>
  <si>
    <t>Вікторія Мальчук</t>
  </si>
  <si>
    <t>ДБІ_В4_0486</t>
  </si>
  <si>
    <t>Вікторія Марченко</t>
  </si>
  <si>
    <t>ДБІ_В4_0487</t>
  </si>
  <si>
    <t>Вікторія Миндрул</t>
  </si>
  <si>
    <t>ДБІ_В4_0488</t>
  </si>
  <si>
    <t>Вікторія Миргородська</t>
  </si>
  <si>
    <t>ДБІ_В4_0489</t>
  </si>
  <si>
    <t>Вікторія Науменко</t>
  </si>
  <si>
    <t>ДБІ_В4_0490</t>
  </si>
  <si>
    <t>Вікторія Небога</t>
  </si>
  <si>
    <t>ДБІ_В4_0491</t>
  </si>
  <si>
    <t>Вікторія Несенко</t>
  </si>
  <si>
    <t>ДБІ_В4_0492</t>
  </si>
  <si>
    <t>Вікторія Оглобліна</t>
  </si>
  <si>
    <t>ДБІ_В4_0493</t>
  </si>
  <si>
    <t>Вікторія Онищак</t>
  </si>
  <si>
    <t>ДБІ_В4_0494</t>
  </si>
  <si>
    <t>Вікторія Оніщенко</t>
  </si>
  <si>
    <t>ДБІ_В4_0495</t>
  </si>
  <si>
    <t>Вікторія Педченко</t>
  </si>
  <si>
    <t>ДБІ_В4_0496</t>
  </si>
  <si>
    <t>Вікторія Полова</t>
  </si>
  <si>
    <t>ДБІ_В4_0497</t>
  </si>
  <si>
    <t>Вікторія Пономарьова</t>
  </si>
  <si>
    <t>ДБІ_В4_0498</t>
  </si>
  <si>
    <t>Вікторія Похилько</t>
  </si>
  <si>
    <t>ДБІ_В4_0499</t>
  </si>
  <si>
    <t>Вікторія Рєпкіна</t>
  </si>
  <si>
    <t>ДБІ_В4_0500</t>
  </si>
  <si>
    <t>Вікторія Рибицька</t>
  </si>
  <si>
    <t>ДБІ_В4_0501</t>
  </si>
  <si>
    <t>Вікторія Родкіна</t>
  </si>
  <si>
    <t>ДБІ_В4_0502</t>
  </si>
  <si>
    <t>Вікторія Ропавка</t>
  </si>
  <si>
    <t>ДБІ_В4_0503</t>
  </si>
  <si>
    <t>Вікторія Семченко</t>
  </si>
  <si>
    <t>ДБІ_В4_0504</t>
  </si>
  <si>
    <t>Вікторія Славінська</t>
  </si>
  <si>
    <t>ДБІ_В4_0505</t>
  </si>
  <si>
    <t>Вікторія Стасенко</t>
  </si>
  <si>
    <t>ДБІ_В4_0506</t>
  </si>
  <si>
    <t>Вікторія Таран</t>
  </si>
  <si>
    <t>ДБІ_В4_0507</t>
  </si>
  <si>
    <t>Вікторія Тарасенко</t>
  </si>
  <si>
    <t>ДБІ_В4_0508</t>
  </si>
  <si>
    <t>Вікторія Тріщук</t>
  </si>
  <si>
    <t>ДБІ_В4_0509</t>
  </si>
  <si>
    <t>Вікторія Фастійчук</t>
  </si>
  <si>
    <t>ДБІ_В4_0510</t>
  </si>
  <si>
    <t>Вікторія Федорова</t>
  </si>
  <si>
    <t>ДБІ_В4_0511</t>
  </si>
  <si>
    <t>Вікторія Хатулева</t>
  </si>
  <si>
    <t>ДБІ_В4_0512</t>
  </si>
  <si>
    <t>Вікторія Черніговська</t>
  </si>
  <si>
    <t>ДБІ_В4_0513</t>
  </si>
  <si>
    <t>Вікторія Шапка</t>
  </si>
  <si>
    <t>ДБІ_В4_0514</t>
  </si>
  <si>
    <t>Вікторія Шахова</t>
  </si>
  <si>
    <t>ДБІ_В4_0515</t>
  </si>
  <si>
    <t>Вікторія Шевченко</t>
  </si>
  <si>
    <t>ДБІ_В4_0516</t>
  </si>
  <si>
    <t>Вікторія Шевчук</t>
  </si>
  <si>
    <t>ДБІ_В4_0517</t>
  </si>
  <si>
    <t>Вікторія Шоль</t>
  </si>
  <si>
    <t>ДБІ_В4_0518</t>
  </si>
  <si>
    <t>Вікторія Шурмаль</t>
  </si>
  <si>
    <t>ДБІ_В4_0519</t>
  </si>
  <si>
    <t>Вікторія Щеглунова</t>
  </si>
  <si>
    <t>ДБІ_В4_0520</t>
  </si>
  <si>
    <t>Вікторія Янова</t>
  </si>
  <si>
    <t>ДБІ_В4_0521</t>
  </si>
  <si>
    <t>Вікторія Ярмола</t>
  </si>
  <si>
    <t>ДБІ_В4_0522</t>
  </si>
  <si>
    <t>Вілорій Колісник</t>
  </si>
  <si>
    <t>ДБІ_В4_0523</t>
  </si>
  <si>
    <t>Віолетта Резвіна</t>
  </si>
  <si>
    <t>ДБІ_В4_0524</t>
  </si>
  <si>
    <t>Віолетта Шевченко</t>
  </si>
  <si>
    <t>ДБІ_В4_0525</t>
  </si>
  <si>
    <t>Віра Олійник</t>
  </si>
  <si>
    <t>ДБІ_В4_0526</t>
  </si>
  <si>
    <t>Віра Степанюк</t>
  </si>
  <si>
    <t>ДБІ_В4_0527</t>
  </si>
  <si>
    <t>Віта Барабаш</t>
  </si>
  <si>
    <t>ДБІ_В4_0528</t>
  </si>
  <si>
    <t>Віта В'язовченко</t>
  </si>
  <si>
    <t>ДБІ_В4_0529</t>
  </si>
  <si>
    <t>Віта Гнатенко</t>
  </si>
  <si>
    <t>ДБІ_В4_0530</t>
  </si>
  <si>
    <t>Віта Довга</t>
  </si>
  <si>
    <t>ДБІ_В4_0531</t>
  </si>
  <si>
    <t>Віта Копенко</t>
  </si>
  <si>
    <t>ДБІ_В4_0532</t>
  </si>
  <si>
    <t>Віта Марич</t>
  </si>
  <si>
    <t>ДБІ_В4_0533</t>
  </si>
  <si>
    <t>Віта Трохлюк</t>
  </si>
  <si>
    <t>ДБІ_В4_0534</t>
  </si>
  <si>
    <t>Віталій Атаманчук</t>
  </si>
  <si>
    <t>ДБІ_В4_0535</t>
  </si>
  <si>
    <t>Віталій Бойко</t>
  </si>
  <si>
    <t>ДБІ_В4_0536</t>
  </si>
  <si>
    <t>Віталій Гальо</t>
  </si>
  <si>
    <t>ДБІ_В4_0537</t>
  </si>
  <si>
    <t>Віталій Дмитрик</t>
  </si>
  <si>
    <t>ДБІ_В4_0538</t>
  </si>
  <si>
    <t>Віталій Кабанов</t>
  </si>
  <si>
    <t>ДБІ_В4_0539</t>
  </si>
  <si>
    <t>Віталій Мацюк</t>
  </si>
  <si>
    <t>ДБІ_В4_0540</t>
  </si>
  <si>
    <t>Віталій Наконечний</t>
  </si>
  <si>
    <t>ДБІ_В4_0541</t>
  </si>
  <si>
    <t>Віталій Чуйко</t>
  </si>
  <si>
    <t>ДБІ_В4_0542</t>
  </si>
  <si>
    <t>Віталіна Гордієць</t>
  </si>
  <si>
    <t>ДБІ_В4_0543</t>
  </si>
  <si>
    <t>Віталіна Долінська</t>
  </si>
  <si>
    <t>ДБІ_В4_0544</t>
  </si>
  <si>
    <t>Віталіна Щерук</t>
  </si>
  <si>
    <t>ДБІ_В4_0545</t>
  </si>
  <si>
    <t>Віталія Проноза</t>
  </si>
  <si>
    <t>ДБІ_В4_0546</t>
  </si>
  <si>
    <t>Віталька Усенко</t>
  </si>
  <si>
    <t>ДБІ_В4_0547</t>
  </si>
  <si>
    <t>Віткалова Надія</t>
  </si>
  <si>
    <t>ДБІ_В4_0548</t>
  </si>
  <si>
    <t>Влад Майданик</t>
  </si>
  <si>
    <t>ДБІ_В4_0549</t>
  </si>
  <si>
    <t>Влад Ярина</t>
  </si>
  <si>
    <t>ДБІ_В4_0550</t>
  </si>
  <si>
    <t>Влада Касаткіна</t>
  </si>
  <si>
    <t>ДБІ_В4_0551</t>
  </si>
  <si>
    <t>Владислав Войтицький</t>
  </si>
  <si>
    <t>ДБІ_В4_0552</t>
  </si>
  <si>
    <t>Владислав Мітітелу</t>
  </si>
  <si>
    <t>ДБІ_В4_0553</t>
  </si>
  <si>
    <t>Владислав Рак</t>
  </si>
  <si>
    <t>ДБІ_В4_0554</t>
  </si>
  <si>
    <t>Владислав Хіляй</t>
  </si>
  <si>
    <t>ДБІ_В4_0555</t>
  </si>
  <si>
    <t>Владислав Чащін</t>
  </si>
  <si>
    <t>ДБІ_В4_0556</t>
  </si>
  <si>
    <t>Владислав Чмут</t>
  </si>
  <si>
    <t>ДБІ_В4_0557</t>
  </si>
  <si>
    <t>Владислава Бурчак</t>
  </si>
  <si>
    <t>ДБІ_В4_0558</t>
  </si>
  <si>
    <t>Владислава Слива</t>
  </si>
  <si>
    <t>ДБІ_В4_0559</t>
  </si>
  <si>
    <t>Вова Бойко</t>
  </si>
  <si>
    <t>ДБІ_В4_0560</t>
  </si>
  <si>
    <t>Вовчик Чеботар</t>
  </si>
  <si>
    <t>ДБІ_В4_0561</t>
  </si>
  <si>
    <t>Войчун Вікторія</t>
  </si>
  <si>
    <t>ДБІ_В4_0562</t>
  </si>
  <si>
    <t>Володимир Коваленко</t>
  </si>
  <si>
    <t>ДБІ_В4_0563</t>
  </si>
  <si>
    <t>Володимир Копитко</t>
  </si>
  <si>
    <t>ДБІ_В4_0564</t>
  </si>
  <si>
    <t>Володимир Кудряшов</t>
  </si>
  <si>
    <t>ДБІ_В4_0565</t>
  </si>
  <si>
    <t>Володимир Плечистий</t>
  </si>
  <si>
    <t>ДБІ_В4_0566</t>
  </si>
  <si>
    <t>Володимир Примак</t>
  </si>
  <si>
    <t>ДБІ_В4_0567</t>
  </si>
  <si>
    <t>Володимир Саврун</t>
  </si>
  <si>
    <t>ДБІ_В4_0568</t>
  </si>
  <si>
    <t>Володимир Свистільник</t>
  </si>
  <si>
    <t>ДБІ_В4_0569</t>
  </si>
  <si>
    <t>Володимир Стібель</t>
  </si>
  <si>
    <t>ДБІ_В4_0570</t>
  </si>
  <si>
    <t>Володимир Топалов</t>
  </si>
  <si>
    <t>ДБІ_В4_0571</t>
  </si>
  <si>
    <t>Володимир Циганенко</t>
  </si>
  <si>
    <t>ДБІ_В4_0572</t>
  </si>
  <si>
    <t>Володимир Юхименко</t>
  </si>
  <si>
    <t>ДБІ_В4_0573</t>
  </si>
  <si>
    <t>Вячеслав Гусачук</t>
  </si>
  <si>
    <t>ДБІ_В4_0574</t>
  </si>
  <si>
    <t>Вячеслав Новіков</t>
  </si>
  <si>
    <t>ДБІ_В4_0575</t>
  </si>
  <si>
    <t>Вячеслав Ольшевський</t>
  </si>
  <si>
    <t>ДБІ_В4_0576</t>
  </si>
  <si>
    <t>Гавриш Оксана</t>
  </si>
  <si>
    <t>ДБІ_В4_0577</t>
  </si>
  <si>
    <t>Галина Бондар</t>
  </si>
  <si>
    <t>ДБІ_В4_0578</t>
  </si>
  <si>
    <t>Галина Грицик</t>
  </si>
  <si>
    <t>ДБІ_В4_0579</t>
  </si>
  <si>
    <t>Галина Ільченко</t>
  </si>
  <si>
    <t>ДБІ_В4_0580</t>
  </si>
  <si>
    <t>Галина Киевская</t>
  </si>
  <si>
    <t>ДБІ_В4_0581</t>
  </si>
  <si>
    <t>Галина Конопка</t>
  </si>
  <si>
    <t>ДБІ_В4_0582</t>
  </si>
  <si>
    <t>Галина Лозинська</t>
  </si>
  <si>
    <t>ДБІ_В4_0583</t>
  </si>
  <si>
    <t>Галина Марків</t>
  </si>
  <si>
    <t>ДБІ_В4_0584</t>
  </si>
  <si>
    <t>Галина Муха</t>
  </si>
  <si>
    <t>ДБІ_В4_0585</t>
  </si>
  <si>
    <t>Галина Овечкіна</t>
  </si>
  <si>
    <t>ДБІ_В4_0586</t>
  </si>
  <si>
    <t>Галина ОЛІЙНИК</t>
  </si>
  <si>
    <t>ДБІ_В4_0587</t>
  </si>
  <si>
    <t>Галина Пиза</t>
  </si>
  <si>
    <t>ДБІ_В4_0588</t>
  </si>
  <si>
    <t>Галина РУКАВИЦИНА</t>
  </si>
  <si>
    <t>ДБІ_В4_0589</t>
  </si>
  <si>
    <t>Галина Трачук</t>
  </si>
  <si>
    <t>ДБІ_В4_0590</t>
  </si>
  <si>
    <t>Галина Харчук</t>
  </si>
  <si>
    <t>ДБІ_В4_0591</t>
  </si>
  <si>
    <t>Галина Яковенко</t>
  </si>
  <si>
    <t>ДБІ_В4_0592</t>
  </si>
  <si>
    <t>Галина Ярошенко</t>
  </si>
  <si>
    <t>ДБІ_В4_0593</t>
  </si>
  <si>
    <t>Ганна Дученко</t>
  </si>
  <si>
    <t>ДБІ_В4_0594</t>
  </si>
  <si>
    <t>Ганна Карпенко</t>
  </si>
  <si>
    <t>ДБІ_В4_0595</t>
  </si>
  <si>
    <t>Ганна Козак</t>
  </si>
  <si>
    <t>ДБІ_В4_0596</t>
  </si>
  <si>
    <t>Ганна Лотанюк</t>
  </si>
  <si>
    <t>ДБІ_В4_0597</t>
  </si>
  <si>
    <t>Ганна Магнушевська</t>
  </si>
  <si>
    <t>ДБІ_В4_0598</t>
  </si>
  <si>
    <t>Ганна Мельник</t>
  </si>
  <si>
    <t>ДБІ_В4_0599</t>
  </si>
  <si>
    <t>Ганна Орел</t>
  </si>
  <si>
    <t>ДБІ_В4_0600</t>
  </si>
  <si>
    <t>Ганна Пантелей</t>
  </si>
  <si>
    <t>ДБІ_В4_0601</t>
  </si>
  <si>
    <t>Ганна Рахмаіл</t>
  </si>
  <si>
    <t>ДБІ_В4_0602</t>
  </si>
  <si>
    <t>Ганна Сакун</t>
  </si>
  <si>
    <t>ДБІ_В4_0603</t>
  </si>
  <si>
    <t>Ганна Стримбіцька</t>
  </si>
  <si>
    <t>ДБІ_В4_0604</t>
  </si>
  <si>
    <t>Ганна Тиднюк</t>
  </si>
  <si>
    <t>ДБІ_В4_0605</t>
  </si>
  <si>
    <t>Ганна Шапран</t>
  </si>
  <si>
    <t>ДБІ_В4_0606</t>
  </si>
  <si>
    <t>Гена Матей</t>
  </si>
  <si>
    <t>ДБІ_В4_0607</t>
  </si>
  <si>
    <t>Геннадій Семенов</t>
  </si>
  <si>
    <t>ДБІ_В4_0608</t>
  </si>
  <si>
    <t>Геннадій Столяр</t>
  </si>
  <si>
    <t>ДБІ_В4_0609</t>
  </si>
  <si>
    <t>Георгий Блинов</t>
  </si>
  <si>
    <t>ДБІ_В4_0610</t>
  </si>
  <si>
    <t>Георгій Марінченко</t>
  </si>
  <si>
    <t>ДБІ_В4_0611</t>
  </si>
  <si>
    <t>Герман Бурлака</t>
  </si>
  <si>
    <t>ДБІ_В4_0612</t>
  </si>
  <si>
    <t>Гирко Богдан</t>
  </si>
  <si>
    <t>ДБІ_В4_0613</t>
  </si>
  <si>
    <t>Гліб Каратаєв</t>
  </si>
  <si>
    <t>ДБІ_В4_0614</t>
  </si>
  <si>
    <t>Глушко Людмила</t>
  </si>
  <si>
    <t>ДБІ_В4_0615</t>
  </si>
  <si>
    <t>Глюзіцька Валентина</t>
  </si>
  <si>
    <t>ДБІ_В4_0616</t>
  </si>
  <si>
    <t>Гончаренко Каріна</t>
  </si>
  <si>
    <t>ДБІ_В4_0617</t>
  </si>
  <si>
    <t>Граб Олександр</t>
  </si>
  <si>
    <t>ДБІ_В4_0618</t>
  </si>
  <si>
    <t>Григорій Козба</t>
  </si>
  <si>
    <t>ДБІ_В4_0619</t>
  </si>
  <si>
    <t>Данило Едуардович</t>
  </si>
  <si>
    <t>ДБІ_В4_0620</t>
  </si>
  <si>
    <t>Данило Кушнар</t>
  </si>
  <si>
    <t>ДБІ_В4_0621</t>
  </si>
  <si>
    <t>Данило Цибульник</t>
  </si>
  <si>
    <t>ДБІ_В4_0622</t>
  </si>
  <si>
    <t>Даніл Сиворотка</t>
  </si>
  <si>
    <t>ДБІ_В4_0623</t>
  </si>
  <si>
    <t>Дарина дарина</t>
  </si>
  <si>
    <t>ДБІ_В4_0624</t>
  </si>
  <si>
    <t>Дарина Демешко</t>
  </si>
  <si>
    <t>ДБІ_В4_0625</t>
  </si>
  <si>
    <t>Дарина Мігна</t>
  </si>
  <si>
    <t>ДБІ_В4_0626</t>
  </si>
  <si>
    <t>Дарина Мінько</t>
  </si>
  <si>
    <t>ДБІ_В4_0627</t>
  </si>
  <si>
    <t>Дарина Роденко</t>
  </si>
  <si>
    <t>ДБІ_В4_0628</t>
  </si>
  <si>
    <t>Дарина Федорова</t>
  </si>
  <si>
    <t>ДБІ_В4_0629</t>
  </si>
  <si>
    <t>Дарія Вахула</t>
  </si>
  <si>
    <t>ДБІ_В4_0630</t>
  </si>
  <si>
    <t>Дарія Квасніцина</t>
  </si>
  <si>
    <t>ДБІ_В4_0631</t>
  </si>
  <si>
    <t>Дарія Шарапова</t>
  </si>
  <si>
    <t>ДБІ_В4_0632</t>
  </si>
  <si>
    <t>Дарія Ясніковська</t>
  </si>
  <si>
    <t>ДБІ_В4_0633</t>
  </si>
  <si>
    <t>Дарья Затолокина</t>
  </si>
  <si>
    <t>ДБІ_В4_0634</t>
  </si>
  <si>
    <t>Дарʼя Вівсяна</t>
  </si>
  <si>
    <t>ДБІ_В4_0635</t>
  </si>
  <si>
    <t>Дар'я Дейнеко</t>
  </si>
  <si>
    <t>ДБІ_В4_0636</t>
  </si>
  <si>
    <t>Дар'я Дика</t>
  </si>
  <si>
    <t>ДБІ_В4_0637</t>
  </si>
  <si>
    <t>Дарʼя Іванова</t>
  </si>
  <si>
    <t>ДБІ_В4_0638</t>
  </si>
  <si>
    <t>Дарʼя Пархоменко</t>
  </si>
  <si>
    <t>ДБІ_В4_0639</t>
  </si>
  <si>
    <t>Дарʼя Пожарук</t>
  </si>
  <si>
    <t>ДБІ_В4_0640</t>
  </si>
  <si>
    <t>Дарʼя Рогашевська</t>
  </si>
  <si>
    <t>ДБІ_В4_0641</t>
  </si>
  <si>
    <t>Дар'я Сердюкова</t>
  </si>
  <si>
    <t>ДБІ_В4_0642</t>
  </si>
  <si>
    <t>Дар'я Скрипник</t>
  </si>
  <si>
    <t>ДБІ_В4_0643</t>
  </si>
  <si>
    <t>Дар'я Слаба</t>
  </si>
  <si>
    <t>ДБІ_В4_0644</t>
  </si>
  <si>
    <t>Дар'я Трохимчук</t>
  </si>
  <si>
    <t>ДБІ_В4_0645</t>
  </si>
  <si>
    <t>Дар'я Устименко</t>
  </si>
  <si>
    <t>ДБІ_В4_0646</t>
  </si>
  <si>
    <t>Дар'я Фаізова</t>
  </si>
  <si>
    <t>ДБІ_В4_0647</t>
  </si>
  <si>
    <t>Дар'я Шевченко</t>
  </si>
  <si>
    <t>ДБІ_В4_0648</t>
  </si>
  <si>
    <t>Дарʼя Шестакович</t>
  </si>
  <si>
    <t>ДБІ_В4_0649</t>
  </si>
  <si>
    <t>Дар'я Шитюк</t>
  </si>
  <si>
    <t>ДБІ_В4_0650</t>
  </si>
  <si>
    <t>Даша Шуба</t>
  </si>
  <si>
    <t>ДБІ_В4_0651</t>
  </si>
  <si>
    <t>Денис Бугайчук</t>
  </si>
  <si>
    <t>ДБІ_В4_0652</t>
  </si>
  <si>
    <t>Денис Говор</t>
  </si>
  <si>
    <t>ДБІ_В4_0653</t>
  </si>
  <si>
    <t>Денис Домнюк</t>
  </si>
  <si>
    <t>ДБІ_В4_0654</t>
  </si>
  <si>
    <t>Денис Заворітний</t>
  </si>
  <si>
    <t>ДБІ_В4_0655</t>
  </si>
  <si>
    <t>Денис Івашина</t>
  </si>
  <si>
    <t>ДБІ_В4_0656</t>
  </si>
  <si>
    <t>Денис Ковальов</t>
  </si>
  <si>
    <t>ДБІ_В4_0657</t>
  </si>
  <si>
    <t>Денис Коноваленко</t>
  </si>
  <si>
    <t>ДБІ_В4_0658</t>
  </si>
  <si>
    <t>Денис Осадчук</t>
  </si>
  <si>
    <t>ДБІ_В4_0659</t>
  </si>
  <si>
    <t>Денис Павелко</t>
  </si>
  <si>
    <t>ДБІ_В4_0660</t>
  </si>
  <si>
    <t>Денис Плішак</t>
  </si>
  <si>
    <t>ДБІ_В4_0661</t>
  </si>
  <si>
    <t>Денис Рубанець</t>
  </si>
  <si>
    <t>ДБІ_В4_0662</t>
  </si>
  <si>
    <t>Денис Тимчук</t>
  </si>
  <si>
    <t>ДБІ_В4_0663</t>
  </si>
  <si>
    <t>Денис Шеванов</t>
  </si>
  <si>
    <t>ДБІ_В4_0664</t>
  </si>
  <si>
    <t>Денис Шкаберін</t>
  </si>
  <si>
    <t>ДБІ_В4_0665</t>
  </si>
  <si>
    <t>Джуплій Богдана</t>
  </si>
  <si>
    <t>ДБІ_В4_0666</t>
  </si>
  <si>
    <t>Диана Давыдюк</t>
  </si>
  <si>
    <t>ДБІ_В4_0667</t>
  </si>
  <si>
    <t>Диана Клименко</t>
  </si>
  <si>
    <t>ДБІ_В4_0668</t>
  </si>
  <si>
    <t>Дина Чулакова</t>
  </si>
  <si>
    <t>ДБІ_В4_0669</t>
  </si>
  <si>
    <t>Діана Антонюк</t>
  </si>
  <si>
    <t>ДБІ_В4_0670</t>
  </si>
  <si>
    <t>Діана Бабенко</t>
  </si>
  <si>
    <t>ДБІ_В4_0671</t>
  </si>
  <si>
    <t>Діана Баркар</t>
  </si>
  <si>
    <t>ДБІ_В4_0672</t>
  </si>
  <si>
    <t>Діана Горлач</t>
  </si>
  <si>
    <t>ДБІ_В4_0673</t>
  </si>
  <si>
    <t>Діана Єсіна</t>
  </si>
  <si>
    <t>ДБІ_В4_0674</t>
  </si>
  <si>
    <t>Діана Загородня</t>
  </si>
  <si>
    <t>ДБІ_В4_0675</t>
  </si>
  <si>
    <t>Діана Качаловська</t>
  </si>
  <si>
    <t>ДБІ_В4_0676</t>
  </si>
  <si>
    <t>Діана Король</t>
  </si>
  <si>
    <t>ДБІ_В4_0677</t>
  </si>
  <si>
    <t>Діана Корчак</t>
  </si>
  <si>
    <t>ДБІ_В4_0678</t>
  </si>
  <si>
    <t>Діана Мілецька</t>
  </si>
  <si>
    <t>ДБІ_В4_0679</t>
  </si>
  <si>
    <t>Діана Молдован</t>
  </si>
  <si>
    <t>ДБІ_В4_0680</t>
  </si>
  <si>
    <t>Діана Новак</t>
  </si>
  <si>
    <t>ДБІ_В4_0681</t>
  </si>
  <si>
    <t>Діана Петрицька</t>
  </si>
  <si>
    <t>ДБІ_В4_0682</t>
  </si>
  <si>
    <t>Діана Світлицька</t>
  </si>
  <si>
    <t>ДБІ_В4_0683</t>
  </si>
  <si>
    <t>Діана Ткач</t>
  </si>
  <si>
    <t>ДБІ_В4_0684</t>
  </si>
  <si>
    <t>Діана Ткаченко</t>
  </si>
  <si>
    <t>ДБІ_В4_0685</t>
  </si>
  <si>
    <t>Діана Фещенко</t>
  </si>
  <si>
    <t>ДБІ_В4_0686</t>
  </si>
  <si>
    <t>Діана Хливнюк</t>
  </si>
  <si>
    <t>ДБІ_В4_0687</t>
  </si>
  <si>
    <t>Діана Церпиш</t>
  </si>
  <si>
    <t>ДБІ_В4_0688</t>
  </si>
  <si>
    <t>Діана Шилан</t>
  </si>
  <si>
    <t>ДБІ_В4_0689</t>
  </si>
  <si>
    <t>Дівенко Ірина</t>
  </si>
  <si>
    <t>ДБІ_В4_0690</t>
  </si>
  <si>
    <t>Діма Данкович</t>
  </si>
  <si>
    <t>ДБІ_В4_0691</t>
  </si>
  <si>
    <t>Діна Ткаченко</t>
  </si>
  <si>
    <t>ДБІ_В4_0692</t>
  </si>
  <si>
    <t>Дмитрій Дубаєв</t>
  </si>
  <si>
    <t>ДБІ_В4_0693</t>
  </si>
  <si>
    <t>Дмитрій Каленчук</t>
  </si>
  <si>
    <t>ДБІ_В4_0694</t>
  </si>
  <si>
    <t>Дмитрій Смольський</t>
  </si>
  <si>
    <t>ДБІ_В4_0695</t>
  </si>
  <si>
    <t>Дмитро Андрєєв</t>
  </si>
  <si>
    <t>ДБІ_В4_0696</t>
  </si>
  <si>
    <t>Дмитро Бігун</t>
  </si>
  <si>
    <t>ДБІ_В4_0697</t>
  </si>
  <si>
    <t>Дмитро Данилов</t>
  </si>
  <si>
    <t>ДБІ_В4_0698</t>
  </si>
  <si>
    <t>Дмитро Дем'яненко</t>
  </si>
  <si>
    <t>ДБІ_В4_0699</t>
  </si>
  <si>
    <t>Дмитро Дмитро</t>
  </si>
  <si>
    <t>ДБІ_В4_0700</t>
  </si>
  <si>
    <t>Дмитро Євсіков</t>
  </si>
  <si>
    <t>ДБІ_В4_0701</t>
  </si>
  <si>
    <t>Дмитро Єрмашев</t>
  </si>
  <si>
    <t>ДБІ_В4_0702</t>
  </si>
  <si>
    <t>Дмитро Кравченко</t>
  </si>
  <si>
    <t>ДБІ_В4_0703</t>
  </si>
  <si>
    <t>Дмитро Крилов</t>
  </si>
  <si>
    <t>ДБІ_В4_0704</t>
  </si>
  <si>
    <t>Дмитро Крохмаль</t>
  </si>
  <si>
    <t>ДБІ_В4_0705</t>
  </si>
  <si>
    <t>Дмитро Лихошерст</t>
  </si>
  <si>
    <t>ДБІ_В4_0706</t>
  </si>
  <si>
    <t>Дмитро Підлісний</t>
  </si>
  <si>
    <t>ДБІ_В4_0707</t>
  </si>
  <si>
    <t>Дмитро Рацький</t>
  </si>
  <si>
    <t>ДБІ_В4_0708</t>
  </si>
  <si>
    <t>Дмитро Саратов</t>
  </si>
  <si>
    <t>ДБІ_В4_0709</t>
  </si>
  <si>
    <t>Дмитро Сучков</t>
  </si>
  <si>
    <t>ДБІ_В4_0710</t>
  </si>
  <si>
    <t>Дмитро Тичина</t>
  </si>
  <si>
    <t>ДБІ_В4_0711</t>
  </si>
  <si>
    <t>Дмитро Федоренко</t>
  </si>
  <si>
    <t>ДБІ_В4_0712</t>
  </si>
  <si>
    <t>Дмитро Хоменко</t>
  </si>
  <si>
    <t>ДБІ_В4_0713</t>
  </si>
  <si>
    <t>Дмитро Чарелідзе</t>
  </si>
  <si>
    <t>ДБІ_В4_0714</t>
  </si>
  <si>
    <t>Дмитро Швець</t>
  </si>
  <si>
    <t>ДБІ_В4_0715</t>
  </si>
  <si>
    <t>Долинська Любов</t>
  </si>
  <si>
    <t>ДБІ_В4_0716</t>
  </si>
  <si>
    <t>Дорошенко Валерія</t>
  </si>
  <si>
    <t>ДБІ_В4_0717</t>
  </si>
  <si>
    <t>Дьячук Оксана</t>
  </si>
  <si>
    <t>ДБІ_В4_0718</t>
  </si>
  <si>
    <t>Дяків Юра</t>
  </si>
  <si>
    <t>ДБІ_В4_0719</t>
  </si>
  <si>
    <t>Ева Рудик</t>
  </si>
  <si>
    <t>ДБІ_В4_0720</t>
  </si>
  <si>
    <t>Евгения Медведева</t>
  </si>
  <si>
    <t>ДБІ_В4_0721</t>
  </si>
  <si>
    <t>Евгенія Смородіна</t>
  </si>
  <si>
    <t>ДБІ_В4_0722</t>
  </si>
  <si>
    <t>Евеліна Дробецька</t>
  </si>
  <si>
    <t>ДБІ_В4_0723</t>
  </si>
  <si>
    <t>Евеліна Друшляк</t>
  </si>
  <si>
    <t>ДБІ_В4_0724</t>
  </si>
  <si>
    <t>Евіліна Науменко</t>
  </si>
  <si>
    <t>ДБІ_В4_0725</t>
  </si>
  <si>
    <t>Едуард Мамон</t>
  </si>
  <si>
    <t>ДБІ_В4_0726</t>
  </si>
  <si>
    <t>Елена Домаскина</t>
  </si>
  <si>
    <t>ДБІ_В4_0727</t>
  </si>
  <si>
    <t>Елеонора Козлова</t>
  </si>
  <si>
    <t>ДБІ_В4_0728</t>
  </si>
  <si>
    <t>Ельвіна Волчанська</t>
  </si>
  <si>
    <t>ДБІ_В4_0729</t>
  </si>
  <si>
    <t>Ельмар Абдуллаев</t>
  </si>
  <si>
    <t>ДБІ_В4_0730</t>
  </si>
  <si>
    <t>Емілія Іманова</t>
  </si>
  <si>
    <t>ДБІ_В4_0731</t>
  </si>
  <si>
    <t>Емілія Сафаралі</t>
  </si>
  <si>
    <t>ДБІ_В4_0732</t>
  </si>
  <si>
    <t>Емілія Ставська</t>
  </si>
  <si>
    <t>ДБІ_В4_0733</t>
  </si>
  <si>
    <t>Єва Воскобойник</t>
  </si>
  <si>
    <t>ДБІ_В4_0734</t>
  </si>
  <si>
    <t>Єва Кривенко</t>
  </si>
  <si>
    <t>ДБІ_В4_0735</t>
  </si>
  <si>
    <t>Єва Осінська</t>
  </si>
  <si>
    <t>ДБІ_В4_0736</t>
  </si>
  <si>
    <t>Єва Шмідт</t>
  </si>
  <si>
    <t>ДБІ_В4_0737</t>
  </si>
  <si>
    <t>Євгeн Степанов</t>
  </si>
  <si>
    <t>ДБІ_В4_0738</t>
  </si>
  <si>
    <t>Євген Раківненко</t>
  </si>
  <si>
    <t>ДБІ_В4_0739</t>
  </si>
  <si>
    <t>Євген Ульвіченко</t>
  </si>
  <si>
    <t>ДБІ_В4_0740</t>
  </si>
  <si>
    <t>Євгеній Веремій</t>
  </si>
  <si>
    <t>ДБІ_В4_0741</t>
  </si>
  <si>
    <t>Євгеній Яковець</t>
  </si>
  <si>
    <t>ДБІ_В4_0742</t>
  </si>
  <si>
    <t>Євгенія Білоус</t>
  </si>
  <si>
    <t>ДБІ_В4_0743</t>
  </si>
  <si>
    <t>Євгенія Євкало</t>
  </si>
  <si>
    <t>ДБІ_В4_0744</t>
  </si>
  <si>
    <t>Євгенія Коновальчик</t>
  </si>
  <si>
    <t>ДБІ_В4_0745</t>
  </si>
  <si>
    <t>Євгенія Кулініченко</t>
  </si>
  <si>
    <t>ДБІ_В4_0746</t>
  </si>
  <si>
    <t>Євгенія Скляр</t>
  </si>
  <si>
    <t>ДБІ_В4_0747</t>
  </si>
  <si>
    <t>Єгор Лук'янов</t>
  </si>
  <si>
    <t>ДБІ_В4_0748</t>
  </si>
  <si>
    <t>Єгор Переїн</t>
  </si>
  <si>
    <t>ДБІ_В4_0749</t>
  </si>
  <si>
    <t>Єлєна Ліхвенцова</t>
  </si>
  <si>
    <t>ДБІ_В4_0750</t>
  </si>
  <si>
    <t>Єлизавета Ващенко</t>
  </si>
  <si>
    <t>ДБІ_В4_0751</t>
  </si>
  <si>
    <t>Єлизавета Волохова</t>
  </si>
  <si>
    <t>ДБІ_В4_0752</t>
  </si>
  <si>
    <t>Єлизавета Гугля</t>
  </si>
  <si>
    <t>ДБІ_В4_0753</t>
  </si>
  <si>
    <t>Єлизавета Ємельянова</t>
  </si>
  <si>
    <t>ДБІ_В4_0754</t>
  </si>
  <si>
    <t>Єлизавета Корнєєва</t>
  </si>
  <si>
    <t>ДБІ_В4_0755</t>
  </si>
  <si>
    <t>Єлизавета Малєєва</t>
  </si>
  <si>
    <t>ДБІ_В4_0756</t>
  </si>
  <si>
    <t>Єлизавета Наточий</t>
  </si>
  <si>
    <t>ДБІ_В4_0757</t>
  </si>
  <si>
    <t>Єлизавета Федорова</t>
  </si>
  <si>
    <t>ДБІ_В4_0758</t>
  </si>
  <si>
    <t>Єлизавета Фесенко</t>
  </si>
  <si>
    <t>ДБІ_В4_0759</t>
  </si>
  <si>
    <t>Єлізавета Тітарук</t>
  </si>
  <si>
    <t>ДБІ_В4_0760</t>
  </si>
  <si>
    <t>Єлізавєта Луференко</t>
  </si>
  <si>
    <t>ДБІ_В4_0761</t>
  </si>
  <si>
    <t>Єлісєй Шлаган</t>
  </si>
  <si>
    <t>ДБІ_В4_0762</t>
  </si>
  <si>
    <t>Жанна Гаврилюк</t>
  </si>
  <si>
    <t>ДБІ_В4_0763</t>
  </si>
  <si>
    <t>Жанна Олексіївна Жуган</t>
  </si>
  <si>
    <t>ДБІ_В4_0764</t>
  </si>
  <si>
    <t>Жанна Філіпська</t>
  </si>
  <si>
    <t>ДБІ_В4_0765</t>
  </si>
  <si>
    <t>Жмуринська Кароліна</t>
  </si>
  <si>
    <t>ДБІ_В4_0766</t>
  </si>
  <si>
    <t>Журавка Сергіївна</t>
  </si>
  <si>
    <t>ДБІ_В4_0767</t>
  </si>
  <si>
    <t>Журба Журба</t>
  </si>
  <si>
    <t>ДБІ_В4_0768</t>
  </si>
  <si>
    <t>Зенов Назар</t>
  </si>
  <si>
    <t>ДБІ_В4_0769</t>
  </si>
  <si>
    <t>Зибіна Людмила</t>
  </si>
  <si>
    <t>ДБІ_В4_0770</t>
  </si>
  <si>
    <t>Злата Лось</t>
  </si>
  <si>
    <t>ДБІ_В4_0771</t>
  </si>
  <si>
    <t>Злий Олександр</t>
  </si>
  <si>
    <t>ДБІ_В4_0772</t>
  </si>
  <si>
    <t>Зоряна Яковенко</t>
  </si>
  <si>
    <t>ДБІ_В4_0773</t>
  </si>
  <si>
    <t>Зоя Левашова</t>
  </si>
  <si>
    <t>ДБІ_В4_0774</t>
  </si>
  <si>
    <t>Иван Щур</t>
  </si>
  <si>
    <t>ДБІ_В4_0775</t>
  </si>
  <si>
    <t>Ира Гущина</t>
  </si>
  <si>
    <t>ДБІ_В4_0776</t>
  </si>
  <si>
    <t>Іван Заболотний</t>
  </si>
  <si>
    <t>ДБІ_В4_0777</t>
  </si>
  <si>
    <t>Іван Заяць</t>
  </si>
  <si>
    <t>ДБІ_В4_0778</t>
  </si>
  <si>
    <t>Іван Маслов</t>
  </si>
  <si>
    <t>ДБІ_В4_0779</t>
  </si>
  <si>
    <t>Іван Рибаков</t>
  </si>
  <si>
    <t>ДБІ_В4_0780</t>
  </si>
  <si>
    <t>Іван Удовенко</t>
  </si>
  <si>
    <t>ДБІ_В4_0781</t>
  </si>
  <si>
    <t>Іванна Лампіко</t>
  </si>
  <si>
    <t>ДБІ_В4_0782</t>
  </si>
  <si>
    <t>Іванна Сікорська</t>
  </si>
  <si>
    <t>ДБІ_В4_0783</t>
  </si>
  <si>
    <t>Іванов Олександрович</t>
  </si>
  <si>
    <t>ДБІ_В4_0784</t>
  </si>
  <si>
    <t>Ігор Волощук</t>
  </si>
  <si>
    <t>ДБІ_В4_0785</t>
  </si>
  <si>
    <t>Ігор Гладун</t>
  </si>
  <si>
    <t>ДБІ_В4_0786</t>
  </si>
  <si>
    <t>Ігор Михалюк</t>
  </si>
  <si>
    <t>ДБІ_В4_0787</t>
  </si>
  <si>
    <t>Ігор Сомик</t>
  </si>
  <si>
    <t>ДБІ_В4_0788</t>
  </si>
  <si>
    <t>Ігор Чернець</t>
  </si>
  <si>
    <t>ДБІ_В4_0789</t>
  </si>
  <si>
    <t>Ігор Шеметов</t>
  </si>
  <si>
    <t>ДБІ_В4_0790</t>
  </si>
  <si>
    <t>Ігор Ющенко</t>
  </si>
  <si>
    <t>ДБІ_В4_0791</t>
  </si>
  <si>
    <t>Ігор Ярмолюк</t>
  </si>
  <si>
    <t>ДБІ_В4_0792</t>
  </si>
  <si>
    <t>Ілля Котлобай</t>
  </si>
  <si>
    <t>ДБІ_В4_0793</t>
  </si>
  <si>
    <t>Ілля Нікітенко</t>
  </si>
  <si>
    <t>ДБІ_В4_0794</t>
  </si>
  <si>
    <t>Ілля Скоп</t>
  </si>
  <si>
    <t>ДБІ_В4_0795</t>
  </si>
  <si>
    <t>Ілона Гаврилюк</t>
  </si>
  <si>
    <t>ДБІ_В4_0796</t>
  </si>
  <si>
    <t>Ілона Дяченко</t>
  </si>
  <si>
    <t>ДБІ_В4_0797</t>
  </si>
  <si>
    <t>Інга Мартинюк</t>
  </si>
  <si>
    <t>ДБІ_В4_0798</t>
  </si>
  <si>
    <t>Інесса Михайлова</t>
  </si>
  <si>
    <t>ДБІ_В4_0799</t>
  </si>
  <si>
    <t>Інна Афанасьєва</t>
  </si>
  <si>
    <t>ДБІ_В4_0800</t>
  </si>
  <si>
    <t>Інна Балюк</t>
  </si>
  <si>
    <t>ДБІ_В4_0801</t>
  </si>
  <si>
    <t>Інна Бондар</t>
  </si>
  <si>
    <t>ДБІ_В4_0802</t>
  </si>
  <si>
    <t>Інна Гвоздь</t>
  </si>
  <si>
    <t>ДБІ_В4_0803</t>
  </si>
  <si>
    <t>Інна Діброва</t>
  </si>
  <si>
    <t>ДБІ_В4_0804</t>
  </si>
  <si>
    <t>Інна Діденко</t>
  </si>
  <si>
    <t>ДБІ_В4_0805</t>
  </si>
  <si>
    <t>Інна Ковтанюк</t>
  </si>
  <si>
    <t>ДБІ_В4_0806</t>
  </si>
  <si>
    <t>Інна Кривульська</t>
  </si>
  <si>
    <t>ДБІ_В4_0807</t>
  </si>
  <si>
    <t>Інна Кулик</t>
  </si>
  <si>
    <t>ДБІ_В4_0808</t>
  </si>
  <si>
    <t>Інна Литвинова</t>
  </si>
  <si>
    <t>ДБІ_В4_0809</t>
  </si>
  <si>
    <t>Інна Лоюк</t>
  </si>
  <si>
    <t>ДБІ_В4_0810</t>
  </si>
  <si>
    <t>Інна Мацкевич</t>
  </si>
  <si>
    <t>ДБІ_В4_0811</t>
  </si>
  <si>
    <t>Інна Михайлівна Панчук</t>
  </si>
  <si>
    <t>ДБІ_В4_0812</t>
  </si>
  <si>
    <t>Інна Мовчан</t>
  </si>
  <si>
    <t>ДБІ_В4_0813</t>
  </si>
  <si>
    <t>Інна Моторна</t>
  </si>
  <si>
    <t>ДБІ_В4_0814</t>
  </si>
  <si>
    <t>Інна Похиленко</t>
  </si>
  <si>
    <t>ДБІ_В4_0815</t>
  </si>
  <si>
    <t>Інна Правук</t>
  </si>
  <si>
    <t>ДБІ_В4_0816</t>
  </si>
  <si>
    <t>Інна Рак</t>
  </si>
  <si>
    <t>ДБІ_В4_0817</t>
  </si>
  <si>
    <t>Інна Рогозевич</t>
  </si>
  <si>
    <t>ДБІ_В4_0818</t>
  </si>
  <si>
    <t>Інна Рудь</t>
  </si>
  <si>
    <t>ДБІ_В4_0819</t>
  </si>
  <si>
    <t>Інна Сʼєдіна</t>
  </si>
  <si>
    <t>ДБІ_В4_0820</t>
  </si>
  <si>
    <t>Інна Тетеря</t>
  </si>
  <si>
    <t>ДБІ_В4_0821</t>
  </si>
  <si>
    <t>Інна Тимощук</t>
  </si>
  <si>
    <t>ДБІ_В4_0822</t>
  </si>
  <si>
    <t>Інна Тризна</t>
  </si>
  <si>
    <t>ДБІ_В4_0823</t>
  </si>
  <si>
    <t>Інна Чернега</t>
  </si>
  <si>
    <t>ДБІ_В4_0824</t>
  </si>
  <si>
    <t>Інна Черніговцева</t>
  </si>
  <si>
    <t>ДБІ_В4_0825</t>
  </si>
  <si>
    <t>Інна Якушева</t>
  </si>
  <si>
    <t>ДБІ_В4_0826</t>
  </si>
  <si>
    <t>Іра Мисько</t>
  </si>
  <si>
    <t>ДБІ_В4_0827</t>
  </si>
  <si>
    <t>Ірина Августова</t>
  </si>
  <si>
    <t>ДБІ_В4_0828</t>
  </si>
  <si>
    <t>Ірина Атаманенко</t>
  </si>
  <si>
    <t>ДБІ_В4_0829</t>
  </si>
  <si>
    <t>Ірина Білик</t>
  </si>
  <si>
    <t>ДБІ_В4_0830</t>
  </si>
  <si>
    <t>Ірина Боднарюк</t>
  </si>
  <si>
    <t>ДБІ_В4_0831</t>
  </si>
  <si>
    <t>Ірина Бойко</t>
  </si>
  <si>
    <t>ДБІ_В4_0832</t>
  </si>
  <si>
    <t>Ірина Бондар</t>
  </si>
  <si>
    <t>ДБІ_В4_0833</t>
  </si>
  <si>
    <t>Ірина Бояркіна</t>
  </si>
  <si>
    <t>ДБІ_В4_0834</t>
  </si>
  <si>
    <t>Ірина Булах</t>
  </si>
  <si>
    <t>ДБІ_В4_0835</t>
  </si>
  <si>
    <t>Ірина Буцька</t>
  </si>
  <si>
    <t>ДБІ_В4_0836</t>
  </si>
  <si>
    <t>Ірина Врублевська</t>
  </si>
  <si>
    <t>ДБІ_В4_0837</t>
  </si>
  <si>
    <t>Ірина Гуртовенко</t>
  </si>
  <si>
    <t>ДБІ_В4_0838</t>
  </si>
  <si>
    <t>Ірина Драган</t>
  </si>
  <si>
    <t>ДБІ_В4_0839</t>
  </si>
  <si>
    <t>Ірина Дуброва</t>
  </si>
  <si>
    <t>ДБІ_В4_0840</t>
  </si>
  <si>
    <t>Ірина Дякова</t>
  </si>
  <si>
    <t>ДБІ_В4_0841</t>
  </si>
  <si>
    <t>Ірина Загребельна</t>
  </si>
  <si>
    <t>ДБІ_В4_0842</t>
  </si>
  <si>
    <t>Ірина Зарва</t>
  </si>
  <si>
    <t>ДБІ_В4_0843</t>
  </si>
  <si>
    <t>Ірина Зелениця</t>
  </si>
  <si>
    <t>ДБІ_В4_0844</t>
  </si>
  <si>
    <t>Ірина Капацина</t>
  </si>
  <si>
    <t>ДБІ_В4_0845</t>
  </si>
  <si>
    <t>Ірина Капачинських</t>
  </si>
  <si>
    <t>ДБІ_В4_0846</t>
  </si>
  <si>
    <t>Ірина Каратник</t>
  </si>
  <si>
    <t>ДБІ_В4_0847</t>
  </si>
  <si>
    <t>Ірина Кахадзе</t>
  </si>
  <si>
    <t>ДБІ_В4_0848</t>
  </si>
  <si>
    <t>Ірина Квачко</t>
  </si>
  <si>
    <t>ДБІ_В4_0849</t>
  </si>
  <si>
    <t>Ірина Клебанська</t>
  </si>
  <si>
    <t>ДБІ_В4_0850</t>
  </si>
  <si>
    <t>Ірина Коваль</t>
  </si>
  <si>
    <t>ДБІ_В4_0851</t>
  </si>
  <si>
    <t>Ірина Кондратенко</t>
  </si>
  <si>
    <t>ДБІ_В4_0852</t>
  </si>
  <si>
    <t>Ірина Кошман</t>
  </si>
  <si>
    <t>ДБІ_В4_0853</t>
  </si>
  <si>
    <t>Ірина Кравцова</t>
  </si>
  <si>
    <t>ДБІ_В4_0854</t>
  </si>
  <si>
    <t>Ірина Крот</t>
  </si>
  <si>
    <t>ДБІ_В4_0855</t>
  </si>
  <si>
    <t>Ірина Лелявина</t>
  </si>
  <si>
    <t>ДБІ_В4_0856</t>
  </si>
  <si>
    <t>Ірина Майстренко</t>
  </si>
  <si>
    <t>ДБІ_В4_0857</t>
  </si>
  <si>
    <t>Ірина Матяр</t>
  </si>
  <si>
    <t>ДБІ_В4_0858</t>
  </si>
  <si>
    <t>Ірина Махмутова</t>
  </si>
  <si>
    <t>ДБІ_В4_0859</t>
  </si>
  <si>
    <t>Ірина Мачача</t>
  </si>
  <si>
    <t>ДБІ_В4_0860</t>
  </si>
  <si>
    <t>Ірина Мельник</t>
  </si>
  <si>
    <t>ДБІ_В4_0861</t>
  </si>
  <si>
    <t>Ірина Микитенко</t>
  </si>
  <si>
    <t>ДБІ_В4_0862</t>
  </si>
  <si>
    <t>Ірина Мізан</t>
  </si>
  <si>
    <t>ДБІ_В4_0863</t>
  </si>
  <si>
    <t>Ірина Мороз</t>
  </si>
  <si>
    <t>ДБІ_В4_0864</t>
  </si>
  <si>
    <t>Ірина Мудренко</t>
  </si>
  <si>
    <t>ДБІ_В4_0865</t>
  </si>
  <si>
    <t>Ірина Музичко</t>
  </si>
  <si>
    <t>ДБІ_В4_0866</t>
  </si>
  <si>
    <t>Ірина Мусієнко</t>
  </si>
  <si>
    <t>ДБІ_В4_0867</t>
  </si>
  <si>
    <t>Ірина Ніколаєва</t>
  </si>
  <si>
    <t>ДБІ_В4_0868</t>
  </si>
  <si>
    <t>Ірина Павлюк</t>
  </si>
  <si>
    <t>ДБІ_В4_0869</t>
  </si>
  <si>
    <t>Ірина Пелипенко</t>
  </si>
  <si>
    <t>ДБІ_В4_0870</t>
  </si>
  <si>
    <t>Ірина Петлюх</t>
  </si>
  <si>
    <t>ДБІ_В4_0871</t>
  </si>
  <si>
    <t>Ірина Погребняк</t>
  </si>
  <si>
    <t>ДБІ_В4_0872</t>
  </si>
  <si>
    <t>Ірина Подшивайлова</t>
  </si>
  <si>
    <t>ДБІ_В4_0873</t>
  </si>
  <si>
    <t>Ірина Полоскіна</t>
  </si>
  <si>
    <t>ДБІ_В4_0874</t>
  </si>
  <si>
    <t>Ірина Пришнівська</t>
  </si>
  <si>
    <t>ДБІ_В4_0875</t>
  </si>
  <si>
    <t>Ірина Пронікова</t>
  </si>
  <si>
    <t>ДБІ_В4_0876</t>
  </si>
  <si>
    <t>Ірина Романович</t>
  </si>
  <si>
    <t>ДБІ_В4_0877</t>
  </si>
  <si>
    <t>Ірина Рудська</t>
  </si>
  <si>
    <t>ДБІ_В4_0878</t>
  </si>
  <si>
    <t>Ірина Савельєва</t>
  </si>
  <si>
    <t>ДБІ_В4_0879</t>
  </si>
  <si>
    <t>Ірина Святченко</t>
  </si>
  <si>
    <t>ДБІ_В4_0880</t>
  </si>
  <si>
    <t>Ірина Слядзь</t>
  </si>
  <si>
    <t>ДБІ_В4_0881</t>
  </si>
  <si>
    <t>Ірина Соловйова</t>
  </si>
  <si>
    <t>ДБІ_В4_0882</t>
  </si>
  <si>
    <t>Ірина Тарасюк</t>
  </si>
  <si>
    <t>ДБІ_В4_0883</t>
  </si>
  <si>
    <t>Ірина Тарикіна</t>
  </si>
  <si>
    <t>ДБІ_В4_0884</t>
  </si>
  <si>
    <t>Ірина Тиднюк</t>
  </si>
  <si>
    <t>ДБІ_В4_0885</t>
  </si>
  <si>
    <t>Ірина Тимофієва</t>
  </si>
  <si>
    <t>ДБІ_В4_0886</t>
  </si>
  <si>
    <t>Ірина Толстікова</t>
  </si>
  <si>
    <t>ДБІ_В4_0887</t>
  </si>
  <si>
    <t>Ірина Точиліна</t>
  </si>
  <si>
    <t>ДБІ_В4_0888</t>
  </si>
  <si>
    <t>Ірина Хорошилова</t>
  </si>
  <si>
    <t>ДБІ_В4_0889</t>
  </si>
  <si>
    <t>Ірина Черевань</t>
  </si>
  <si>
    <t>ДБІ_В4_0890</t>
  </si>
  <si>
    <t>Ірина Чумак</t>
  </si>
  <si>
    <t>ДБІ_В4_0891</t>
  </si>
  <si>
    <t>Ірина Шуберт</t>
  </si>
  <si>
    <t>ДБІ_В4_0892</t>
  </si>
  <si>
    <t>Ірина Шуть</t>
  </si>
  <si>
    <t>ДБІ_В4_0893</t>
  </si>
  <si>
    <t>Іщенко Ніна</t>
  </si>
  <si>
    <t>ДБІ_В4_0894</t>
  </si>
  <si>
    <t>Ія Олійник</t>
  </si>
  <si>
    <t>ДБІ_В4_0895</t>
  </si>
  <si>
    <t>Ія Шевченко</t>
  </si>
  <si>
    <t>ДБІ_В4_0896</t>
  </si>
  <si>
    <t>Камзьол Віта</t>
  </si>
  <si>
    <t>ДБІ_В4_0897</t>
  </si>
  <si>
    <t>Камінецька Ангеліна</t>
  </si>
  <si>
    <t>ДБІ_В4_0898</t>
  </si>
  <si>
    <t>Карина Білоцька</t>
  </si>
  <si>
    <t>ДБІ_В4_0899</t>
  </si>
  <si>
    <t>Карина Блінова</t>
  </si>
  <si>
    <t>ДБІ_В4_0900</t>
  </si>
  <si>
    <t>Карина Гетьманенко</t>
  </si>
  <si>
    <t>ДБІ_В4_0901</t>
  </si>
  <si>
    <t>Карина Голутва</t>
  </si>
  <si>
    <t>ДБІ_В4_0902</t>
  </si>
  <si>
    <t>Карина Лисків</t>
  </si>
  <si>
    <t>ДБІ_В4_0903</t>
  </si>
  <si>
    <t>Карина Матвієнко</t>
  </si>
  <si>
    <t>ДБІ_В4_0904</t>
  </si>
  <si>
    <t>Карина Польщук</t>
  </si>
  <si>
    <t>ДБІ_В4_0905</t>
  </si>
  <si>
    <t>Каріна Злочевська</t>
  </si>
  <si>
    <t>ДБІ_В4_0906</t>
  </si>
  <si>
    <t>Каріна Ільченко</t>
  </si>
  <si>
    <t>ДБІ_В4_0907</t>
  </si>
  <si>
    <t>Каріна Литвин</t>
  </si>
  <si>
    <t>ДБІ_В4_0908</t>
  </si>
  <si>
    <t>Каріна Маркоз</t>
  </si>
  <si>
    <t>ДБІ_В4_0909</t>
  </si>
  <si>
    <t>Каріна Рока</t>
  </si>
  <si>
    <t>ДБІ_В4_0910</t>
  </si>
  <si>
    <t>Каріна Щербина</t>
  </si>
  <si>
    <t>ДБІ_В4_0911</t>
  </si>
  <si>
    <t>Каріне Арзуманян</t>
  </si>
  <si>
    <t>ДБІ_В4_0912</t>
  </si>
  <si>
    <t>Каролина Кравец</t>
  </si>
  <si>
    <t>ДБІ_В4_0913</t>
  </si>
  <si>
    <t>Кароліна Котюк</t>
  </si>
  <si>
    <t>ДБІ_В4_0914</t>
  </si>
  <si>
    <t>Карпушенко Тетяна</t>
  </si>
  <si>
    <t>ДБІ_В4_0915</t>
  </si>
  <si>
    <t>Катерина Бабій</t>
  </si>
  <si>
    <t>ДБІ_В4_0916</t>
  </si>
  <si>
    <t>Катерина Верещук</t>
  </si>
  <si>
    <t>ДБІ_В4_0917</t>
  </si>
  <si>
    <t>Катерина Верхогляд</t>
  </si>
  <si>
    <t>ДБІ_В4_0918</t>
  </si>
  <si>
    <t>Катерина Ворушило</t>
  </si>
  <si>
    <t>ДБІ_В4_0919</t>
  </si>
  <si>
    <t>Катерина Ганжа</t>
  </si>
  <si>
    <t>ДБІ_В4_0920</t>
  </si>
  <si>
    <t>Катерина Городецька</t>
  </si>
  <si>
    <t>ДБІ_В4_0921</t>
  </si>
  <si>
    <t>Катерина Готалевич</t>
  </si>
  <si>
    <t>ДБІ_В4_0922</t>
  </si>
  <si>
    <t>Катерина Гримарович</t>
  </si>
  <si>
    <t>ДБІ_В4_0923</t>
  </si>
  <si>
    <t>Катерина Гринько</t>
  </si>
  <si>
    <t>ДБІ_В4_0924</t>
  </si>
  <si>
    <t>Катерина Єременко</t>
  </si>
  <si>
    <t>ДБІ_В4_0925</t>
  </si>
  <si>
    <t>Катерина Зубова</t>
  </si>
  <si>
    <t>ДБІ_В4_0926</t>
  </si>
  <si>
    <t>Катерина Зюзь</t>
  </si>
  <si>
    <t>ДБІ_В4_0927</t>
  </si>
  <si>
    <t>Катерина Ізвєкова</t>
  </si>
  <si>
    <t>ДБІ_В4_0928</t>
  </si>
  <si>
    <t>Катерина Качіна</t>
  </si>
  <si>
    <t>ДБІ_В4_0929</t>
  </si>
  <si>
    <t>Катерина Комар</t>
  </si>
  <si>
    <t>ДБІ_В4_0930</t>
  </si>
  <si>
    <t>Катерина Конопацька</t>
  </si>
  <si>
    <t>ДБІ_В4_0931</t>
  </si>
  <si>
    <t>Катерина Костюкевич</t>
  </si>
  <si>
    <t>ДБІ_В4_0932</t>
  </si>
  <si>
    <t>Катерина Костюкова</t>
  </si>
  <si>
    <t>ДБІ_В4_0933</t>
  </si>
  <si>
    <t>Катерина Коцюбяк</t>
  </si>
  <si>
    <t>ДБІ_В4_0934</t>
  </si>
  <si>
    <t>Катерина Кравчук</t>
  </si>
  <si>
    <t>ДБІ_В4_0935</t>
  </si>
  <si>
    <t>Катерина Кривцова</t>
  </si>
  <si>
    <t>ДБІ_В4_0936</t>
  </si>
  <si>
    <t>Катерина Кузіна</t>
  </si>
  <si>
    <t>ДБІ_В4_0937</t>
  </si>
  <si>
    <t>Катерина Лихтей</t>
  </si>
  <si>
    <t>ДБІ_В4_0938</t>
  </si>
  <si>
    <t>Катерина Лук'яненко</t>
  </si>
  <si>
    <t>ДБІ_В4_0939</t>
  </si>
  <si>
    <t>Катерина Льогка</t>
  </si>
  <si>
    <t>ДБІ_В4_0940</t>
  </si>
  <si>
    <t>Катерина Маляр</t>
  </si>
  <si>
    <t>ДБІ_В4_0941</t>
  </si>
  <si>
    <t>Катерина Матвєєва</t>
  </si>
  <si>
    <t>ДБІ_В4_0942</t>
  </si>
  <si>
    <t>Катерина Островська</t>
  </si>
  <si>
    <t>ДБІ_В4_0943</t>
  </si>
  <si>
    <t>Катерина Пічугіна</t>
  </si>
  <si>
    <t>ДБІ_В4_0944</t>
  </si>
  <si>
    <t>Катерина Свинчук</t>
  </si>
  <si>
    <t>ДБІ_В4_0945</t>
  </si>
  <si>
    <t>Катерина Середа</t>
  </si>
  <si>
    <t>ДБІ_В4_0946</t>
  </si>
  <si>
    <t>Катерина Сильченко</t>
  </si>
  <si>
    <t>ДБІ_В4_0947</t>
  </si>
  <si>
    <t>Катерина Сіряк</t>
  </si>
  <si>
    <t>ДБІ_В4_0948</t>
  </si>
  <si>
    <t>Катерина Сурова</t>
  </si>
  <si>
    <t>ДБІ_В4_0949</t>
  </si>
  <si>
    <t>Катерина Суха</t>
  </si>
  <si>
    <t>ДБІ_В4_0950</t>
  </si>
  <si>
    <t>Катерина Татарин</t>
  </si>
  <si>
    <t>ДБІ_В4_0951</t>
  </si>
  <si>
    <t>Катерина Хлань</t>
  </si>
  <si>
    <t>ДБІ_В4_0952</t>
  </si>
  <si>
    <t>Катерина Хриченкова</t>
  </si>
  <si>
    <t>ДБІ_В4_0953</t>
  </si>
  <si>
    <t>Катерина Цюрюпа</t>
  </si>
  <si>
    <t>ДБІ_В4_0954</t>
  </si>
  <si>
    <t>Катерина Яворська</t>
  </si>
  <si>
    <t>ДБІ_В4_0955</t>
  </si>
  <si>
    <t>катеринка милосердная</t>
  </si>
  <si>
    <t>ДБІ_В4_0956</t>
  </si>
  <si>
    <t>Катя Бабенко</t>
  </si>
  <si>
    <t>ДБІ_В4_0957</t>
  </si>
  <si>
    <t>Катя Будзинська</t>
  </si>
  <si>
    <t>ДБІ_В4_0958</t>
  </si>
  <si>
    <t>Катя Лиса</t>
  </si>
  <si>
    <t>ДБІ_В4_0959</t>
  </si>
  <si>
    <t>Катя Сурай</t>
  </si>
  <si>
    <t>ДБІ_В4_0960</t>
  </si>
  <si>
    <t>Кирилл Кобальчинский</t>
  </si>
  <si>
    <t>ДБІ_В4_0961</t>
  </si>
  <si>
    <t>Кирилл Сериков</t>
  </si>
  <si>
    <t>ДБІ_В4_0962</t>
  </si>
  <si>
    <t>Кирило Андрійченко</t>
  </si>
  <si>
    <t>ДБІ_В4_0963</t>
  </si>
  <si>
    <t>Кирило Варламов</t>
  </si>
  <si>
    <t>ДБІ_В4_0964</t>
  </si>
  <si>
    <t>Кирило Ковальчук</t>
  </si>
  <si>
    <t>ДБІ_В4_0965</t>
  </si>
  <si>
    <t>Кирило Куриленко</t>
  </si>
  <si>
    <t>ДБІ_В4_0966</t>
  </si>
  <si>
    <t>Китиця Роман</t>
  </si>
  <si>
    <t>ДБІ_В4_0967</t>
  </si>
  <si>
    <t>Кіра Коваленко</t>
  </si>
  <si>
    <t>ДБІ_В4_0968</t>
  </si>
  <si>
    <t>кіра юр'єва</t>
  </si>
  <si>
    <t>ДБІ_В4_0969</t>
  </si>
  <si>
    <t>Кісільова Таня</t>
  </si>
  <si>
    <t>ДБІ_В4_0970</t>
  </si>
  <si>
    <t>Клара Вербило</t>
  </si>
  <si>
    <t>ДБІ_В4_0971</t>
  </si>
  <si>
    <t>Козуб Альона</t>
  </si>
  <si>
    <t>ДБІ_В4_0972</t>
  </si>
  <si>
    <t>Коломієць Юлія</t>
  </si>
  <si>
    <t>ДБІ_В4_0973</t>
  </si>
  <si>
    <t>Коля Дао</t>
  </si>
  <si>
    <t>ДБІ_В4_0974</t>
  </si>
  <si>
    <t>Коля Чучмай</t>
  </si>
  <si>
    <t>ДБІ_В4_0975</t>
  </si>
  <si>
    <t>Коновалюк Людмила</t>
  </si>
  <si>
    <t>ДБІ_В4_0976</t>
  </si>
  <si>
    <t>Константин Шинкаренко</t>
  </si>
  <si>
    <t>ДБІ_В4_0977</t>
  </si>
  <si>
    <t>Коренчук Діана Коренчук Діана</t>
  </si>
  <si>
    <t>ДБІ_В4_0978</t>
  </si>
  <si>
    <t>Корольчук Михайло</t>
  </si>
  <si>
    <t>ДБІ_В4_0979</t>
  </si>
  <si>
    <t>Костянтин Майданик</t>
  </si>
  <si>
    <t>ДБІ_В4_0980</t>
  </si>
  <si>
    <t>Костянтин Язвенко</t>
  </si>
  <si>
    <t>ДБІ_В4_0981</t>
  </si>
  <si>
    <t>Котюк Кароліна</t>
  </si>
  <si>
    <t>ДБІ_В4_0982</t>
  </si>
  <si>
    <t>Кравчук Вікторія</t>
  </si>
  <si>
    <t>ДБІ_В4_0983</t>
  </si>
  <si>
    <t>Кристина Зеленская</t>
  </si>
  <si>
    <t>ДБІ_В4_0984</t>
  </si>
  <si>
    <t>Кристина Охріменко</t>
  </si>
  <si>
    <t>ДБІ_В4_0985</t>
  </si>
  <si>
    <t>Кристина Тищенко</t>
  </si>
  <si>
    <t>ДБІ_В4_0986</t>
  </si>
  <si>
    <t>Крістіна Авраменко</t>
  </si>
  <si>
    <t>ДБІ_В4_0987</t>
  </si>
  <si>
    <t>Крістіна Лазаренко</t>
  </si>
  <si>
    <t>ДБІ_В4_0988</t>
  </si>
  <si>
    <t>Крістіна Хараїм</t>
  </si>
  <si>
    <t>ДБІ_В4_0989</t>
  </si>
  <si>
    <t>Крістіна Шеремет</t>
  </si>
  <si>
    <t>ДБІ_В4_0990</t>
  </si>
  <si>
    <t>Ксенія Газукіна</t>
  </si>
  <si>
    <t>ДБІ_В4_0991</t>
  </si>
  <si>
    <t>Ксенія Горбенко</t>
  </si>
  <si>
    <t>ДБІ_В4_0992</t>
  </si>
  <si>
    <t>Ксенія Коломієць</t>
  </si>
  <si>
    <t>ДБІ_В4_0993</t>
  </si>
  <si>
    <t>Ксенія Кучеренко</t>
  </si>
  <si>
    <t>ДБІ_В4_0994</t>
  </si>
  <si>
    <t>Ксенія Маслєннікова</t>
  </si>
  <si>
    <t>ДБІ_В4_0995</t>
  </si>
  <si>
    <t>Ксенія Пашкевич</t>
  </si>
  <si>
    <t>ДБІ_В4_0996</t>
  </si>
  <si>
    <t>Ксенія Цвіркун</t>
  </si>
  <si>
    <t>ДБІ_В4_0997</t>
  </si>
  <si>
    <t>Кужель Тетяна</t>
  </si>
  <si>
    <t>ДБІ_В4_0998</t>
  </si>
  <si>
    <t>Кулик Юлія</t>
  </si>
  <si>
    <t>ДБІ_В4_0999</t>
  </si>
  <si>
    <t>Кухтей Соломія</t>
  </si>
  <si>
    <t>ДБІ_В4_1000</t>
  </si>
  <si>
    <t>Куца Ангеліна</t>
  </si>
  <si>
    <t>ДБІ_В4_1001</t>
  </si>
  <si>
    <t>Куць Віталіна</t>
  </si>
  <si>
    <t>ДБІ_В4_1002</t>
  </si>
  <si>
    <t>Лада Лисак</t>
  </si>
  <si>
    <t>ДБІ_В4_1003</t>
  </si>
  <si>
    <t>ЛАРИСА БЛІДНА</t>
  </si>
  <si>
    <t>ДБІ_В4_1004</t>
  </si>
  <si>
    <t>Лариса Бовгиря</t>
  </si>
  <si>
    <t>ДБІ_В4_1005</t>
  </si>
  <si>
    <t>Лариса Бровко</t>
  </si>
  <si>
    <t>ДБІ_В4_1006</t>
  </si>
  <si>
    <t>Лариса Бурда</t>
  </si>
  <si>
    <t>ДБІ_В4_1007</t>
  </si>
  <si>
    <t>Лариса Вітрук</t>
  </si>
  <si>
    <t>ДБІ_В4_1008</t>
  </si>
  <si>
    <t>Лариса Водяха</t>
  </si>
  <si>
    <t>ДБІ_В4_1009</t>
  </si>
  <si>
    <t>Лариса Вознюк</t>
  </si>
  <si>
    <t>ДБІ_В4_1010</t>
  </si>
  <si>
    <t>Лариса Гаркава</t>
  </si>
  <si>
    <t>ДБІ_В4_1011</t>
  </si>
  <si>
    <t>Лариса Івашко</t>
  </si>
  <si>
    <t>ДБІ_В4_1012</t>
  </si>
  <si>
    <t>Лариса Карчевська</t>
  </si>
  <si>
    <t>ДБІ_В4_1013</t>
  </si>
  <si>
    <t>Лариса Ковальчук</t>
  </si>
  <si>
    <t>ДБІ_В4_1014</t>
  </si>
  <si>
    <t>Лариса Констанкевич</t>
  </si>
  <si>
    <t>ДБІ_В4_1015</t>
  </si>
  <si>
    <t>Лариса Курочка</t>
  </si>
  <si>
    <t>ДБІ_В4_1016</t>
  </si>
  <si>
    <t>Лариса Михальчишина</t>
  </si>
  <si>
    <t>ДБІ_В4_1017</t>
  </si>
  <si>
    <t>Лариса Олексенко</t>
  </si>
  <si>
    <t>ДБІ_В4_1018</t>
  </si>
  <si>
    <t>Лариса Павленко</t>
  </si>
  <si>
    <t>ДБІ_В4_1019</t>
  </si>
  <si>
    <t>Лариса Пендак</t>
  </si>
  <si>
    <t>ДБІ_В4_1020</t>
  </si>
  <si>
    <t>Лариса Пішко</t>
  </si>
  <si>
    <t>ДБІ_В4_1021</t>
  </si>
  <si>
    <t>Лариса Пономарьова</t>
  </si>
  <si>
    <t>ДБІ_В4_1022</t>
  </si>
  <si>
    <t>Лариса Рарата</t>
  </si>
  <si>
    <t>ДБІ_В4_1023</t>
  </si>
  <si>
    <t>Лариса Сіріченко</t>
  </si>
  <si>
    <t>ДБІ_В4_1024</t>
  </si>
  <si>
    <t>Лариса Янішевська</t>
  </si>
  <si>
    <t>ДБІ_В4_1025</t>
  </si>
  <si>
    <t>Лев Барановський</t>
  </si>
  <si>
    <t>ДБІ_В4_1026</t>
  </si>
  <si>
    <t>Лев Ліпський</t>
  </si>
  <si>
    <t>ДБІ_В4_1027</t>
  </si>
  <si>
    <t>Ленченко Анатоліївна</t>
  </si>
  <si>
    <t>ДБІ_В4_1028</t>
  </si>
  <si>
    <t>Леонія Біленко</t>
  </si>
  <si>
    <t>ДБІ_В4_1029</t>
  </si>
  <si>
    <t>ЛЕПСКИЙ ВАДИМ</t>
  </si>
  <si>
    <t>ДБІ_В4_1030</t>
  </si>
  <si>
    <t>лера ковтур</t>
  </si>
  <si>
    <t>ДБІ_В4_1031</t>
  </si>
  <si>
    <t>Лера Кузьминых</t>
  </si>
  <si>
    <t>ДБІ_В4_1032</t>
  </si>
  <si>
    <t>Леся Барабаш</t>
  </si>
  <si>
    <t>ДБІ_В4_1033</t>
  </si>
  <si>
    <t>Леся Бережна</t>
  </si>
  <si>
    <t>ДБІ_В4_1034</t>
  </si>
  <si>
    <t>Леся Ігнатенко</t>
  </si>
  <si>
    <t>ДБІ_В4_1035</t>
  </si>
  <si>
    <t>Леся Леся</t>
  </si>
  <si>
    <t>ДБІ_В4_1036</t>
  </si>
  <si>
    <t>Леся Максімко</t>
  </si>
  <si>
    <t>ДБІ_В4_1037</t>
  </si>
  <si>
    <t>Леся Науменко</t>
  </si>
  <si>
    <t>ДБІ_В4_1038</t>
  </si>
  <si>
    <t>Леся Хома</t>
  </si>
  <si>
    <t>ДБІ_В4_1039</t>
  </si>
  <si>
    <t>Лищенко Ольга</t>
  </si>
  <si>
    <t>ДБІ_В4_1040</t>
  </si>
  <si>
    <t>Ліана Васильченко</t>
  </si>
  <si>
    <t>ДБІ_В4_1041</t>
  </si>
  <si>
    <t>Ліана Мукієнко</t>
  </si>
  <si>
    <t>ДБІ_В4_1042</t>
  </si>
  <si>
    <t>Ліда Шакотько</t>
  </si>
  <si>
    <t>ДБІ_В4_1043</t>
  </si>
  <si>
    <t>Лідія Бутрим</t>
  </si>
  <si>
    <t>ДБІ_В4_1044</t>
  </si>
  <si>
    <t>Лідія Гіль</t>
  </si>
  <si>
    <t>ДБІ_В4_1045</t>
  </si>
  <si>
    <t>Лідія Музичук</t>
  </si>
  <si>
    <t>ДБІ_В4_1046</t>
  </si>
  <si>
    <t>Лідія Ражик</t>
  </si>
  <si>
    <t>ДБІ_В4_1047</t>
  </si>
  <si>
    <t>Лідія Сіренко</t>
  </si>
  <si>
    <t>ДБІ_В4_1048</t>
  </si>
  <si>
    <t>Лідія Цуркан</t>
  </si>
  <si>
    <t>ДБІ_В4_1049</t>
  </si>
  <si>
    <t>Лілія Бащук</t>
  </si>
  <si>
    <t>ДБІ_В4_1050</t>
  </si>
  <si>
    <t>Лілія Гладка</t>
  </si>
  <si>
    <t>ДБІ_В4_1051</t>
  </si>
  <si>
    <t>Лілія Дакі</t>
  </si>
  <si>
    <t>ДБІ_В4_1052</t>
  </si>
  <si>
    <t>Лілія Дятлова</t>
  </si>
  <si>
    <t>ДБІ_В4_1053</t>
  </si>
  <si>
    <t>Лілія Зюкова</t>
  </si>
  <si>
    <t>ДБІ_В4_1054</t>
  </si>
  <si>
    <t>Лілія Кукулевська</t>
  </si>
  <si>
    <t>ДБІ_В4_1055</t>
  </si>
  <si>
    <t>Лілія Прокопчук</t>
  </si>
  <si>
    <t>ДБІ_В4_1056</t>
  </si>
  <si>
    <t>Лілія Сербин</t>
  </si>
  <si>
    <t>ДБІ_В4_1057</t>
  </si>
  <si>
    <t>Лілія Сіднєва</t>
  </si>
  <si>
    <t>ДБІ_В4_1058</t>
  </si>
  <si>
    <t>Лора Шашенкова</t>
  </si>
  <si>
    <t>ДБІ_В4_1059</t>
  </si>
  <si>
    <t>Луїза Зикова</t>
  </si>
  <si>
    <t>ДБІ_В4_1060</t>
  </si>
  <si>
    <t>Люба Шусть</t>
  </si>
  <si>
    <t>ДБІ_В4_1061</t>
  </si>
  <si>
    <t>Любов Гаврилова</t>
  </si>
  <si>
    <t>ДБІ_В4_1062</t>
  </si>
  <si>
    <t>Любов Горбонос</t>
  </si>
  <si>
    <t>ДБІ_В4_1063</t>
  </si>
  <si>
    <t>Любов Гринчук</t>
  </si>
  <si>
    <t>ДБІ_В4_1064</t>
  </si>
  <si>
    <t>Любов Гут</t>
  </si>
  <si>
    <t>ДБІ_В4_1065</t>
  </si>
  <si>
    <t>Любов Давидюк</t>
  </si>
  <si>
    <t>ДБІ_В4_1066</t>
  </si>
  <si>
    <t>Любов Кириченко</t>
  </si>
  <si>
    <t>ДБІ_В4_1067</t>
  </si>
  <si>
    <t>Любов Костиря</t>
  </si>
  <si>
    <t>ДБІ_В4_1068</t>
  </si>
  <si>
    <t>Любов Куценко</t>
  </si>
  <si>
    <t>ДБІ_В4_1069</t>
  </si>
  <si>
    <t>Любов Мазурик</t>
  </si>
  <si>
    <t>ДБІ_В4_1070</t>
  </si>
  <si>
    <t>Любов Павлович</t>
  </si>
  <si>
    <t>ДБІ_В4_1071</t>
  </si>
  <si>
    <t>Любов Слизькоуха</t>
  </si>
  <si>
    <t>ДБІ_В4_1072</t>
  </si>
  <si>
    <t>Любов Тиндик</t>
  </si>
  <si>
    <t>ДБІ_В4_1073</t>
  </si>
  <si>
    <t>Любов Тітова</t>
  </si>
  <si>
    <t>ДБІ_В4_1074</t>
  </si>
  <si>
    <t>Любов Худолій</t>
  </si>
  <si>
    <t>ДБІ_В4_1075</t>
  </si>
  <si>
    <t>Любомир Ланов'юк</t>
  </si>
  <si>
    <t>ДБІ_В4_1076</t>
  </si>
  <si>
    <t>Людмила Авдєєва</t>
  </si>
  <si>
    <t>ДБІ_В4_1077</t>
  </si>
  <si>
    <t>Людмила Білецька</t>
  </si>
  <si>
    <t>ДБІ_В4_1078</t>
  </si>
  <si>
    <t>Людмила Білошкурська</t>
  </si>
  <si>
    <t>ДБІ_В4_1079</t>
  </si>
  <si>
    <t>Людмила Бойко</t>
  </si>
  <si>
    <t>ДБІ_В4_1080</t>
  </si>
  <si>
    <t>Людмила Борачок</t>
  </si>
  <si>
    <t>ДБІ_В4_1081</t>
  </si>
  <si>
    <t>Людмила Бушура</t>
  </si>
  <si>
    <t>ДБІ_В4_1082</t>
  </si>
  <si>
    <t>ЛЮДМИЛА ГАМІВКА</t>
  </si>
  <si>
    <t>ДБІ_В4_1083</t>
  </si>
  <si>
    <t>Людмила Горелова</t>
  </si>
  <si>
    <t>ДБІ_В4_1084</t>
  </si>
  <si>
    <t>Людмила Гусак</t>
  </si>
  <si>
    <t>ДБІ_В4_1085</t>
  </si>
  <si>
    <t>Людмила Довгаленко</t>
  </si>
  <si>
    <t>ДБІ_В4_1086</t>
  </si>
  <si>
    <t>Людмила Дячковська</t>
  </si>
  <si>
    <t>ДБІ_В4_1087</t>
  </si>
  <si>
    <t>Людмила Жукова</t>
  </si>
  <si>
    <t>ДБІ_В4_1088</t>
  </si>
  <si>
    <t>Людмила Захаркіна</t>
  </si>
  <si>
    <t>ДБІ_В4_1089</t>
  </si>
  <si>
    <t>Людмила Каїш</t>
  </si>
  <si>
    <t>ДБІ_В4_1090</t>
  </si>
  <si>
    <t>Людмила Ковтун</t>
  </si>
  <si>
    <t>ДБІ_В4_1091</t>
  </si>
  <si>
    <t>Людмила Кожарновська</t>
  </si>
  <si>
    <t>ДБІ_В4_1092</t>
  </si>
  <si>
    <t>Людмила Кушнір</t>
  </si>
  <si>
    <t>ДБІ_В4_1093</t>
  </si>
  <si>
    <t>Людмила Ліцей</t>
  </si>
  <si>
    <t>ДБІ_В4_1094</t>
  </si>
  <si>
    <t>Людмила Ляхівненко</t>
  </si>
  <si>
    <t>ДБІ_В4_1095</t>
  </si>
  <si>
    <t>Людмила Мартиненко</t>
  </si>
  <si>
    <t>ДБІ_В4_1096</t>
  </si>
  <si>
    <t>Людмила Мелещук</t>
  </si>
  <si>
    <t>ДБІ_В4_1097</t>
  </si>
  <si>
    <t>Людмила Москаленко</t>
  </si>
  <si>
    <t>ДБІ_В4_1098</t>
  </si>
  <si>
    <t>Людмила Нартова</t>
  </si>
  <si>
    <t>ДБІ_В4_1099</t>
  </si>
  <si>
    <t>Людмила Ніколюк</t>
  </si>
  <si>
    <t>ДБІ_В4_1100</t>
  </si>
  <si>
    <t>Людмила Новікова</t>
  </si>
  <si>
    <t>ДБІ_В4_1101</t>
  </si>
  <si>
    <t>Людмила Нянько</t>
  </si>
  <si>
    <t>ДБІ_В4_1102</t>
  </si>
  <si>
    <t>Людмила Поперечнюк</t>
  </si>
  <si>
    <t>ДБІ_В4_1103</t>
  </si>
  <si>
    <t>Людмила Портянко</t>
  </si>
  <si>
    <t>ДБІ_В4_1104</t>
  </si>
  <si>
    <t>Людмила Скороход</t>
  </si>
  <si>
    <t>ДБІ_В4_1105</t>
  </si>
  <si>
    <t>Людмила Стомаченко</t>
  </si>
  <si>
    <t>ДБІ_В4_1106</t>
  </si>
  <si>
    <t>Людмила Трачук</t>
  </si>
  <si>
    <t>ДБІ_В4_1107</t>
  </si>
  <si>
    <t>Людмила Хмара</t>
  </si>
  <si>
    <t>ДБІ_В4_1108</t>
  </si>
  <si>
    <t>Людмила Шипилюк</t>
  </si>
  <si>
    <t>ДБІ_В4_1109</t>
  </si>
  <si>
    <t>Людмила Якимчук</t>
  </si>
  <si>
    <t>ДБІ_В4_1110</t>
  </si>
  <si>
    <t>Людмила Янішевська</t>
  </si>
  <si>
    <t>ДБІ_В4_1111</t>
  </si>
  <si>
    <t>Майя Варенчук</t>
  </si>
  <si>
    <t>ДБІ_В4_1112</t>
  </si>
  <si>
    <t>Майя Микитюк</t>
  </si>
  <si>
    <t>ДБІ_В4_1113</t>
  </si>
  <si>
    <t>Макс Сидорак</t>
  </si>
  <si>
    <t>ДБІ_В4_1114</t>
  </si>
  <si>
    <t>Максим Берестовий</t>
  </si>
  <si>
    <t>ДБІ_В4_1115</t>
  </si>
  <si>
    <t>Максим Биченко</t>
  </si>
  <si>
    <t>ДБІ_В4_1116</t>
  </si>
  <si>
    <t>Максим Богомолов</t>
  </si>
  <si>
    <t>ДБІ_В4_1117</t>
  </si>
  <si>
    <t>Максим Бондар</t>
  </si>
  <si>
    <t>ДБІ_В4_1118</t>
  </si>
  <si>
    <t>Максим Голімбієвський</t>
  </si>
  <si>
    <t>ДБІ_В4_1119</t>
  </si>
  <si>
    <t>Максим Гущин</t>
  </si>
  <si>
    <t>ДБІ_В4_1120</t>
  </si>
  <si>
    <t>Максим Іванчук</t>
  </si>
  <si>
    <t>ДБІ_В4_1121</t>
  </si>
  <si>
    <t>Максим Кардаш</t>
  </si>
  <si>
    <t>ДБІ_В4_1122</t>
  </si>
  <si>
    <t>Максим Ковчуг</t>
  </si>
  <si>
    <t>ДБІ_В4_1123</t>
  </si>
  <si>
    <t>Максим Ладік</t>
  </si>
  <si>
    <t>ДБІ_В4_1124</t>
  </si>
  <si>
    <t>Максим Леньо</t>
  </si>
  <si>
    <t>ДБІ_В4_1125</t>
  </si>
  <si>
    <t>Максим Маніленко</t>
  </si>
  <si>
    <t>ДБІ_В4_1126</t>
  </si>
  <si>
    <t>Максим Найда</t>
  </si>
  <si>
    <t>ДБІ_В4_1127</t>
  </si>
  <si>
    <t>Максим Ошуст</t>
  </si>
  <si>
    <t>ДБІ_В4_1128</t>
  </si>
  <si>
    <t>Максим Петровець</t>
  </si>
  <si>
    <t>ДБІ_В4_1129</t>
  </si>
  <si>
    <t>Максим Підгайний</t>
  </si>
  <si>
    <t>ДБІ_В4_1130</t>
  </si>
  <si>
    <t>Максим Присоха</t>
  </si>
  <si>
    <t>ДБІ_В4_1131</t>
  </si>
  <si>
    <t>Максим Сакун</t>
  </si>
  <si>
    <t>ДБІ_В4_1132</t>
  </si>
  <si>
    <t>Максим Соляник</t>
  </si>
  <si>
    <t>ДБІ_В4_1133</t>
  </si>
  <si>
    <t>Максим Таран</t>
  </si>
  <si>
    <t>ДБІ_В4_1134</t>
  </si>
  <si>
    <t>Максим Фатєєв</t>
  </si>
  <si>
    <t>ДБІ_В4_1135</t>
  </si>
  <si>
    <t>Максим Федоренко</t>
  </si>
  <si>
    <t>ДБІ_В4_1136</t>
  </si>
  <si>
    <t>Максим Фотін</t>
  </si>
  <si>
    <t>ДБІ_В4_1137</t>
  </si>
  <si>
    <t>Максимчук Христина</t>
  </si>
  <si>
    <t>ДБІ_В4_1138</t>
  </si>
  <si>
    <t>Маргарита Борисенко</t>
  </si>
  <si>
    <t>ДБІ_В4_1139</t>
  </si>
  <si>
    <t>Маргарита Мартиненко</t>
  </si>
  <si>
    <t>ДБІ_В4_1140</t>
  </si>
  <si>
    <t>Маргарита Терещенко</t>
  </si>
  <si>
    <t>ДБІ_В4_1141</t>
  </si>
  <si>
    <t>Маргарита Цвігун</t>
  </si>
  <si>
    <t>ДБІ_В4_1142</t>
  </si>
  <si>
    <t>Маргарита Чушенкова</t>
  </si>
  <si>
    <t>ДБІ_В4_1143</t>
  </si>
  <si>
    <t>Марина Гетьман</t>
  </si>
  <si>
    <t>ДБІ_В4_1144</t>
  </si>
  <si>
    <t>Марина Гнетецька</t>
  </si>
  <si>
    <t>ДБІ_В4_1145</t>
  </si>
  <si>
    <t>Марина Голобородова</t>
  </si>
  <si>
    <t>ДБІ_В4_1146</t>
  </si>
  <si>
    <t>Марина Гуцу</t>
  </si>
  <si>
    <t>ДБІ_В4_1147</t>
  </si>
  <si>
    <t>Марина Дайнеко</t>
  </si>
  <si>
    <t>ДБІ_В4_1148</t>
  </si>
  <si>
    <t>Марина Зайцева</t>
  </si>
  <si>
    <t>ДБІ_В4_1149</t>
  </si>
  <si>
    <t>Марина Заюкова</t>
  </si>
  <si>
    <t>ДБІ_В4_1150</t>
  </si>
  <si>
    <t>Марина Коваленко</t>
  </si>
  <si>
    <t>ДБІ_В4_1151</t>
  </si>
  <si>
    <t>Марина Куранова</t>
  </si>
  <si>
    <t>ДБІ_В4_1152</t>
  </si>
  <si>
    <t>Марина Кутова</t>
  </si>
  <si>
    <t>ДБІ_В4_1153</t>
  </si>
  <si>
    <t>Марина Лазукіна</t>
  </si>
  <si>
    <t>ДБІ_В4_1154</t>
  </si>
  <si>
    <t>Марина Мовчан</t>
  </si>
  <si>
    <t>ДБІ_В4_1155</t>
  </si>
  <si>
    <t>Марина Нестеровська</t>
  </si>
  <si>
    <t>ДБІ_В4_1156</t>
  </si>
  <si>
    <t>Марина Нижник</t>
  </si>
  <si>
    <t>ДБІ_В4_1157</t>
  </si>
  <si>
    <t>Марина Новосад</t>
  </si>
  <si>
    <t>ДБІ_В4_1158</t>
  </si>
  <si>
    <t>Марина Поліщук</t>
  </si>
  <si>
    <t>ДБІ_В4_1159</t>
  </si>
  <si>
    <t>Марина Пяленко</t>
  </si>
  <si>
    <t>ДБІ_В4_1160</t>
  </si>
  <si>
    <t>Марина Різник</t>
  </si>
  <si>
    <t>ДБІ_В4_1161</t>
  </si>
  <si>
    <t>Марина Ситніцька</t>
  </si>
  <si>
    <t>ДБІ_В4_1162</t>
  </si>
  <si>
    <t>Марина Стрижеус</t>
  </si>
  <si>
    <t>ДБІ_В4_1163</t>
  </si>
  <si>
    <t>Марина Шевченко</t>
  </si>
  <si>
    <t>ДБІ_В4_1164</t>
  </si>
  <si>
    <t>Марина Якуненко</t>
  </si>
  <si>
    <t>ДБІ_В4_1165</t>
  </si>
  <si>
    <t>Марія Авраменко</t>
  </si>
  <si>
    <t>ДБІ_В4_1166</t>
  </si>
  <si>
    <t>Марія Баб'юк</t>
  </si>
  <si>
    <t>ДБІ_В4_1167</t>
  </si>
  <si>
    <t>Марія Базаєва</t>
  </si>
  <si>
    <t>ДБІ_В4_1168</t>
  </si>
  <si>
    <t>Марія Батюк</t>
  </si>
  <si>
    <t>ДБІ_В4_1169</t>
  </si>
  <si>
    <t>Марія Бранчик</t>
  </si>
  <si>
    <t>ДБІ_В4_1170</t>
  </si>
  <si>
    <t>Марія Брич</t>
  </si>
  <si>
    <t>ДБІ_В4_1171</t>
  </si>
  <si>
    <t>Марія Гейко</t>
  </si>
  <si>
    <t>ДБІ_В4_1172</t>
  </si>
  <si>
    <t>Марія Деньгіна</t>
  </si>
  <si>
    <t>ДБІ_В4_1173</t>
  </si>
  <si>
    <t>Марія Здирок</t>
  </si>
  <si>
    <t>ДБІ_В4_1174</t>
  </si>
  <si>
    <t>Марія Іоргачова</t>
  </si>
  <si>
    <t>ДБІ_В4_1175</t>
  </si>
  <si>
    <t>Марія Кантур</t>
  </si>
  <si>
    <t>ДБІ_В4_1176</t>
  </si>
  <si>
    <t>Марія Карпенко</t>
  </si>
  <si>
    <t>ДБІ_В4_1177</t>
  </si>
  <si>
    <t>Марія Кичан</t>
  </si>
  <si>
    <t>ДБІ_В4_1178</t>
  </si>
  <si>
    <t>Марія Коваль</t>
  </si>
  <si>
    <t>ДБІ_В4_1179</t>
  </si>
  <si>
    <t>Марія Короткова</t>
  </si>
  <si>
    <t>ДБІ_В4_1180</t>
  </si>
  <si>
    <t>Марія Курило</t>
  </si>
  <si>
    <t>ДБІ_В4_1181</t>
  </si>
  <si>
    <t>Марія Лапіна</t>
  </si>
  <si>
    <t>ДБІ_В4_1182</t>
  </si>
  <si>
    <t>Марія Лелів</t>
  </si>
  <si>
    <t>ДБІ_В4_1183</t>
  </si>
  <si>
    <t>Марія Медведєва</t>
  </si>
  <si>
    <t>ДБІ_В4_1184</t>
  </si>
  <si>
    <t>Марія Мирончук</t>
  </si>
  <si>
    <t>ДБІ_В4_1185</t>
  </si>
  <si>
    <t>Марія Сидоренко</t>
  </si>
  <si>
    <t>ДБІ_В4_1186</t>
  </si>
  <si>
    <t>Марія Смоленська</t>
  </si>
  <si>
    <t>ДБІ_В4_1187</t>
  </si>
  <si>
    <t>Марія Цапович</t>
  </si>
  <si>
    <t>ДБІ_В4_1188</t>
  </si>
  <si>
    <t>Марія Чегринець</t>
  </si>
  <si>
    <t>ДБІ_В4_1189</t>
  </si>
  <si>
    <t>Марія Череп</t>
  </si>
  <si>
    <t>ДБІ_В4_1190</t>
  </si>
  <si>
    <t>Марк Бережний</t>
  </si>
  <si>
    <t>ДБІ_В4_1191</t>
  </si>
  <si>
    <t>Марко Марія Федорівна</t>
  </si>
  <si>
    <t>ДБІ_В4_1192</t>
  </si>
  <si>
    <t>Марта Бобеляк</t>
  </si>
  <si>
    <t>ДБІ_В4_1193</t>
  </si>
  <si>
    <t>Марта Скоропада</t>
  </si>
  <si>
    <t>ДБІ_В4_1194</t>
  </si>
  <si>
    <t>Марчук Тетяна</t>
  </si>
  <si>
    <t>ДБІ_В4_1195</t>
  </si>
  <si>
    <t>Мар'яна Бакай</t>
  </si>
  <si>
    <t>ДБІ_В4_1196</t>
  </si>
  <si>
    <t>Мар'яна Дьяченко</t>
  </si>
  <si>
    <t>ДБІ_В4_1197</t>
  </si>
  <si>
    <t>Марʼяна Телепко</t>
  </si>
  <si>
    <t>ДБІ_В4_1198</t>
  </si>
  <si>
    <t>МАЦЕНКО ОЛЬГА</t>
  </si>
  <si>
    <t>ДБІ_В4_1199</t>
  </si>
  <si>
    <t>Маша Болячевець</t>
  </si>
  <si>
    <t>ДБІ_В4_1200</t>
  </si>
  <si>
    <t>Мельник Віталій</t>
  </si>
  <si>
    <t>ДБІ_В4_1201</t>
  </si>
  <si>
    <t>Микита Бабкін</t>
  </si>
  <si>
    <t>ДБІ_В4_1202</t>
  </si>
  <si>
    <t>Микита Крутько</t>
  </si>
  <si>
    <t>ДБІ_В4_1203</t>
  </si>
  <si>
    <t>Микита Пантелеєв</t>
  </si>
  <si>
    <t>ДБІ_В4_1204</t>
  </si>
  <si>
    <t>Микола Варавко</t>
  </si>
  <si>
    <t>ДБІ_В4_1205</t>
  </si>
  <si>
    <t>Микола Дутчак</t>
  </si>
  <si>
    <t>ДБІ_В4_1206</t>
  </si>
  <si>
    <t>Микола Лісовець</t>
  </si>
  <si>
    <t>ДБІ_В4_1207</t>
  </si>
  <si>
    <t>Микола Мигдаль</t>
  </si>
  <si>
    <t>ДБІ_В4_1208</t>
  </si>
  <si>
    <t>Микола Мироненко</t>
  </si>
  <si>
    <t>ДБІ_В4_1209</t>
  </si>
  <si>
    <t>Микола Мукоїда</t>
  </si>
  <si>
    <t>ДБІ_В4_1210</t>
  </si>
  <si>
    <t>Микола Осадчий</t>
  </si>
  <si>
    <t>ДБІ_В4_1211</t>
  </si>
  <si>
    <t>Микола Салій</t>
  </si>
  <si>
    <t>ДБІ_В4_1212</t>
  </si>
  <si>
    <t>Микола Сорофтей</t>
  </si>
  <si>
    <t>ДБІ_В4_1213</t>
  </si>
  <si>
    <t>Микола Степанкевич</t>
  </si>
  <si>
    <t>ДБІ_В4_1214</t>
  </si>
  <si>
    <t>Милана Зелік</t>
  </si>
  <si>
    <t>ДБІ_В4_1215</t>
  </si>
  <si>
    <t>Миронюк Валентина</t>
  </si>
  <si>
    <t>ДБІ_В4_1216</t>
  </si>
  <si>
    <t>Мирослав Котляр</t>
  </si>
  <si>
    <t>ДБІ_В4_1217</t>
  </si>
  <si>
    <t>Мирослава Підвальна</t>
  </si>
  <si>
    <t>ДБІ_В4_1218</t>
  </si>
  <si>
    <t>Михаил Ткачук</t>
  </si>
  <si>
    <t>ДБІ_В4_1219</t>
  </si>
  <si>
    <t>Михайлишин Софія</t>
  </si>
  <si>
    <t>ДБІ_В4_1220</t>
  </si>
  <si>
    <t>Михайло Вагула</t>
  </si>
  <si>
    <t>ДБІ_В4_1221</t>
  </si>
  <si>
    <t>Михайло Деменчук</t>
  </si>
  <si>
    <t>ДБІ_В4_1222</t>
  </si>
  <si>
    <t>Михайло Забіяка</t>
  </si>
  <si>
    <t>ДБІ_В4_1223</t>
  </si>
  <si>
    <t>Михайло Кравченко</t>
  </si>
  <si>
    <t>ДБІ_В4_1224</t>
  </si>
  <si>
    <t>Михайло Ксьондзик</t>
  </si>
  <si>
    <t>ДБІ_В4_1225</t>
  </si>
  <si>
    <t>Михайло Кужелєв</t>
  </si>
  <si>
    <t>ДБІ_В4_1226</t>
  </si>
  <si>
    <t>Михайло Малашенко</t>
  </si>
  <si>
    <t>ДБІ_В4_1227</t>
  </si>
  <si>
    <t>Михайло Мачужак</t>
  </si>
  <si>
    <t>ДБІ_В4_1228</t>
  </si>
  <si>
    <t>Михайло Мельничук</t>
  </si>
  <si>
    <t>ДБІ_В4_1229</t>
  </si>
  <si>
    <t>Михайло Павленко</t>
  </si>
  <si>
    <t>ДБІ_В4_1230</t>
  </si>
  <si>
    <t>Михайло Попик</t>
  </si>
  <si>
    <t>ДБІ_В4_1231</t>
  </si>
  <si>
    <t>Михайло Скотняченко</t>
  </si>
  <si>
    <t>ДБІ_В4_1232</t>
  </si>
  <si>
    <t>Михайло Танькін</t>
  </si>
  <si>
    <t>ДБІ_В4_1233</t>
  </si>
  <si>
    <t>Михайло Тимошик</t>
  </si>
  <si>
    <t>ДБІ_В4_1234</t>
  </si>
  <si>
    <t>Мілана Бабанова</t>
  </si>
  <si>
    <t>ДБІ_В4_1235</t>
  </si>
  <si>
    <t>Мілена Ключка</t>
  </si>
  <si>
    <t>ДБІ_В4_1236</t>
  </si>
  <si>
    <t>Мінейкіс Юлія</t>
  </si>
  <si>
    <t>ДБІ_В4_1237</t>
  </si>
  <si>
    <t>Міша Баб'юк</t>
  </si>
  <si>
    <t>ДБІ_В4_1238</t>
  </si>
  <si>
    <t>Мородецький Дмитро</t>
  </si>
  <si>
    <t>ДБІ_В4_1239</t>
  </si>
  <si>
    <t>Надія Бабінець</t>
  </si>
  <si>
    <t>ДБІ_В4_1240</t>
  </si>
  <si>
    <t>Надія Божко</t>
  </si>
  <si>
    <t>ДБІ_В4_1241</t>
  </si>
  <si>
    <t>Надія Голуб</t>
  </si>
  <si>
    <t>ДБІ_В4_1242</t>
  </si>
  <si>
    <t>Надія Демидюк</t>
  </si>
  <si>
    <t>ДБІ_В4_1243</t>
  </si>
  <si>
    <t>Надія Дехтяр</t>
  </si>
  <si>
    <t>ДБІ_В4_1244</t>
  </si>
  <si>
    <t>Надія Зіменко</t>
  </si>
  <si>
    <t>ДБІ_В4_1245</t>
  </si>
  <si>
    <t>Надія Іваніцька</t>
  </si>
  <si>
    <t>ДБІ_В4_1246</t>
  </si>
  <si>
    <t>Надія Іщенко</t>
  </si>
  <si>
    <t>ДБІ_В4_1247</t>
  </si>
  <si>
    <t>Надія Кіріченко</t>
  </si>
  <si>
    <t>ДБІ_В4_1248</t>
  </si>
  <si>
    <t>Надія Коваль</t>
  </si>
  <si>
    <t>ДБІ_В4_1249</t>
  </si>
  <si>
    <t>Надія Кучер</t>
  </si>
  <si>
    <t>ДБІ_В4_1250</t>
  </si>
  <si>
    <t>Надія Кушнір</t>
  </si>
  <si>
    <t>ДБІ_В4_1251</t>
  </si>
  <si>
    <t>Надія Максименко</t>
  </si>
  <si>
    <t>ДБІ_В4_1252</t>
  </si>
  <si>
    <t>Надія Миронець</t>
  </si>
  <si>
    <t>ДБІ_В4_1253</t>
  </si>
  <si>
    <t>Надія Мячіна</t>
  </si>
  <si>
    <t>ДБІ_В4_1254</t>
  </si>
  <si>
    <t>Надія Олійник</t>
  </si>
  <si>
    <t>ДБІ_В4_1255</t>
  </si>
  <si>
    <t>Надія Петриця</t>
  </si>
  <si>
    <t>ДБІ_В4_1256</t>
  </si>
  <si>
    <t>Надія Процик</t>
  </si>
  <si>
    <t>ДБІ_В4_1257</t>
  </si>
  <si>
    <t>Надія Рудик</t>
  </si>
  <si>
    <t>ДБІ_В4_1258</t>
  </si>
  <si>
    <t>Надія Рябко</t>
  </si>
  <si>
    <t>ДБІ_В4_1259</t>
  </si>
  <si>
    <t>НАДІЯ Серафінська</t>
  </si>
  <si>
    <t>ДБІ_В4_1260</t>
  </si>
  <si>
    <t>Надія Сизова</t>
  </si>
  <si>
    <t>ДБІ_В4_1261</t>
  </si>
  <si>
    <t>Надія Соболева</t>
  </si>
  <si>
    <t>ДБІ_В4_1262</t>
  </si>
  <si>
    <t>Надія Таланкіна</t>
  </si>
  <si>
    <t>ДБІ_В4_1263</t>
  </si>
  <si>
    <t>Надія Федоренко</t>
  </si>
  <si>
    <t>ДБІ_В4_1264</t>
  </si>
  <si>
    <t>Надія Хомич</t>
  </si>
  <si>
    <t>ДБІ_В4_1265</t>
  </si>
  <si>
    <t>Назар А.</t>
  </si>
  <si>
    <t>ДБІ_В4_1266</t>
  </si>
  <si>
    <t>Назар Бугрин</t>
  </si>
  <si>
    <t>ДБІ_В4_1267</t>
  </si>
  <si>
    <t>Назар Мазурак</t>
  </si>
  <si>
    <t>ДБІ_В4_1268</t>
  </si>
  <si>
    <t>Назар Мінаєв</t>
  </si>
  <si>
    <t>ДБІ_В4_1269</t>
  </si>
  <si>
    <t>Назар Музиченко</t>
  </si>
  <si>
    <t>ДБІ_В4_1270</t>
  </si>
  <si>
    <t>Назар Недосик</t>
  </si>
  <si>
    <t>ДБІ_В4_1271</t>
  </si>
  <si>
    <t>Настя Білоус</t>
  </si>
  <si>
    <t>ДБІ_В4_1272</t>
  </si>
  <si>
    <t>Настя Полига</t>
  </si>
  <si>
    <t>ДБІ_В4_1273</t>
  </si>
  <si>
    <t>Наталія Андрушкевич</t>
  </si>
  <si>
    <t>ДБІ_В4_1274</t>
  </si>
  <si>
    <t>Наталія Бакалова</t>
  </si>
  <si>
    <t>ДБІ_В4_1275</t>
  </si>
  <si>
    <t>Наталія Балабайко</t>
  </si>
  <si>
    <t>ДБІ_В4_1276</t>
  </si>
  <si>
    <t>Наталія Биба</t>
  </si>
  <si>
    <t>ДБІ_В4_1277</t>
  </si>
  <si>
    <t>Наталія Білецька</t>
  </si>
  <si>
    <t>ДБІ_В4_1278</t>
  </si>
  <si>
    <t>Наталія Бондар</t>
  </si>
  <si>
    <t>ДБІ_В4_1279</t>
  </si>
  <si>
    <t>Наталія Бондаренко</t>
  </si>
  <si>
    <t>ДБІ_В4_1280</t>
  </si>
  <si>
    <t>Наталія Будаква</t>
  </si>
  <si>
    <t>ДБІ_В4_1281</t>
  </si>
  <si>
    <t>Наталія Возна</t>
  </si>
  <si>
    <t>ДБІ_В4_1282</t>
  </si>
  <si>
    <t>Наталія Голуб</t>
  </si>
  <si>
    <t>ДБІ_В4_1283</t>
  </si>
  <si>
    <t>Наталія Граматна</t>
  </si>
  <si>
    <t>ДБІ_В4_1284</t>
  </si>
  <si>
    <t>Наталія Грель</t>
  </si>
  <si>
    <t>ДБІ_В4_1285</t>
  </si>
  <si>
    <t>Наталія Євдокимова</t>
  </si>
  <si>
    <t>ДБІ_В4_1286</t>
  </si>
  <si>
    <t>Наталія Єгорова</t>
  </si>
  <si>
    <t>ДБІ_В4_1287</t>
  </si>
  <si>
    <t>Наталія Єрмоленко</t>
  </si>
  <si>
    <t>ДБІ_В4_1288</t>
  </si>
  <si>
    <t>Наталія Єрмолова</t>
  </si>
  <si>
    <t>ДБІ_В4_1289</t>
  </si>
  <si>
    <t>Наталія Єщенко</t>
  </si>
  <si>
    <t>ДБІ_В4_1290</t>
  </si>
  <si>
    <t>Наталія Жабчик</t>
  </si>
  <si>
    <t>ДБІ_В4_1291</t>
  </si>
  <si>
    <t>Наталія Жигадло</t>
  </si>
  <si>
    <t>ДБІ_В4_1292</t>
  </si>
  <si>
    <t>Наталія Івашків</t>
  </si>
  <si>
    <t>ДБІ_В4_1293</t>
  </si>
  <si>
    <t>Наталія Ільків</t>
  </si>
  <si>
    <t>ДБІ_В4_1294</t>
  </si>
  <si>
    <t>Наталія Ісаченко</t>
  </si>
  <si>
    <t>ДБІ_В4_1295</t>
  </si>
  <si>
    <t>Наталія Кащук</t>
  </si>
  <si>
    <t>ДБІ_В4_1296</t>
  </si>
  <si>
    <t>Наталія Квашина</t>
  </si>
  <si>
    <t>ДБІ_В4_1297</t>
  </si>
  <si>
    <t>Наталія Кіщенко</t>
  </si>
  <si>
    <t>ДБІ_В4_1298</t>
  </si>
  <si>
    <t>Наталія Кнуренко</t>
  </si>
  <si>
    <t>ДБІ_В4_1299</t>
  </si>
  <si>
    <t>Наталія Коваль</t>
  </si>
  <si>
    <t>ДБІ_В4_1300</t>
  </si>
  <si>
    <t>Наталія Козловська</t>
  </si>
  <si>
    <t>ДБІ_В4_1301</t>
  </si>
  <si>
    <t>Наталія Колосова</t>
  </si>
  <si>
    <t>ДБІ_В4_1302</t>
  </si>
  <si>
    <t>Наталія Кондратюк</t>
  </si>
  <si>
    <t>ДБІ_В4_1303</t>
  </si>
  <si>
    <t>Наталія Кравчинська</t>
  </si>
  <si>
    <t>ДБІ_В4_1304</t>
  </si>
  <si>
    <t>Наталія Кравчук</t>
  </si>
  <si>
    <t>ДБІ_В4_1305</t>
  </si>
  <si>
    <t>Наталія Краєвська</t>
  </si>
  <si>
    <t>ДБІ_В4_1306</t>
  </si>
  <si>
    <t>Наталія Кривонос</t>
  </si>
  <si>
    <t>ДБІ_В4_1307</t>
  </si>
  <si>
    <t>Наталія Кузьміна</t>
  </si>
  <si>
    <t>ДБІ_В4_1308</t>
  </si>
  <si>
    <t>Наталія Куник</t>
  </si>
  <si>
    <t>ДБІ_В4_1309</t>
  </si>
  <si>
    <t>Наталія Лагода</t>
  </si>
  <si>
    <t>ДБІ_В4_1310</t>
  </si>
  <si>
    <t>Наталія Лебедєва</t>
  </si>
  <si>
    <t>ДБІ_В4_1311</t>
  </si>
  <si>
    <t>Наталія Лоза</t>
  </si>
  <si>
    <t>ДБІ_В4_1312</t>
  </si>
  <si>
    <t>Наталія Лущак</t>
  </si>
  <si>
    <t>ДБІ_В4_1313</t>
  </si>
  <si>
    <t>Наталія Мізюк</t>
  </si>
  <si>
    <t>ДБІ_В4_1314</t>
  </si>
  <si>
    <t>Наталія Міліна</t>
  </si>
  <si>
    <t>ДБІ_В4_1315</t>
  </si>
  <si>
    <t>Наталія Мостовенко</t>
  </si>
  <si>
    <t>ДБІ_В4_1316</t>
  </si>
  <si>
    <t>Наталія Никига</t>
  </si>
  <si>
    <t>ДБІ_В4_1317</t>
  </si>
  <si>
    <t>Наталія Ніколаєва</t>
  </si>
  <si>
    <t>ДБІ_В4_1318</t>
  </si>
  <si>
    <t>Наталія Павленко</t>
  </si>
  <si>
    <t>ДБІ_В4_1319</t>
  </si>
  <si>
    <t>Наталія Павлишинець</t>
  </si>
  <si>
    <t>ДБІ_В4_1320</t>
  </si>
  <si>
    <t>Наталія Паладій</t>
  </si>
  <si>
    <t>ДБІ_В4_1321</t>
  </si>
  <si>
    <t>Наталія Пасішник</t>
  </si>
  <si>
    <t>ДБІ_В4_1322</t>
  </si>
  <si>
    <t>Наталія Петренко</t>
  </si>
  <si>
    <t>ДБІ_В4_1323</t>
  </si>
  <si>
    <t>Наталія Пилипенко</t>
  </si>
  <si>
    <t>ДБІ_В4_1324</t>
  </si>
  <si>
    <t>Наталія Плоска</t>
  </si>
  <si>
    <t>ДБІ_В4_1325</t>
  </si>
  <si>
    <t>Наталія Поплавська</t>
  </si>
  <si>
    <t>ДБІ_В4_1326</t>
  </si>
  <si>
    <t>Наталія Пшеченко</t>
  </si>
  <si>
    <t>ДБІ_В4_1327</t>
  </si>
  <si>
    <t>Наталія Радченко</t>
  </si>
  <si>
    <t>ДБІ_В4_1328</t>
  </si>
  <si>
    <t>Наталія Роговська</t>
  </si>
  <si>
    <t>ДБІ_В4_1329</t>
  </si>
  <si>
    <t>Наталія Росохата</t>
  </si>
  <si>
    <t>ДБІ_В4_1330</t>
  </si>
  <si>
    <t>Наталія Сейсебаева</t>
  </si>
  <si>
    <t>ДБІ_В4_1331</t>
  </si>
  <si>
    <t>Наталія Сільченко</t>
  </si>
  <si>
    <t>ДБІ_В4_1332</t>
  </si>
  <si>
    <t>Наталія Скорблюк</t>
  </si>
  <si>
    <t>ДБІ_В4_1333</t>
  </si>
  <si>
    <t>Наталія Смолкіна</t>
  </si>
  <si>
    <t>ДБІ_В4_1334</t>
  </si>
  <si>
    <t>Наталія Степанова</t>
  </si>
  <si>
    <t>ДБІ_В4_1335</t>
  </si>
  <si>
    <t>Наталія Сторожук</t>
  </si>
  <si>
    <t>ДБІ_В4_1336</t>
  </si>
  <si>
    <t>Наталія Тимчук</t>
  </si>
  <si>
    <t>ДБІ_В4_1337</t>
  </si>
  <si>
    <t>Наталія Тищенко</t>
  </si>
  <si>
    <t>ДБІ_В4_1338</t>
  </si>
  <si>
    <t>Наталія Троненко</t>
  </si>
  <si>
    <t>ДБІ_В4_1339</t>
  </si>
  <si>
    <t>Наталія Харитоненко</t>
  </si>
  <si>
    <t>ДБІ_В4_1340</t>
  </si>
  <si>
    <t>Наталія Чепурна</t>
  </si>
  <si>
    <t>ДБІ_В4_1341</t>
  </si>
  <si>
    <t>Наталія Шевчук</t>
  </si>
  <si>
    <t>ДБІ_В4_1342</t>
  </si>
  <si>
    <t>Наталя Архірейська</t>
  </si>
  <si>
    <t>ДБІ_В4_1343</t>
  </si>
  <si>
    <t>Наталя Грицишин</t>
  </si>
  <si>
    <t>ДБІ_В4_1344</t>
  </si>
  <si>
    <t>Наталя Куделя</t>
  </si>
  <si>
    <t>ДБІ_В4_1345</t>
  </si>
  <si>
    <t>Наталя Пархета</t>
  </si>
  <si>
    <t>ДБІ_В4_1346</t>
  </si>
  <si>
    <t>Наталя Слюсар</t>
  </si>
  <si>
    <t>ДБІ_В4_1347</t>
  </si>
  <si>
    <t>Наталя Фіголь</t>
  </si>
  <si>
    <t>ДБІ_В4_1348</t>
  </si>
  <si>
    <t>Неклеса Валерія</t>
  </si>
  <si>
    <t>ДБІ_В4_1349</t>
  </si>
  <si>
    <t>Неллі ЗІНЕНКО</t>
  </si>
  <si>
    <t>ДБІ_В4_1350</t>
  </si>
  <si>
    <t>Неля Антоненко</t>
  </si>
  <si>
    <t>ДБІ_В4_1351</t>
  </si>
  <si>
    <t>Неля Бойко</t>
  </si>
  <si>
    <t>ДБІ_В4_1352</t>
  </si>
  <si>
    <t>Неля Верещака</t>
  </si>
  <si>
    <t>ДБІ_В4_1353</t>
  </si>
  <si>
    <t>Неля Петрова</t>
  </si>
  <si>
    <t>ДБІ_В4_1354</t>
  </si>
  <si>
    <t>Немеш Оксана</t>
  </si>
  <si>
    <t>ДБІ_В4_1355</t>
  </si>
  <si>
    <t>Никита Сологуб</t>
  </si>
  <si>
    <t>ДБІ_В4_1356</t>
  </si>
  <si>
    <t>Никита Фисунов</t>
  </si>
  <si>
    <t>ДБІ_В4_1357</t>
  </si>
  <si>
    <t>Нікіта Ковальський</t>
  </si>
  <si>
    <t>ДБІ_В4_1358</t>
  </si>
  <si>
    <t>Нікіта Мішнєв</t>
  </si>
  <si>
    <t>ДБІ_В4_1359</t>
  </si>
  <si>
    <t>Нікіта Попов</t>
  </si>
  <si>
    <t>ДБІ_В4_1360</t>
  </si>
  <si>
    <t>Нікіта Сущенко</t>
  </si>
  <si>
    <t>ДБІ_В4_1361</t>
  </si>
  <si>
    <t>Нікіта Тирса</t>
  </si>
  <si>
    <t>ДБІ_В4_1362</t>
  </si>
  <si>
    <t>Нікіта Шумилин</t>
  </si>
  <si>
    <t>ДБІ_В4_1363</t>
  </si>
  <si>
    <t>Ніколетта Лемак</t>
  </si>
  <si>
    <t>ДБІ_В4_1364</t>
  </si>
  <si>
    <t>Ніна Дейко</t>
  </si>
  <si>
    <t>ДБІ_В4_1365</t>
  </si>
  <si>
    <t>Ніна Кононова</t>
  </si>
  <si>
    <t>ДБІ_В4_1366</t>
  </si>
  <si>
    <t>Ніна Лихач</t>
  </si>
  <si>
    <t>ДБІ_В4_1367</t>
  </si>
  <si>
    <t>Ніна Реу</t>
  </si>
  <si>
    <t>ДБІ_В4_1368</t>
  </si>
  <si>
    <t>Ніна Шариш</t>
  </si>
  <si>
    <t>ДБІ_В4_1369</t>
  </si>
  <si>
    <t>Ніна Шишимарєва</t>
  </si>
  <si>
    <t>ДБІ_В4_1370</t>
  </si>
  <si>
    <t>Нянько Валерія</t>
  </si>
  <si>
    <t>ДБІ_В4_1371</t>
  </si>
  <si>
    <t>Ободовська Аліна</t>
  </si>
  <si>
    <t>ДБІ_В4_1372</t>
  </si>
  <si>
    <t>Одарка Софійчук</t>
  </si>
  <si>
    <t>ДБІ_В4_1373</t>
  </si>
  <si>
    <t>Оксана Байдак</t>
  </si>
  <si>
    <t>ДБІ_В4_1374</t>
  </si>
  <si>
    <t>Оксана Барч</t>
  </si>
  <si>
    <t>ДБІ_В4_1375</t>
  </si>
  <si>
    <t>Оксана Бойко</t>
  </si>
  <si>
    <t>ДБІ_В4_1376</t>
  </si>
  <si>
    <t>Оксана Ботвіновська</t>
  </si>
  <si>
    <t>ДБІ_В4_1377</t>
  </si>
  <si>
    <t>Оксана Демченко</t>
  </si>
  <si>
    <t>ДБІ_В4_1378</t>
  </si>
  <si>
    <t>Оксана Димченко</t>
  </si>
  <si>
    <t>ДБІ_В4_1379</t>
  </si>
  <si>
    <t>Оксана Дроняк</t>
  </si>
  <si>
    <t>ДБІ_В4_1380</t>
  </si>
  <si>
    <t>Оксана Єжела</t>
  </si>
  <si>
    <t>ДБІ_В4_1381</t>
  </si>
  <si>
    <t>Оксана Збиранник</t>
  </si>
  <si>
    <t>ДБІ_В4_1382</t>
  </si>
  <si>
    <t>Оксана Іваницька</t>
  </si>
  <si>
    <t>ДБІ_В4_1383</t>
  </si>
  <si>
    <t>Оксана Іванова</t>
  </si>
  <si>
    <t>ДБІ_В4_1384</t>
  </si>
  <si>
    <t>Оксана Іконяк</t>
  </si>
  <si>
    <t>ДБІ_В4_1385</t>
  </si>
  <si>
    <t>Оксана Калюта-Бібікова</t>
  </si>
  <si>
    <t>ДБІ_В4_1386</t>
  </si>
  <si>
    <t>Оксана Кереканич</t>
  </si>
  <si>
    <t>ДБІ_В4_1387</t>
  </si>
  <si>
    <t>Оксана Король</t>
  </si>
  <si>
    <t>ДБІ_В4_1388</t>
  </si>
  <si>
    <t>Оксана Кузніцова</t>
  </si>
  <si>
    <t>ДБІ_В4_1389</t>
  </si>
  <si>
    <t>Оксана Кулік</t>
  </si>
  <si>
    <t>ДБІ_В4_1390</t>
  </si>
  <si>
    <t>Оксана Лопатовська</t>
  </si>
  <si>
    <t>ДБІ_В4_1391</t>
  </si>
  <si>
    <t>Оксана Маркова</t>
  </si>
  <si>
    <t>ДБІ_В4_1392</t>
  </si>
  <si>
    <t>Оксана Махник</t>
  </si>
  <si>
    <t>ДБІ_В4_1393</t>
  </si>
  <si>
    <t>Оксана Мєсяц</t>
  </si>
  <si>
    <t>ДБІ_В4_1394</t>
  </si>
  <si>
    <t>Оксана Миджин</t>
  </si>
  <si>
    <t>ДБІ_В4_1395</t>
  </si>
  <si>
    <t>Оксана Ничипорчук</t>
  </si>
  <si>
    <t>ДБІ_В4_1396</t>
  </si>
  <si>
    <t>Оксана Ніжеголенко</t>
  </si>
  <si>
    <t>ДБІ_В4_1397</t>
  </si>
  <si>
    <t>Оксана Новачук</t>
  </si>
  <si>
    <t>ДБІ_В4_1398</t>
  </si>
  <si>
    <t>Оксана Омельчак</t>
  </si>
  <si>
    <t>ДБІ_В4_1399</t>
  </si>
  <si>
    <t>Оксана Павелко</t>
  </si>
  <si>
    <t>ДБІ_В4_1400</t>
  </si>
  <si>
    <t>Оксана Павлікевич</t>
  </si>
  <si>
    <t>ДБІ_В4_1401</t>
  </si>
  <si>
    <t>Оксана Павлова-Робота</t>
  </si>
  <si>
    <t>ДБІ_В4_1402</t>
  </si>
  <si>
    <t>Оксана Потопальська</t>
  </si>
  <si>
    <t>ДБІ_В4_1403</t>
  </si>
  <si>
    <t>Оксана Руда</t>
  </si>
  <si>
    <t>ДБІ_В4_1404</t>
  </si>
  <si>
    <t>Оксана Савчук</t>
  </si>
  <si>
    <t>ДБІ_В4_1405</t>
  </si>
  <si>
    <t>Оксана Сергійчук</t>
  </si>
  <si>
    <t>ДБІ_В4_1406</t>
  </si>
  <si>
    <t>Оксана Сінгаєвська-Козак</t>
  </si>
  <si>
    <t>ДБІ_В4_1407</t>
  </si>
  <si>
    <t>Оксана Тренба</t>
  </si>
  <si>
    <t>ДБІ_В4_1408</t>
  </si>
  <si>
    <t>Оксана Хижна</t>
  </si>
  <si>
    <t>ДБІ_В4_1409</t>
  </si>
  <si>
    <t>Оксана Чорна</t>
  </si>
  <si>
    <t>ДБІ_В4_1410</t>
  </si>
  <si>
    <t>Оксана Шерварли</t>
  </si>
  <si>
    <t>ДБІ_В4_1411</t>
  </si>
  <si>
    <t>Оксана Щекотова</t>
  </si>
  <si>
    <t>ДБІ_В4_1412</t>
  </si>
  <si>
    <t>Оксана Щерба</t>
  </si>
  <si>
    <t>ДБІ_В4_1413</t>
  </si>
  <si>
    <t>Оксана Яриш</t>
  </si>
  <si>
    <t>ДБІ_В4_1414</t>
  </si>
  <si>
    <t>Олег Железняк</t>
  </si>
  <si>
    <t>ДБІ_В4_1415</t>
  </si>
  <si>
    <t>Олег Калатало</t>
  </si>
  <si>
    <t>ДБІ_В4_1416</t>
  </si>
  <si>
    <t>Олег Лаврентєв</t>
  </si>
  <si>
    <t>ДБІ_В4_1417</t>
  </si>
  <si>
    <t>Олег Патлах</t>
  </si>
  <si>
    <t>ДБІ_В4_1418</t>
  </si>
  <si>
    <t>Олег Романчук</t>
  </si>
  <si>
    <t>ДБІ_В4_1419</t>
  </si>
  <si>
    <t>Олег Савка</t>
  </si>
  <si>
    <t>ДБІ_В4_1420</t>
  </si>
  <si>
    <t>Олег Сакун</t>
  </si>
  <si>
    <t>ДБІ_В4_1421</t>
  </si>
  <si>
    <t>Олег Цар</t>
  </si>
  <si>
    <t>ДБІ_В4_1422</t>
  </si>
  <si>
    <t>Олександр Власов</t>
  </si>
  <si>
    <t>ДБІ_В4_1423</t>
  </si>
  <si>
    <t>Олександр Головатий</t>
  </si>
  <si>
    <t>ДБІ_В4_1424</t>
  </si>
  <si>
    <t>Олександр Горлов</t>
  </si>
  <si>
    <t>ДБІ_В4_1425</t>
  </si>
  <si>
    <t>Олександр Губа</t>
  </si>
  <si>
    <t>ДБІ_В4_1426</t>
  </si>
  <si>
    <t>Олександр Дворський</t>
  </si>
  <si>
    <t>ДБІ_В4_1427</t>
  </si>
  <si>
    <t>Олександр Добридник</t>
  </si>
  <si>
    <t>ДБІ_В4_1428</t>
  </si>
  <si>
    <t>Олександр Доронін</t>
  </si>
  <si>
    <t>ДБІ_В4_1429</t>
  </si>
  <si>
    <t>Олександр Забайрачний</t>
  </si>
  <si>
    <t>ДБІ_В4_1430</t>
  </si>
  <si>
    <t>Олександр Івашина</t>
  </si>
  <si>
    <t>ДБІ_В4_1431</t>
  </si>
  <si>
    <t>Олександр Калатур</t>
  </si>
  <si>
    <t>ДБІ_В4_1432</t>
  </si>
  <si>
    <t>Олександр Ковальчук</t>
  </si>
  <si>
    <t>ДБІ_В4_1433</t>
  </si>
  <si>
    <t>Олександр Корольов</t>
  </si>
  <si>
    <t>ДБІ_В4_1434</t>
  </si>
  <si>
    <t>Олександр Костира</t>
  </si>
  <si>
    <t>ДБІ_В4_1435</t>
  </si>
  <si>
    <t>Олександр Кравченко</t>
  </si>
  <si>
    <t>ДБІ_В4_1436</t>
  </si>
  <si>
    <t>Олександр Кропивка</t>
  </si>
  <si>
    <t>ДБІ_В4_1437</t>
  </si>
  <si>
    <t>Олександр Кузьменко</t>
  </si>
  <si>
    <t>ДБІ_В4_1438</t>
  </si>
  <si>
    <t>Олександр Мельник</t>
  </si>
  <si>
    <t>ДБІ_В4_1439</t>
  </si>
  <si>
    <t>Олександр Можейко</t>
  </si>
  <si>
    <t>ДБІ_В4_1440</t>
  </si>
  <si>
    <t>Олександр Неборак</t>
  </si>
  <si>
    <t>ДБІ_В4_1441</t>
  </si>
  <si>
    <t>Олександр Оксанченко</t>
  </si>
  <si>
    <t>ДБІ_В4_1442</t>
  </si>
  <si>
    <t>Олександр Павлов</t>
  </si>
  <si>
    <t>ДБІ_В4_1443</t>
  </si>
  <si>
    <t>Олександр Пилипчук</t>
  </si>
  <si>
    <t>ДБІ_В4_1444</t>
  </si>
  <si>
    <t>Олександр Полянський</t>
  </si>
  <si>
    <t>ДБІ_В4_1445</t>
  </si>
  <si>
    <t>Олександр Проніков</t>
  </si>
  <si>
    <t>ДБІ_В4_1446</t>
  </si>
  <si>
    <t>Олександр Романенко</t>
  </si>
  <si>
    <t>ДБІ_В4_1447</t>
  </si>
  <si>
    <t>Олександр Романовський</t>
  </si>
  <si>
    <t>ДБІ_В4_1448</t>
  </si>
  <si>
    <t>Олександр Рудченко</t>
  </si>
  <si>
    <t>ДБІ_В4_1449</t>
  </si>
  <si>
    <t>Олександр Рябченко</t>
  </si>
  <si>
    <t>ДБІ_В4_1450</t>
  </si>
  <si>
    <t>Олександр Сердюк</t>
  </si>
  <si>
    <t>ДБІ_В4_1451</t>
  </si>
  <si>
    <t>Олександр Синявін</t>
  </si>
  <si>
    <t>ДБІ_В4_1452</t>
  </si>
  <si>
    <t>Олександр Ситник</t>
  </si>
  <si>
    <t>ДБІ_В4_1453</t>
  </si>
  <si>
    <t>Олександр Сучков</t>
  </si>
  <si>
    <t>ДБІ_В4_1454</t>
  </si>
  <si>
    <t>Олександр Федоров</t>
  </si>
  <si>
    <t>ДБІ_В4_1455</t>
  </si>
  <si>
    <t>Олександр Шапка</t>
  </si>
  <si>
    <t>ДБІ_В4_1456</t>
  </si>
  <si>
    <t>Олександра Білоус</t>
  </si>
  <si>
    <t>ДБІ_В4_1457</t>
  </si>
  <si>
    <t>Олександра Воловик</t>
  </si>
  <si>
    <t>ДБІ_В4_1458</t>
  </si>
  <si>
    <t>Олександра Ганжала</t>
  </si>
  <si>
    <t>ДБІ_В4_1459</t>
  </si>
  <si>
    <t>Олександра Гудаль</t>
  </si>
  <si>
    <t>ДБІ_В4_1460</t>
  </si>
  <si>
    <t>Олександра Мальцева</t>
  </si>
  <si>
    <t>ДБІ_В4_1461</t>
  </si>
  <si>
    <t>Олександра Мельничук</t>
  </si>
  <si>
    <t>ДБІ_В4_1462</t>
  </si>
  <si>
    <t>Олександра Носик</t>
  </si>
  <si>
    <t>ДБІ_В4_1463</t>
  </si>
  <si>
    <t>Олександра Паво</t>
  </si>
  <si>
    <t>ДБІ_В4_1464</t>
  </si>
  <si>
    <t>Олександра Препяк</t>
  </si>
  <si>
    <t>ДБІ_В4_1465</t>
  </si>
  <si>
    <t>Олександра Скрипник</t>
  </si>
  <si>
    <t>ДБІ_В4_1466</t>
  </si>
  <si>
    <t>Олександра Терек</t>
  </si>
  <si>
    <t>ДБІ_В4_1467</t>
  </si>
  <si>
    <t>Олександра Туряниця</t>
  </si>
  <si>
    <t>ДБІ_В4_1468</t>
  </si>
  <si>
    <t>Олександра Усятицька</t>
  </si>
  <si>
    <t>ДБІ_В4_1469</t>
  </si>
  <si>
    <t>Олександра Харьковська</t>
  </si>
  <si>
    <t>ДБІ_В4_1470</t>
  </si>
  <si>
    <t>Олександра Чикало</t>
  </si>
  <si>
    <t>ДБІ_В4_1471</t>
  </si>
  <si>
    <t>Олександра Яремин</t>
  </si>
  <si>
    <t>ДБІ_В4_1472</t>
  </si>
  <si>
    <t>Олексій Куліков</t>
  </si>
  <si>
    <t>ДБІ_В4_1473</t>
  </si>
  <si>
    <t>Олексій Несвітайло</t>
  </si>
  <si>
    <t>ДБІ_В4_1474</t>
  </si>
  <si>
    <t>Олексій Попов</t>
  </si>
  <si>
    <t>ДБІ_В4_1475</t>
  </si>
  <si>
    <t>Олексій Потоскаєв</t>
  </si>
  <si>
    <t>ДБІ_В4_1476</t>
  </si>
  <si>
    <t>Олексій Черніков</t>
  </si>
  <si>
    <t>ДБІ_В4_1477</t>
  </si>
  <si>
    <t>Олексій Чишкала</t>
  </si>
  <si>
    <t>ДБІ_В4_1478</t>
  </si>
  <si>
    <t>Олена Андрєєва</t>
  </si>
  <si>
    <t>ДБІ_В4_1479</t>
  </si>
  <si>
    <t>олена Бабіна</t>
  </si>
  <si>
    <t>ДБІ_В4_1480</t>
  </si>
  <si>
    <t>Олена Баранова</t>
  </si>
  <si>
    <t>ДБІ_В4_1481</t>
  </si>
  <si>
    <t>Олена Батіст</t>
  </si>
  <si>
    <t>ДБІ_В4_1482</t>
  </si>
  <si>
    <t>Олена Бицан</t>
  </si>
  <si>
    <t>ДБІ_В4_1483</t>
  </si>
  <si>
    <t>Олена Бойко</t>
  </si>
  <si>
    <t>ДБІ_В4_1484</t>
  </si>
  <si>
    <t>Олена Вайло</t>
  </si>
  <si>
    <t>ДБІ_В4_1485</t>
  </si>
  <si>
    <t>Олена Виноградова</t>
  </si>
  <si>
    <t>ДБІ_В4_1486</t>
  </si>
  <si>
    <t>Олена Вікторівна Басалаєва</t>
  </si>
  <si>
    <t>ДБІ_В4_1487</t>
  </si>
  <si>
    <t>Олена Войтович</t>
  </si>
  <si>
    <t>ДБІ_В4_1488</t>
  </si>
  <si>
    <t>Олена Врублевська</t>
  </si>
  <si>
    <t>ДБІ_В4_1489</t>
  </si>
  <si>
    <t>Олена Горяча</t>
  </si>
  <si>
    <t>ДБІ_В4_1490</t>
  </si>
  <si>
    <t>Олена Гуденко</t>
  </si>
  <si>
    <t>ДБІ_В4_1491</t>
  </si>
  <si>
    <t>Олена Дмитренко</t>
  </si>
  <si>
    <t>ДБІ_В4_1492</t>
  </si>
  <si>
    <t>Олена Дмитрів</t>
  </si>
  <si>
    <t>ДБІ_В4_1493</t>
  </si>
  <si>
    <t>Олена Дуднікова</t>
  </si>
  <si>
    <t>ДБІ_В4_1494</t>
  </si>
  <si>
    <t>Олена Єременко</t>
  </si>
  <si>
    <t>ДБІ_В4_1495</t>
  </si>
  <si>
    <t>Олена Іщак</t>
  </si>
  <si>
    <t>ДБІ_В4_1496</t>
  </si>
  <si>
    <t>Олена Калюжна</t>
  </si>
  <si>
    <t>ДБІ_В4_1497</t>
  </si>
  <si>
    <t>Олена Киричук</t>
  </si>
  <si>
    <t>ДБІ_В4_1498</t>
  </si>
  <si>
    <t>Олена Клименко</t>
  </si>
  <si>
    <t>ДБІ_В4_1499</t>
  </si>
  <si>
    <t>Олена Ковальчук</t>
  </si>
  <si>
    <t>ДБІ_В4_1500</t>
  </si>
  <si>
    <t>Олена Коломієць</t>
  </si>
  <si>
    <t>ДБІ_В4_1501</t>
  </si>
  <si>
    <t>Олена Комелькова</t>
  </si>
  <si>
    <t>ДБІ_В4_1502</t>
  </si>
  <si>
    <t>Олена Косигіна</t>
  </si>
  <si>
    <t>ДБІ_В4_1503</t>
  </si>
  <si>
    <t>Олена Котяй</t>
  </si>
  <si>
    <t>ДБІ_В4_1504</t>
  </si>
  <si>
    <t>Олена Коханова</t>
  </si>
  <si>
    <t>ДБІ_В4_1505</t>
  </si>
  <si>
    <t>Олена Крилова</t>
  </si>
  <si>
    <t>ДБІ_В4_1506</t>
  </si>
  <si>
    <t>Олена Куликовська</t>
  </si>
  <si>
    <t>ДБІ_В4_1507</t>
  </si>
  <si>
    <t>Олена Макаренко</t>
  </si>
  <si>
    <t>ДБІ_В4_1508</t>
  </si>
  <si>
    <t>Олена Малихіна</t>
  </si>
  <si>
    <t>ДБІ_В4_1509</t>
  </si>
  <si>
    <t>Олена Матюхіна</t>
  </si>
  <si>
    <t>ДБІ_В4_1510</t>
  </si>
  <si>
    <t>Олена Моспанова</t>
  </si>
  <si>
    <t>ДБІ_В4_1511</t>
  </si>
  <si>
    <t>Олена Мустафіна</t>
  </si>
  <si>
    <t>ДБІ_В4_1512</t>
  </si>
  <si>
    <t>Олена Нагорна</t>
  </si>
  <si>
    <t>ДБІ_В4_1513</t>
  </si>
  <si>
    <t>Олена Павлуша</t>
  </si>
  <si>
    <t>ДБІ_В4_1514</t>
  </si>
  <si>
    <t>Олена Палєй</t>
  </si>
  <si>
    <t>ДБІ_В4_1515</t>
  </si>
  <si>
    <t>Олена Приймак</t>
  </si>
  <si>
    <t>ДБІ_В4_1516</t>
  </si>
  <si>
    <t>Олена Рожкова</t>
  </si>
  <si>
    <t>ДБІ_В4_1517</t>
  </si>
  <si>
    <t>Олена Романенко</t>
  </si>
  <si>
    <t>ДБІ_В4_1518</t>
  </si>
  <si>
    <t>Олена Рудь</t>
  </si>
  <si>
    <t>ДБІ_В4_1519</t>
  </si>
  <si>
    <t>Олена Сідельник</t>
  </si>
  <si>
    <t>ДБІ_В4_1520</t>
  </si>
  <si>
    <t>Олена Сідєльнікова</t>
  </si>
  <si>
    <t>ДБІ_В4_1521</t>
  </si>
  <si>
    <t>Олена Скоромна</t>
  </si>
  <si>
    <t>ДБІ_В4_1522</t>
  </si>
  <si>
    <t>Олена Смола</t>
  </si>
  <si>
    <t>ДБІ_В4_1523</t>
  </si>
  <si>
    <t>Олена Стародуб</t>
  </si>
  <si>
    <t>ДБІ_В4_1524</t>
  </si>
  <si>
    <t>Олена Стеценко</t>
  </si>
  <si>
    <t>ДБІ_В4_1525</t>
  </si>
  <si>
    <t>Олена Ткачук</t>
  </si>
  <si>
    <t>ДБІ_В4_1526</t>
  </si>
  <si>
    <t>Олена Тягно</t>
  </si>
  <si>
    <t>ДБІ_В4_1527</t>
  </si>
  <si>
    <t>Олена Уваєва</t>
  </si>
  <si>
    <t>ДБІ_В4_1528</t>
  </si>
  <si>
    <t>Олена Фокіна</t>
  </si>
  <si>
    <t>ДБІ_В4_1529</t>
  </si>
  <si>
    <t>Олена Хоменко</t>
  </si>
  <si>
    <t>ДБІ_В4_1530</t>
  </si>
  <si>
    <t>Олена Хорхолюк</t>
  </si>
  <si>
    <t>ДБІ_В4_1531</t>
  </si>
  <si>
    <t>Олена Чернявська</t>
  </si>
  <si>
    <t>ДБІ_В4_1532</t>
  </si>
  <si>
    <t>Олена Шаповалова</t>
  </si>
  <si>
    <t>ДБІ_В4_1533</t>
  </si>
  <si>
    <t>Олена Швидка</t>
  </si>
  <si>
    <t>ДБІ_В4_1534</t>
  </si>
  <si>
    <t>Олена Шевчук</t>
  </si>
  <si>
    <t>ДБІ_В4_1535</t>
  </si>
  <si>
    <t>Олена Ясінська</t>
  </si>
  <si>
    <t>ДБІ_В4_1536</t>
  </si>
  <si>
    <t>Олеся Гуртовенко</t>
  </si>
  <si>
    <t>ДБІ_В4_1537</t>
  </si>
  <si>
    <t>Олеся Дорофєєва</t>
  </si>
  <si>
    <t>ДБІ_В4_1538</t>
  </si>
  <si>
    <t>Олеся Літвінова</t>
  </si>
  <si>
    <t>ДБІ_В4_1539</t>
  </si>
  <si>
    <t>Олеся Мельник</t>
  </si>
  <si>
    <t>ДБІ_В4_1540</t>
  </si>
  <si>
    <t>Олеся Саврій</t>
  </si>
  <si>
    <t>ДБІ_В4_1541</t>
  </si>
  <si>
    <t>Олеся Самусевич</t>
  </si>
  <si>
    <t>ДБІ_В4_1542</t>
  </si>
  <si>
    <t>Олійник Василь</t>
  </si>
  <si>
    <t>ДБІ_В4_1543</t>
  </si>
  <si>
    <t>Ольга Бауліна</t>
  </si>
  <si>
    <t>ДБІ_В4_1544</t>
  </si>
  <si>
    <t>Ольга Бубало</t>
  </si>
  <si>
    <t>ДБІ_В4_1545</t>
  </si>
  <si>
    <t>Ольга Бусигіна</t>
  </si>
  <si>
    <t>ДБІ_В4_1546</t>
  </si>
  <si>
    <t>Ольга Волошко</t>
  </si>
  <si>
    <t>ДБІ_В4_1547</t>
  </si>
  <si>
    <t>Ольга Волощук</t>
  </si>
  <si>
    <t>ДБІ_В4_1548</t>
  </si>
  <si>
    <t>Ольга Гернешій</t>
  </si>
  <si>
    <t>ДБІ_В4_1549</t>
  </si>
  <si>
    <t>Ольга Горбенко</t>
  </si>
  <si>
    <t>ДБІ_В4_1550</t>
  </si>
  <si>
    <t>Ольга Димченко</t>
  </si>
  <si>
    <t>ДБІ_В4_1551</t>
  </si>
  <si>
    <t>Ольга Драгожилова</t>
  </si>
  <si>
    <t>ДБІ_В4_1552</t>
  </si>
  <si>
    <t>Ольга Дромашко</t>
  </si>
  <si>
    <t>ДБІ_В4_1553</t>
  </si>
  <si>
    <t>Ольга Дрюченко</t>
  </si>
  <si>
    <t>ДБІ_В4_1554</t>
  </si>
  <si>
    <t>Ольга Єсіна</t>
  </si>
  <si>
    <t>ДБІ_В4_1555</t>
  </si>
  <si>
    <t>Ольга Іващенко</t>
  </si>
  <si>
    <t>ДБІ_В4_1556</t>
  </si>
  <si>
    <t>Ольга Камуз</t>
  </si>
  <si>
    <t>ДБІ_В4_1557</t>
  </si>
  <si>
    <t>Ольга Кашуба</t>
  </si>
  <si>
    <t>ДБІ_В4_1558</t>
  </si>
  <si>
    <t>Ольга Кириченко</t>
  </si>
  <si>
    <t>ДБІ_В4_1559</t>
  </si>
  <si>
    <t>Ольга Кісельова</t>
  </si>
  <si>
    <t>ДБІ_В4_1560</t>
  </si>
  <si>
    <t>Ольга Козак</t>
  </si>
  <si>
    <t>ДБІ_В4_1561</t>
  </si>
  <si>
    <t>Ольга Коник</t>
  </si>
  <si>
    <t>ДБІ_В4_1562</t>
  </si>
  <si>
    <t>Ольга Корхова</t>
  </si>
  <si>
    <t>ДБІ_В4_1563</t>
  </si>
  <si>
    <t>Ольга Кривенька</t>
  </si>
  <si>
    <t>ДБІ_В4_1564</t>
  </si>
  <si>
    <t>Ольга Кривошей</t>
  </si>
  <si>
    <t>ДБІ_В4_1565</t>
  </si>
  <si>
    <t>Ольга Кругла</t>
  </si>
  <si>
    <t>ДБІ_В4_1566</t>
  </si>
  <si>
    <t>Ольга Лазарєва</t>
  </si>
  <si>
    <t>ДБІ_В4_1567</t>
  </si>
  <si>
    <t>Ольга Левченко</t>
  </si>
  <si>
    <t>ДБІ_В4_1568</t>
  </si>
  <si>
    <t>Ольга Лущанець</t>
  </si>
  <si>
    <t>ДБІ_В4_1569</t>
  </si>
  <si>
    <t>Ольга Макарчук</t>
  </si>
  <si>
    <t>ДБІ_В4_1570</t>
  </si>
  <si>
    <t>Ольга Микитюк</t>
  </si>
  <si>
    <t>ДБІ_В4_1571</t>
  </si>
  <si>
    <t>Ольга Міщенко</t>
  </si>
  <si>
    <t>ДБІ_В4_1572</t>
  </si>
  <si>
    <t>Ольга Мосьпан</t>
  </si>
  <si>
    <t>ДБІ_В4_1573</t>
  </si>
  <si>
    <t>Ольга Нечитайло</t>
  </si>
  <si>
    <t>ДБІ_В4_1574</t>
  </si>
  <si>
    <t>Ольга Павлюк</t>
  </si>
  <si>
    <t>ДБІ_В4_1575</t>
  </si>
  <si>
    <t>Ольга Пінчук</t>
  </si>
  <si>
    <t>ДБІ_В4_1576</t>
  </si>
  <si>
    <t>Ольга Полховська</t>
  </si>
  <si>
    <t>ДБІ_В4_1577</t>
  </si>
  <si>
    <t>Ольга Постіка</t>
  </si>
  <si>
    <t>ДБІ_В4_1578</t>
  </si>
  <si>
    <t>Ольга Прищ</t>
  </si>
  <si>
    <t>ДБІ_В4_1579</t>
  </si>
  <si>
    <t>Ольга Савун</t>
  </si>
  <si>
    <t>ДБІ_В4_1580</t>
  </si>
  <si>
    <t>Ольга Сапожнік</t>
  </si>
  <si>
    <t>ДБІ_В4_1581</t>
  </si>
  <si>
    <t>Ольга Сашко</t>
  </si>
  <si>
    <t>ДБІ_В4_1582</t>
  </si>
  <si>
    <t>Ольга СИДОРИНА</t>
  </si>
  <si>
    <t>ДБІ_В4_1583</t>
  </si>
  <si>
    <t>Ольга Тимофєєва</t>
  </si>
  <si>
    <t>ДБІ_В4_1584</t>
  </si>
  <si>
    <t>Ольга Фесун Olga</t>
  </si>
  <si>
    <t>ДБІ_В4_1585</t>
  </si>
  <si>
    <t>Ольга Цапук</t>
  </si>
  <si>
    <t>ДБІ_В4_1586</t>
  </si>
  <si>
    <t>Ольга Черкас</t>
  </si>
  <si>
    <t>ДБІ_В4_1587</t>
  </si>
  <si>
    <t>Ольга Шевченко-Корженецька</t>
  </si>
  <si>
    <t>ДБІ_В4_1588</t>
  </si>
  <si>
    <t>Ольга Шільвінська</t>
  </si>
  <si>
    <t>ДБІ_В4_1589</t>
  </si>
  <si>
    <t>Оля Доля</t>
  </si>
  <si>
    <t>ДБІ_В4_1590</t>
  </si>
  <si>
    <t>Орина Бірюкова</t>
  </si>
  <si>
    <t>ДБІ_В4_1591</t>
  </si>
  <si>
    <t>Осипа Савчук</t>
  </si>
  <si>
    <t>ДБІ_В4_1592</t>
  </si>
  <si>
    <t>Остап Зінько</t>
  </si>
  <si>
    <t>ДБІ_В4_1593</t>
  </si>
  <si>
    <t>Павел Тронь</t>
  </si>
  <si>
    <t>ДБІ_В4_1594</t>
  </si>
  <si>
    <t>Павленко Ольга</t>
  </si>
  <si>
    <t>ДБІ_В4_1595</t>
  </si>
  <si>
    <t>Павло Сколотяний</t>
  </si>
  <si>
    <t>ДБІ_В4_1596</t>
  </si>
  <si>
    <t>Павло Солодуха</t>
  </si>
  <si>
    <t>ДБІ_В4_1597</t>
  </si>
  <si>
    <t>Панчошна Софія</t>
  </si>
  <si>
    <t>ДБІ_В4_1598</t>
  </si>
  <si>
    <t>Пароля Іван</t>
  </si>
  <si>
    <t>ДБІ_В4_1599</t>
  </si>
  <si>
    <t>Паша Литовченко</t>
  </si>
  <si>
    <t>ДБІ_В4_1600</t>
  </si>
  <si>
    <t>Петро Луганський</t>
  </si>
  <si>
    <t>ДБІ_В4_1601</t>
  </si>
  <si>
    <t>Платон Усачов</t>
  </si>
  <si>
    <t>ДБІ_В4_1602</t>
  </si>
  <si>
    <t>Платон Халимендик</t>
  </si>
  <si>
    <t>ДБІ_В4_1603</t>
  </si>
  <si>
    <t>Площанська Надія</t>
  </si>
  <si>
    <t>ДБІ_В4_1604</t>
  </si>
  <si>
    <t>Полина Пацкан</t>
  </si>
  <si>
    <t>ДБІ_В4_1605</t>
  </si>
  <si>
    <t>Полина Резниченко</t>
  </si>
  <si>
    <t>ДБІ_В4_1606</t>
  </si>
  <si>
    <t>Полина Широка</t>
  </si>
  <si>
    <t>ДБІ_В4_1607</t>
  </si>
  <si>
    <t>Поліна Абрамович</t>
  </si>
  <si>
    <t>ДБІ_В4_1608</t>
  </si>
  <si>
    <t>Поліна Білецькав</t>
  </si>
  <si>
    <t>ДБІ_В4_1609</t>
  </si>
  <si>
    <t>Поліна Вендель</t>
  </si>
  <si>
    <t>ДБІ_В4_1610</t>
  </si>
  <si>
    <t>Поліна Гомонець</t>
  </si>
  <si>
    <t>ДБІ_В4_1611</t>
  </si>
  <si>
    <t>Поліна Дубовик</t>
  </si>
  <si>
    <t>ДБІ_В4_1612</t>
  </si>
  <si>
    <t>Поліна Єфанова</t>
  </si>
  <si>
    <t>ДБІ_В4_1613</t>
  </si>
  <si>
    <t>Поліна Петріна</t>
  </si>
  <si>
    <t>ДБІ_В4_1614</t>
  </si>
  <si>
    <t>Поліна СЛИВА</t>
  </si>
  <si>
    <t>ДБІ_В4_1615</t>
  </si>
  <si>
    <t>Прокопенко Оксана</t>
  </si>
  <si>
    <t>ДБІ_В4_1616</t>
  </si>
  <si>
    <t>Пшеничний Артем</t>
  </si>
  <si>
    <t>ДБІ_В4_1617</t>
  </si>
  <si>
    <t>Пʼявчук Валерія</t>
  </si>
  <si>
    <t>ДБІ_В4_1618</t>
  </si>
  <si>
    <t>Радкевич Мар'яна</t>
  </si>
  <si>
    <t>ДБІ_В4_1619</t>
  </si>
  <si>
    <t>Радченко Арсен</t>
  </si>
  <si>
    <t>ДБІ_В4_1620</t>
  </si>
  <si>
    <t>Раїса Квасницька</t>
  </si>
  <si>
    <t>ДБІ_В4_1621</t>
  </si>
  <si>
    <t>раощадра ооа т</t>
  </si>
  <si>
    <t>ДБІ_В4_1622</t>
  </si>
  <si>
    <t>Рахель Васільєва</t>
  </si>
  <si>
    <t>ДБІ_В4_1623</t>
  </si>
  <si>
    <t>Ренат Пилипенко</t>
  </si>
  <si>
    <t>ДБІ_В4_1624</t>
  </si>
  <si>
    <t>Рій Варта</t>
  </si>
  <si>
    <t>ДБІ_В4_1625</t>
  </si>
  <si>
    <t>Родіон Заячук</t>
  </si>
  <si>
    <t>ДБІ_В4_1626</t>
  </si>
  <si>
    <t>Роксолана Кравченюк</t>
  </si>
  <si>
    <t>ДБІ_В4_1627</t>
  </si>
  <si>
    <t>Роксолана Крижановська</t>
  </si>
  <si>
    <t>ДБІ_В4_1628</t>
  </si>
  <si>
    <t>Роксолана Наконечна</t>
  </si>
  <si>
    <t>ДБІ_В4_1629</t>
  </si>
  <si>
    <t>Рома Грабовчак</t>
  </si>
  <si>
    <t>ДБІ_В4_1630</t>
  </si>
  <si>
    <t>Рома Романенко</t>
  </si>
  <si>
    <t>ДБІ_В4_1631</t>
  </si>
  <si>
    <t>Роман Кривенко</t>
  </si>
  <si>
    <t>ДБІ_В4_1632</t>
  </si>
  <si>
    <t>Роман Лащук</t>
  </si>
  <si>
    <t>ДБІ_В4_1633</t>
  </si>
  <si>
    <t>Роман Леончик</t>
  </si>
  <si>
    <t>ДБІ_В4_1634</t>
  </si>
  <si>
    <t>Роман Пивовар</t>
  </si>
  <si>
    <t>ДБІ_В4_1635</t>
  </si>
  <si>
    <t>Роман Савоста</t>
  </si>
  <si>
    <t>ДБІ_В4_1636</t>
  </si>
  <si>
    <t>Роман Чудник</t>
  </si>
  <si>
    <t>ДБІ_В4_1637</t>
  </si>
  <si>
    <t>Роман Шевчун</t>
  </si>
  <si>
    <t>ДБІ_В4_1638</t>
  </si>
  <si>
    <t>Романа Біров</t>
  </si>
  <si>
    <t>ДБІ_В4_1639</t>
  </si>
  <si>
    <t>Ростислав Гунько</t>
  </si>
  <si>
    <t>ДБІ_В4_1640</t>
  </si>
  <si>
    <t>Ростислав Хрушков</t>
  </si>
  <si>
    <t>ДБІ_В4_1641</t>
  </si>
  <si>
    <t>Ростислав Шепетун</t>
  </si>
  <si>
    <t>ДБІ_В4_1642</t>
  </si>
  <si>
    <t>Ростислава Гапуніна</t>
  </si>
  <si>
    <t>ДБІ_В4_1643</t>
  </si>
  <si>
    <t>Рудків Ігор</t>
  </si>
  <si>
    <t>ДБІ_В4_1644</t>
  </si>
  <si>
    <t>Рудько Анастасія</t>
  </si>
  <si>
    <t>ДБІ_В4_1645</t>
  </si>
  <si>
    <t>Рудянова Тетяна</t>
  </si>
  <si>
    <t>ДБІ_В4_1646</t>
  </si>
  <si>
    <t>Руслан Бондар</t>
  </si>
  <si>
    <t>ДБІ_В4_1647</t>
  </si>
  <si>
    <t>Руслан Конар</t>
  </si>
  <si>
    <t>ДБІ_В4_1648</t>
  </si>
  <si>
    <t>Руслана Ващук</t>
  </si>
  <si>
    <t>ДБІ_В4_1649</t>
  </si>
  <si>
    <t>Руслана Ілюк</t>
  </si>
  <si>
    <t>ДБІ_В4_1650</t>
  </si>
  <si>
    <t>Руслана Капкан</t>
  </si>
  <si>
    <t>ДБІ_В4_1651</t>
  </si>
  <si>
    <t>Руслана Сосновська</t>
  </si>
  <si>
    <t>ДБІ_В4_1652</t>
  </si>
  <si>
    <t>Руслана Федченко</t>
  </si>
  <si>
    <t>ДБІ_В4_1653</t>
  </si>
  <si>
    <t>Сабіна Гафтер</t>
  </si>
  <si>
    <t>ДБІ_В4_1654</t>
  </si>
  <si>
    <t>Садова Софія</t>
  </si>
  <si>
    <t>ДБІ_В4_1655</t>
  </si>
  <si>
    <t>Саша Кудрицька</t>
  </si>
  <si>
    <t>ДБІ_В4_1656</t>
  </si>
  <si>
    <t>Світлана Бачинська</t>
  </si>
  <si>
    <t>ДБІ_В4_1657</t>
  </si>
  <si>
    <t>Світлана Беденко</t>
  </si>
  <si>
    <t>ДБІ_В4_1658</t>
  </si>
  <si>
    <t>Світлана Білоус-Сергєєва</t>
  </si>
  <si>
    <t>ДБІ_В4_1659</t>
  </si>
  <si>
    <t>Світлана Брижата</t>
  </si>
  <si>
    <t>ДБІ_В4_1660</t>
  </si>
  <si>
    <t>Світлана Бурачок</t>
  </si>
  <si>
    <t>ДБІ_В4_1661</t>
  </si>
  <si>
    <t>світлана вечірко</t>
  </si>
  <si>
    <t>ДБІ_В4_1662</t>
  </si>
  <si>
    <t>Світлана Власюк</t>
  </si>
  <si>
    <t>ДБІ_В4_1663</t>
  </si>
  <si>
    <t>Світлана Вороненко</t>
  </si>
  <si>
    <t>ДБІ_В4_1664</t>
  </si>
  <si>
    <t>Світлана Гайдамака</t>
  </si>
  <si>
    <t>ДБІ_В4_1665</t>
  </si>
  <si>
    <t>Світлана Глюз</t>
  </si>
  <si>
    <t>ДБІ_В4_1666</t>
  </si>
  <si>
    <t>Світлана Голуб</t>
  </si>
  <si>
    <t>ДБІ_В4_1667</t>
  </si>
  <si>
    <t>Світлана Грицанюк</t>
  </si>
  <si>
    <t>ДБІ_В4_1668</t>
  </si>
  <si>
    <t>Світлана Гроха</t>
  </si>
  <si>
    <t>ДБІ_В4_1669</t>
  </si>
  <si>
    <t>Світлана Гульченко</t>
  </si>
  <si>
    <t>ДБІ_В4_1670</t>
  </si>
  <si>
    <t>Світлана Дзюба</t>
  </si>
  <si>
    <t>ДБІ_В4_1671</t>
  </si>
  <si>
    <t>Світлана Дума</t>
  </si>
  <si>
    <t>ДБІ_В4_1672</t>
  </si>
  <si>
    <t>Світлана Єрошенкова</t>
  </si>
  <si>
    <t>ДБІ_В4_1673</t>
  </si>
  <si>
    <t>Світлана Єфремова</t>
  </si>
  <si>
    <t>ДБІ_В4_1674</t>
  </si>
  <si>
    <t>Світлана Журкіна</t>
  </si>
  <si>
    <t>ДБІ_В4_1675</t>
  </si>
  <si>
    <t>Світлана Івашина</t>
  </si>
  <si>
    <t>ДБІ_В4_1676</t>
  </si>
  <si>
    <t>Світлана Ігнатович</t>
  </si>
  <si>
    <t>ДБІ_В4_1677</t>
  </si>
  <si>
    <t>Світлана Кисловська</t>
  </si>
  <si>
    <t>ДБІ_В4_1678</t>
  </si>
  <si>
    <t>Світлана Клочко</t>
  </si>
  <si>
    <t>ДБІ_В4_1679</t>
  </si>
  <si>
    <t>Світлана Кошова</t>
  </si>
  <si>
    <t>ДБІ_В4_1680</t>
  </si>
  <si>
    <t>Світлана Лебеденко</t>
  </si>
  <si>
    <t>ДБІ_В4_1681</t>
  </si>
  <si>
    <t>Світлана Мазур</t>
  </si>
  <si>
    <t>ДБІ_В4_1682</t>
  </si>
  <si>
    <t>Світлана Макаренко</t>
  </si>
  <si>
    <t>ДБІ_В4_1683</t>
  </si>
  <si>
    <t>Світлана Маляренко</t>
  </si>
  <si>
    <t>ДБІ_В4_1684</t>
  </si>
  <si>
    <t>Світлана Михайлюк</t>
  </si>
  <si>
    <t>ДБІ_В4_1685</t>
  </si>
  <si>
    <t>Світлана Молчанова</t>
  </si>
  <si>
    <t>ДБІ_В4_1686</t>
  </si>
  <si>
    <t>Світлана Овчарова</t>
  </si>
  <si>
    <t>ДБІ_В4_1687</t>
  </si>
  <si>
    <t>Світлана Павлюк</t>
  </si>
  <si>
    <t>ДБІ_В4_1688</t>
  </si>
  <si>
    <t>Світлана Пінчук</t>
  </si>
  <si>
    <t>ДБІ_В4_1689</t>
  </si>
  <si>
    <t>Світлана Плотнікова</t>
  </si>
  <si>
    <t>ДБІ_В4_1690</t>
  </si>
  <si>
    <t>Світлана Потьомова</t>
  </si>
  <si>
    <t>ДБІ_В4_1691</t>
  </si>
  <si>
    <t>Світлана Рибалко</t>
  </si>
  <si>
    <t>ДБІ_В4_1692</t>
  </si>
  <si>
    <t>Світлана Сасько</t>
  </si>
  <si>
    <t>ДБІ_В4_1693</t>
  </si>
  <si>
    <t>Світлана Сидоренко</t>
  </si>
  <si>
    <t>ДБІ_В4_1694</t>
  </si>
  <si>
    <t>Світлана Смусенко</t>
  </si>
  <si>
    <t>ДБІ_В4_1695</t>
  </si>
  <si>
    <t>Світлана Собецька</t>
  </si>
  <si>
    <t>ДБІ_В4_1696</t>
  </si>
  <si>
    <t>Світлана Степова</t>
  </si>
  <si>
    <t>ДБІ_В4_1697</t>
  </si>
  <si>
    <t>Світлана Студзінська-Гонта</t>
  </si>
  <si>
    <t>ДБІ_В4_1698</t>
  </si>
  <si>
    <t>Світлана Суворова</t>
  </si>
  <si>
    <t>ДБІ_В4_1699</t>
  </si>
  <si>
    <t>Світлана Ткач</t>
  </si>
  <si>
    <t>ДБІ_В4_1700</t>
  </si>
  <si>
    <t>Світлана Ушеренко</t>
  </si>
  <si>
    <t>ДБІ_В4_1701</t>
  </si>
  <si>
    <t>Світлана Фалєєва</t>
  </si>
  <si>
    <t>ДБІ_В4_1702</t>
  </si>
  <si>
    <t>Світлана Цвігун</t>
  </si>
  <si>
    <t>ДБІ_В4_1703</t>
  </si>
  <si>
    <t>Світлана Черепанова</t>
  </si>
  <si>
    <t>ДБІ_В4_1704</t>
  </si>
  <si>
    <t>Святослав Дідик</t>
  </si>
  <si>
    <t>ДБІ_В4_1705</t>
  </si>
  <si>
    <t>Святослав Матвійчук</t>
  </si>
  <si>
    <t>ДБІ_В4_1706</t>
  </si>
  <si>
    <t>Семен Канєв</t>
  </si>
  <si>
    <t>ДБІ_В4_1707</t>
  </si>
  <si>
    <t>Семен Солошенко</t>
  </si>
  <si>
    <t>ДБІ_В4_1708</t>
  </si>
  <si>
    <t>Семенюк Софія</t>
  </si>
  <si>
    <t>ДБІ_В4_1709</t>
  </si>
  <si>
    <t>Сергій Байбаков</t>
  </si>
  <si>
    <t>ДБІ_В4_1710</t>
  </si>
  <si>
    <t>Сергій Дудкін</t>
  </si>
  <si>
    <t>ДБІ_В4_1711</t>
  </si>
  <si>
    <t>Сергій Коцюр</t>
  </si>
  <si>
    <t>ДБІ_В4_1712</t>
  </si>
  <si>
    <t>Сергій Макаренко</t>
  </si>
  <si>
    <t>ДБІ_В4_1713</t>
  </si>
  <si>
    <t>Сергій Макущенко</t>
  </si>
  <si>
    <t>ДБІ_В4_1714</t>
  </si>
  <si>
    <t>Сергій Морозов</t>
  </si>
  <si>
    <t>ДБІ_В4_1715</t>
  </si>
  <si>
    <t>Сергій Немеровець</t>
  </si>
  <si>
    <t>ДБІ_В4_1716</t>
  </si>
  <si>
    <t>Сергій Пересічний</t>
  </si>
  <si>
    <t>ДБІ_В4_1717</t>
  </si>
  <si>
    <t>Сергій Рилєєв</t>
  </si>
  <si>
    <t>ДБІ_В4_1718</t>
  </si>
  <si>
    <t>Сергій Шевченко</t>
  </si>
  <si>
    <t>ДБІ_В4_1719</t>
  </si>
  <si>
    <t>Ситник Сніжана</t>
  </si>
  <si>
    <t>ДБІ_В4_1720</t>
  </si>
  <si>
    <t>Сілевич Сергіївна</t>
  </si>
  <si>
    <t>ДБІ_В4_1721</t>
  </si>
  <si>
    <t>Скворцова Єва</t>
  </si>
  <si>
    <t>ДБІ_В4_1722</t>
  </si>
  <si>
    <t>Смоленська Марія</t>
  </si>
  <si>
    <t>ДБІ_В4_1723</t>
  </si>
  <si>
    <t>Снежана Музыкина</t>
  </si>
  <si>
    <t>ДБІ_В4_1724</t>
  </si>
  <si>
    <t>Сніжана Бриндзак</t>
  </si>
  <si>
    <t>ДБІ_В4_1725</t>
  </si>
  <si>
    <t>Сніжана Григоренко</t>
  </si>
  <si>
    <t>ДБІ_В4_1726</t>
  </si>
  <si>
    <t>Сніжана Кучирка</t>
  </si>
  <si>
    <t>ДБІ_В4_1727</t>
  </si>
  <si>
    <t>Сніжана Марчук</t>
  </si>
  <si>
    <t>ДБІ_В4_1728</t>
  </si>
  <si>
    <t>Сніжана Полетаєва</t>
  </si>
  <si>
    <t>ДБІ_В4_1729</t>
  </si>
  <si>
    <t>СОЗАНСЬКИЙ СЗШ91</t>
  </si>
  <si>
    <t>ДБІ_В4_1730</t>
  </si>
  <si>
    <t>Сокур Анастасія</t>
  </si>
  <si>
    <t>ДБІ_В4_1731</t>
  </si>
  <si>
    <t>Соломія Романік</t>
  </si>
  <si>
    <t>ДБІ_В4_1732</t>
  </si>
  <si>
    <t>Соломянна Дарʼя Дарʼя</t>
  </si>
  <si>
    <t>ДБІ_В4_1733</t>
  </si>
  <si>
    <t>Соня Савич</t>
  </si>
  <si>
    <t>ДБІ_В4_1734</t>
  </si>
  <si>
    <t>Соня Шевченко</t>
  </si>
  <si>
    <t>ДБІ_В4_1735</t>
  </si>
  <si>
    <t>Софія Григоренко</t>
  </si>
  <si>
    <t>ДБІ_В4_1736</t>
  </si>
  <si>
    <t>Софія Дідківська</t>
  </si>
  <si>
    <t>ДБІ_В4_1737</t>
  </si>
  <si>
    <t>Софія Йилмаз</t>
  </si>
  <si>
    <t>ДБІ_В4_1738</t>
  </si>
  <si>
    <t>Софія Кияниця</t>
  </si>
  <si>
    <t>ДБІ_В4_1739</t>
  </si>
  <si>
    <t>Софія Котелевська</t>
  </si>
  <si>
    <t>ДБІ_В4_1740</t>
  </si>
  <si>
    <t>Софія Кудерчук</t>
  </si>
  <si>
    <t>ДБІ_В4_1741</t>
  </si>
  <si>
    <t>Софія Маляренко</t>
  </si>
  <si>
    <t>ДБІ_В4_1742</t>
  </si>
  <si>
    <t>Софія Маріна</t>
  </si>
  <si>
    <t>ДБІ_В4_1743</t>
  </si>
  <si>
    <t>Софія Мартинович</t>
  </si>
  <si>
    <t>ДБІ_В4_1744</t>
  </si>
  <si>
    <t>Софія Онишко</t>
  </si>
  <si>
    <t>ДБІ_В4_1745</t>
  </si>
  <si>
    <t>Софія Панчошна</t>
  </si>
  <si>
    <t>ДБІ_В4_1746</t>
  </si>
  <si>
    <t>Софія Партоляк</t>
  </si>
  <si>
    <t>ДБІ_В4_1747</t>
  </si>
  <si>
    <t>Софія Пухова</t>
  </si>
  <si>
    <t>ДБІ_В4_1748</t>
  </si>
  <si>
    <t>Софія Ріжко</t>
  </si>
  <si>
    <t>ДБІ_В4_1749</t>
  </si>
  <si>
    <t>Софія Рудська</t>
  </si>
  <si>
    <t>ДБІ_В4_1750</t>
  </si>
  <si>
    <t>Софія Рябоконь</t>
  </si>
  <si>
    <t>ДБІ_В4_1751</t>
  </si>
  <si>
    <t>Софія Сауляк</t>
  </si>
  <si>
    <t>ДБІ_В4_1752</t>
  </si>
  <si>
    <t>Софія Співак</t>
  </si>
  <si>
    <t>ДБІ_В4_1753</t>
  </si>
  <si>
    <t>Софія Федорченко</t>
  </si>
  <si>
    <t>ДБІ_В4_1754</t>
  </si>
  <si>
    <t>Софія Школьник</t>
  </si>
  <si>
    <t>ДБІ_В4_1755</t>
  </si>
  <si>
    <t>Станіслав Вакульчик</t>
  </si>
  <si>
    <t>ДБІ_В4_1756</t>
  </si>
  <si>
    <t>Станіслав Вієру</t>
  </si>
  <si>
    <t>ДБІ_В4_1757</t>
  </si>
  <si>
    <t>Станіслав Гріщенко</t>
  </si>
  <si>
    <t>ДБІ_В4_1758</t>
  </si>
  <si>
    <t>Станіслав Маленчик</t>
  </si>
  <si>
    <t>ДБІ_В4_1759</t>
  </si>
  <si>
    <t>Старина Ірина</t>
  </si>
  <si>
    <t>ДБІ_В4_1760</t>
  </si>
  <si>
    <t>Стефанія Грицишин</t>
  </si>
  <si>
    <t>ДБІ_В4_1761</t>
  </si>
  <si>
    <t>Суманєєва Людмила</t>
  </si>
  <si>
    <t>ДБІ_В4_1762</t>
  </si>
  <si>
    <t>Тanya Rudychik</t>
  </si>
  <si>
    <t>ДБІ_В4_1763</t>
  </si>
  <si>
    <t>Тамара Домарацька</t>
  </si>
  <si>
    <t>ДБІ_В4_1764</t>
  </si>
  <si>
    <t>Таміла Кривущенко</t>
  </si>
  <si>
    <t>ДБІ_В4_1765</t>
  </si>
  <si>
    <t>Таміла Орлова</t>
  </si>
  <si>
    <t>ДБІ_В4_1766</t>
  </si>
  <si>
    <t>Таміла Шевченко</t>
  </si>
  <si>
    <t>ДБІ_В4_1767</t>
  </si>
  <si>
    <t>Таня Білокінь</t>
  </si>
  <si>
    <t>ДБІ_В4_1768</t>
  </si>
  <si>
    <t>Таня Іваненко</t>
  </si>
  <si>
    <t>ДБІ_В4_1769</t>
  </si>
  <si>
    <t>Таня Миклащук</t>
  </si>
  <si>
    <t>ДБІ_В4_1770</t>
  </si>
  <si>
    <t>Тарас Куциняк</t>
  </si>
  <si>
    <t>ДБІ_В4_1771</t>
  </si>
  <si>
    <t>Тарас Панчук</t>
  </si>
  <si>
    <t>ДБІ_В4_1772</t>
  </si>
  <si>
    <t>Тарас Щербаков</t>
  </si>
  <si>
    <t>ДБІ_В4_1773</t>
  </si>
  <si>
    <t>Татьяна Близнюк</t>
  </si>
  <si>
    <t>ДБІ_В4_1774</t>
  </si>
  <si>
    <t>Тая Хомутова</t>
  </si>
  <si>
    <t>ДБІ_В4_1775</t>
  </si>
  <si>
    <t>Теодор Качалуба</t>
  </si>
  <si>
    <t>ДБІ_В4_1776</t>
  </si>
  <si>
    <t>Терлова Вікторія</t>
  </si>
  <si>
    <t>ДБІ_В4_1777</t>
  </si>
  <si>
    <t>Тетяна Бабин</t>
  </si>
  <si>
    <t>ДБІ_В4_1778</t>
  </si>
  <si>
    <t>Тетяна Балюченко</t>
  </si>
  <si>
    <t>ДБІ_В4_1779</t>
  </si>
  <si>
    <t>Тетяна Білоусова</t>
  </si>
  <si>
    <t>ДБІ_В4_1780</t>
  </si>
  <si>
    <t>Тетяна Бортнюк</t>
  </si>
  <si>
    <t>ДБІ_В4_1781</t>
  </si>
  <si>
    <t>Тетяна Бугайова</t>
  </si>
  <si>
    <t>ДБІ_В4_1782</t>
  </si>
  <si>
    <t>Тетяна Вербицька</t>
  </si>
  <si>
    <t>ДБІ_В4_1783</t>
  </si>
  <si>
    <t>Тетяна Власюк</t>
  </si>
  <si>
    <t>ДБІ_В4_1784</t>
  </si>
  <si>
    <t>Тетяна Волкова</t>
  </si>
  <si>
    <t>ДБІ_В4_1785</t>
  </si>
  <si>
    <t>Тетяна Волошина</t>
  </si>
  <si>
    <t>ДБІ_В4_1786</t>
  </si>
  <si>
    <t>Тетяна Гацько</t>
  </si>
  <si>
    <t>ДБІ_В4_1787</t>
  </si>
  <si>
    <t>Тетяна Гнойова</t>
  </si>
  <si>
    <t>ДБІ_В4_1788</t>
  </si>
  <si>
    <t>Тетяна Гузій</t>
  </si>
  <si>
    <t>ДБІ_В4_1789</t>
  </si>
  <si>
    <t>Тетяна Деркач</t>
  </si>
  <si>
    <t>ДБІ_В4_1790</t>
  </si>
  <si>
    <t>Тетяна Дудка</t>
  </si>
  <si>
    <t>ДБІ_В4_1791</t>
  </si>
  <si>
    <t>Тетяна Дулік</t>
  </si>
  <si>
    <t>ДБІ_В4_1792</t>
  </si>
  <si>
    <t>Тетяна Заїкина</t>
  </si>
  <si>
    <t>ДБІ_В4_1793</t>
  </si>
  <si>
    <t>Тетяна Зеленкова</t>
  </si>
  <si>
    <t>ДБІ_В4_1794</t>
  </si>
  <si>
    <t>Тетяна Івануха</t>
  </si>
  <si>
    <t>ДБІ_В4_1795</t>
  </si>
  <si>
    <t>Тетяна Кармазіна</t>
  </si>
  <si>
    <t>ДБІ_В4_1796</t>
  </si>
  <si>
    <t>Тетяна Кубах</t>
  </si>
  <si>
    <t>ДБІ_В4_1797</t>
  </si>
  <si>
    <t>Тетяна Лабазова</t>
  </si>
  <si>
    <t>ДБІ_В4_1798</t>
  </si>
  <si>
    <t>Тетяна Ланіна</t>
  </si>
  <si>
    <t>ДБІ_В4_1799</t>
  </si>
  <si>
    <t>Тетяна Ліфінцева</t>
  </si>
  <si>
    <t>ДБІ_В4_1800</t>
  </si>
  <si>
    <t>Тетяна Ломага</t>
  </si>
  <si>
    <t>ДБІ_В4_1801</t>
  </si>
  <si>
    <t>Тетяна Лук'янова</t>
  </si>
  <si>
    <t>ДБІ_В4_1802</t>
  </si>
  <si>
    <t>Тетяна Макаревська</t>
  </si>
  <si>
    <t>ДБІ_В4_1803</t>
  </si>
  <si>
    <t>Тетяна Маринич</t>
  </si>
  <si>
    <t>ДБІ_В4_1804</t>
  </si>
  <si>
    <t>Тетяна Марич</t>
  </si>
  <si>
    <t>ДБІ_В4_1805</t>
  </si>
  <si>
    <t>Тетяна Марчевська</t>
  </si>
  <si>
    <t>ДБІ_В4_1806</t>
  </si>
  <si>
    <t>Тетяна МЕЛЬНИК</t>
  </si>
  <si>
    <t>ДБІ_В4_1807</t>
  </si>
  <si>
    <t>Тетяна Міцюк</t>
  </si>
  <si>
    <t>ДБІ_В4_1808</t>
  </si>
  <si>
    <t>Тетяна Нелепенко</t>
  </si>
  <si>
    <t>ДБІ_В4_1809</t>
  </si>
  <si>
    <t>Тетяна Немчинова</t>
  </si>
  <si>
    <t>ДБІ_В4_1810</t>
  </si>
  <si>
    <t>Тетяна Ніколаєва</t>
  </si>
  <si>
    <t>ДБІ_В4_1811</t>
  </si>
  <si>
    <t>Тетяна Нос</t>
  </si>
  <si>
    <t>ДБІ_В4_1812</t>
  </si>
  <si>
    <t>Тетяна Обертас</t>
  </si>
  <si>
    <t>ДБІ_В4_1813</t>
  </si>
  <si>
    <t>Тетяна Обидєннова</t>
  </si>
  <si>
    <t>ДБІ_В4_1814</t>
  </si>
  <si>
    <t>Тетяна Оверчук</t>
  </si>
  <si>
    <t>ДБІ_В4_1815</t>
  </si>
  <si>
    <t>Тетяна Папіженко</t>
  </si>
  <si>
    <t>ДБІ_В4_1816</t>
  </si>
  <si>
    <t>Тетяна Патерило</t>
  </si>
  <si>
    <t>ДБІ_В4_1817</t>
  </si>
  <si>
    <t>Тетяна Подгайна</t>
  </si>
  <si>
    <t>ДБІ_В4_1818</t>
  </si>
  <si>
    <t>Тетяна Покропивна</t>
  </si>
  <si>
    <t>ДБІ_В4_1819</t>
  </si>
  <si>
    <t>Тетяна Пономаренко</t>
  </si>
  <si>
    <t>ДБІ_В4_1820</t>
  </si>
  <si>
    <t>Тетяна Попова</t>
  </si>
  <si>
    <t>ДБІ_В4_1821</t>
  </si>
  <si>
    <t>Тетяна Прилуцька</t>
  </si>
  <si>
    <t>ДБІ_В4_1822</t>
  </si>
  <si>
    <t>Тетяна Райлян</t>
  </si>
  <si>
    <t>ДБІ_В4_1823</t>
  </si>
  <si>
    <t>Тетяна Рідна</t>
  </si>
  <si>
    <t>ДБІ_В4_1824</t>
  </si>
  <si>
    <t>Тетяна Романчук</t>
  </si>
  <si>
    <t>ДБІ_В4_1825</t>
  </si>
  <si>
    <t>Тетяна Семеног</t>
  </si>
  <si>
    <t>ДБІ_В4_1826</t>
  </si>
  <si>
    <t>Тетяна Сербин</t>
  </si>
  <si>
    <t>ДБІ_В4_1827</t>
  </si>
  <si>
    <t>Тетяна Сергєєва</t>
  </si>
  <si>
    <t>ДБІ_В4_1828</t>
  </si>
  <si>
    <t>Тетяна СІРА</t>
  </si>
  <si>
    <t>ДБІ_В4_1829</t>
  </si>
  <si>
    <t>Тетяна Скітченко</t>
  </si>
  <si>
    <t>ДБІ_В4_1830</t>
  </si>
  <si>
    <t>Тетяна Скок</t>
  </si>
  <si>
    <t>ДБІ_В4_1831</t>
  </si>
  <si>
    <t>Тетяна Сліпенко</t>
  </si>
  <si>
    <t>ДБІ_В4_1832</t>
  </si>
  <si>
    <t>Тетяна Слободяник</t>
  </si>
  <si>
    <t>ДБІ_В4_1833</t>
  </si>
  <si>
    <t>Тетяна Степаненко</t>
  </si>
  <si>
    <t>ДБІ_В4_1834</t>
  </si>
  <si>
    <t>Тетяна Стороженко</t>
  </si>
  <si>
    <t>ДБІ_В4_1835</t>
  </si>
  <si>
    <t>Тетяна Стріжак</t>
  </si>
  <si>
    <t>ДБІ_В4_1836</t>
  </si>
  <si>
    <t>Тетяна Студнікова</t>
  </si>
  <si>
    <t>ДБІ_В4_1837</t>
  </si>
  <si>
    <t>Тетяна Тарасенко</t>
  </si>
  <si>
    <t>ДБІ_В4_1838</t>
  </si>
  <si>
    <t>Тетяна Трубій</t>
  </si>
  <si>
    <t>ДБІ_В4_1839</t>
  </si>
  <si>
    <t>Тетяна Череватенко</t>
  </si>
  <si>
    <t>ДБІ_В4_1840</t>
  </si>
  <si>
    <t>Тетяна Шевченко</t>
  </si>
  <si>
    <t>ДБІ_В4_1841</t>
  </si>
  <si>
    <t>Тетяна Шовкопляс</t>
  </si>
  <si>
    <t>ДБІ_В4_1842</t>
  </si>
  <si>
    <t>Тетяна Штукевич</t>
  </si>
  <si>
    <t>ДБІ_В4_1843</t>
  </si>
  <si>
    <t>Тетяна Шумінська</t>
  </si>
  <si>
    <t>ДБІ_В4_1844</t>
  </si>
  <si>
    <t>Тетяна Яремчук</t>
  </si>
  <si>
    <t>ДБІ_В4_1845</t>
  </si>
  <si>
    <t>Тетяна Ящук</t>
  </si>
  <si>
    <t>ДБІ_В4_1846</t>
  </si>
  <si>
    <t>Тещинська Вікторія</t>
  </si>
  <si>
    <t>ДБІ_В4_1847</t>
  </si>
  <si>
    <t>Тимофей Матейченко</t>
  </si>
  <si>
    <t>ДБІ_В4_1848</t>
  </si>
  <si>
    <t>Тимофій Батура</t>
  </si>
  <si>
    <t>ДБІ_В4_1849</t>
  </si>
  <si>
    <t>Тимофій Буняєв</t>
  </si>
  <si>
    <t>ДБІ_В4_1850</t>
  </si>
  <si>
    <t>Тимофій Ланов'юк</t>
  </si>
  <si>
    <t>ДБІ_В4_1851</t>
  </si>
  <si>
    <t>Тимофій Мартиненко</t>
  </si>
  <si>
    <t>ДБІ_В4_1852</t>
  </si>
  <si>
    <t>Тимофій Роговий</t>
  </si>
  <si>
    <t>ДБІ_В4_1853</t>
  </si>
  <si>
    <t>Тимофій Шкарбан</t>
  </si>
  <si>
    <t>ДБІ_В4_1854</t>
  </si>
  <si>
    <t>Тимур Білий</t>
  </si>
  <si>
    <t>ДБІ_В4_1855</t>
  </si>
  <si>
    <t>Тимур Крокос</t>
  </si>
  <si>
    <t>ДБІ_В4_1856</t>
  </si>
  <si>
    <t>Тимчик Анастасія</t>
  </si>
  <si>
    <t>ДБІ_В4_1857</t>
  </si>
  <si>
    <t>Ткач Даша</t>
  </si>
  <si>
    <t>ДБІ_В4_1858</t>
  </si>
  <si>
    <t>Торгановицька гімназія</t>
  </si>
  <si>
    <t>ДБІ_В4_1859</t>
  </si>
  <si>
    <t>Уляна Зелінгер</t>
  </si>
  <si>
    <t>ДБІ_В4_1860</t>
  </si>
  <si>
    <t>Уляна Ярославлєва</t>
  </si>
  <si>
    <t>ДБІ_В4_1861</t>
  </si>
  <si>
    <t>Федір Дубінський</t>
  </si>
  <si>
    <t>ДБІ_В4_1862</t>
  </si>
  <si>
    <t>Федір Киричатий</t>
  </si>
  <si>
    <t>ДБІ_В4_1863</t>
  </si>
  <si>
    <t>Федчик Вероніка</t>
  </si>
  <si>
    <t>ДБІ_В4_1864</t>
  </si>
  <si>
    <t>Філіп Тимофій</t>
  </si>
  <si>
    <t>ДБІ_В4_1865</t>
  </si>
  <si>
    <t>Хозеєва Ірина</t>
  </si>
  <si>
    <t>ДБІ_В4_1866</t>
  </si>
  <si>
    <t>Христина Олексієнко</t>
  </si>
  <si>
    <t>ДБІ_В4_1867</t>
  </si>
  <si>
    <t>Христина Стасенко</t>
  </si>
  <si>
    <t>ДБІ_В4_1868</t>
  </si>
  <si>
    <t>Цега Аліна</t>
  </si>
  <si>
    <t>ДБІ_В4_1869</t>
  </si>
  <si>
    <t>Циба Альбіна</t>
  </si>
  <si>
    <t>ДБІ_В4_1870</t>
  </si>
  <si>
    <t>Цимбал Віталій</t>
  </si>
  <si>
    <t>ДБІ_В4_1871</t>
  </si>
  <si>
    <t>Чепель Михайло</t>
  </si>
  <si>
    <t>ДБІ_В4_1872</t>
  </si>
  <si>
    <t>Четвертак Вероніка</t>
  </si>
  <si>
    <t>ДБІ_В4_1873</t>
  </si>
  <si>
    <t>Чимрова Маргарита</t>
  </si>
  <si>
    <t>ДБІ_В4_1874</t>
  </si>
  <si>
    <t>Чолак Тетяна</t>
  </si>
  <si>
    <t>ДБІ_В4_1875</t>
  </si>
  <si>
    <t>Чорна Тетяна</t>
  </si>
  <si>
    <t>ДБІ_В4_1876</t>
  </si>
  <si>
    <t>Чорнобай Карина</t>
  </si>
  <si>
    <t>ДБІ_В4_1877</t>
  </si>
  <si>
    <t>Чухно Оксана</t>
  </si>
  <si>
    <t>ДБІ_В4_1878</t>
  </si>
  <si>
    <t>Шарамок Марія</t>
  </si>
  <si>
    <t>ДБІ_В4_1879</t>
  </si>
  <si>
    <t>Щедраков Олександр</t>
  </si>
  <si>
    <t>ДБІ_В4_1880</t>
  </si>
  <si>
    <t>Юліана Романенко</t>
  </si>
  <si>
    <t>ДБІ_В4_1881</t>
  </si>
  <si>
    <t>Юліана Скорик</t>
  </si>
  <si>
    <t>ДБІ_В4_1882</t>
  </si>
  <si>
    <t>Юлія Авраменко</t>
  </si>
  <si>
    <t>ДБІ_В4_1883</t>
  </si>
  <si>
    <t>Юлія Балинська</t>
  </si>
  <si>
    <t>ДБІ_В4_1884</t>
  </si>
  <si>
    <t>Юлія Бараннік</t>
  </si>
  <si>
    <t>ДБІ_В4_1885</t>
  </si>
  <si>
    <t>Юлія Безніс</t>
  </si>
  <si>
    <t>ДБІ_В4_1886</t>
  </si>
  <si>
    <t>Юлія Босенко</t>
  </si>
  <si>
    <t>ДБІ_В4_1887</t>
  </si>
  <si>
    <t>Юлія Гайкова</t>
  </si>
  <si>
    <t>ДБІ_В4_1888</t>
  </si>
  <si>
    <t>Юлія Гетьманенко</t>
  </si>
  <si>
    <t>ДБІ_В4_1889</t>
  </si>
  <si>
    <t>Юлія Гладка</t>
  </si>
  <si>
    <t>ДБІ_В4_1890</t>
  </si>
  <si>
    <t>Юлія Голіней</t>
  </si>
  <si>
    <t>ДБІ_В4_1891</t>
  </si>
  <si>
    <t>Юлія Гребенець</t>
  </si>
  <si>
    <t>ДБІ_В4_1892</t>
  </si>
  <si>
    <t>Юлія Дмитрук</t>
  </si>
  <si>
    <t>ДБІ_В4_1893</t>
  </si>
  <si>
    <t>Юлія Домальчук</t>
  </si>
  <si>
    <t>ДБІ_В4_1894</t>
  </si>
  <si>
    <t>Юлія Драган</t>
  </si>
  <si>
    <t>ДБІ_В4_1895</t>
  </si>
  <si>
    <t>Юлія Калмикова</t>
  </si>
  <si>
    <t>ДБІ_В4_1896</t>
  </si>
  <si>
    <t>Юлія Малахова</t>
  </si>
  <si>
    <t>ДБІ_В4_1897</t>
  </si>
  <si>
    <t>Юлія Мельник</t>
  </si>
  <si>
    <t>ДБІ_В4_1898</t>
  </si>
  <si>
    <t>Юлія Ничипорчук</t>
  </si>
  <si>
    <t>ДБІ_В4_1899</t>
  </si>
  <si>
    <t>Юлія Носанчук</t>
  </si>
  <si>
    <t>ДБІ_В4_1900</t>
  </si>
  <si>
    <t>Юлія Огренич</t>
  </si>
  <si>
    <t>ДБІ_В4_1901</t>
  </si>
  <si>
    <t>Юлія Панасенко</t>
  </si>
  <si>
    <t>ДБІ_В4_1902</t>
  </si>
  <si>
    <t>Юлія Приступа</t>
  </si>
  <si>
    <t>ДБІ_В4_1903</t>
  </si>
  <si>
    <t>Юлія Радковська</t>
  </si>
  <si>
    <t>ДБІ_В4_1904</t>
  </si>
  <si>
    <t>Юлія Ребрик</t>
  </si>
  <si>
    <t>ДБІ_В4_1905</t>
  </si>
  <si>
    <t>Юлія Романішина</t>
  </si>
  <si>
    <t>ДБІ_В4_1906</t>
  </si>
  <si>
    <t>Юлія Степанюк</t>
  </si>
  <si>
    <t>ДБІ_В4_1907</t>
  </si>
  <si>
    <t>Юлія Стеценко</t>
  </si>
  <si>
    <t>ДБІ_В4_1908</t>
  </si>
  <si>
    <t>Юлія Стоян</t>
  </si>
  <si>
    <t>ДБІ_В4_1909</t>
  </si>
  <si>
    <t>Юлія Тиравська</t>
  </si>
  <si>
    <t>ДБІ_В4_1910</t>
  </si>
  <si>
    <t>Юлія Тодосієнко</t>
  </si>
  <si>
    <t>ДБІ_В4_1911</t>
  </si>
  <si>
    <t>Юлія Хілько</t>
  </si>
  <si>
    <t>ДБІ_В4_1912</t>
  </si>
  <si>
    <t>Юлія Чужикова</t>
  </si>
  <si>
    <t>ДБІ_В4_1913</t>
  </si>
  <si>
    <t>Юлія Шапкіна</t>
  </si>
  <si>
    <t>ДБІ_В4_1914</t>
  </si>
  <si>
    <t>Юлія Шелест</t>
  </si>
  <si>
    <t>ДБІ_В4_1915</t>
  </si>
  <si>
    <t>Юлія Шинкарева</t>
  </si>
  <si>
    <t>ДБІ_В4_1916</t>
  </si>
  <si>
    <t>Юлія Шпінь</t>
  </si>
  <si>
    <t>ДБІ_В4_1917</t>
  </si>
  <si>
    <t>Юлія Штепа</t>
  </si>
  <si>
    <t>ДБІ_В4_1918</t>
  </si>
  <si>
    <t>Юлія Шупрудько</t>
  </si>
  <si>
    <t>ДБІ_В4_1919</t>
  </si>
  <si>
    <t>Юлія Юлія</t>
  </si>
  <si>
    <t>ДБІ_В4_1920</t>
  </si>
  <si>
    <t>Юлія Якименко</t>
  </si>
  <si>
    <t>ДБІ_В4_1921</t>
  </si>
  <si>
    <t>Юра Коломієць</t>
  </si>
  <si>
    <t>ДБІ_В4_1922</t>
  </si>
  <si>
    <t>Юра Слука</t>
  </si>
  <si>
    <t>ДБІ_В4_1923</t>
  </si>
  <si>
    <t>Юрій Вознюк</t>
  </si>
  <si>
    <t>ДБІ_В4_1924</t>
  </si>
  <si>
    <t>Юрій Жук</t>
  </si>
  <si>
    <t>ДБІ_В4_1925</t>
  </si>
  <si>
    <t>Юрій Юсупов</t>
  </si>
  <si>
    <t>ДБІ_В4_1926</t>
  </si>
  <si>
    <t>Юхимчук Оксана</t>
  </si>
  <si>
    <t>ДБІ_В4_1927</t>
  </si>
  <si>
    <t>Ян Соренко</t>
  </si>
  <si>
    <t>ДБІ_В4_1928</t>
  </si>
  <si>
    <t>Яна Гамчук</t>
  </si>
  <si>
    <t>ДБІ_В4_1929</t>
  </si>
  <si>
    <t>Яна Головань</t>
  </si>
  <si>
    <t>ДБІ_В4_1930</t>
  </si>
  <si>
    <t>Яна Кривогуз</t>
  </si>
  <si>
    <t>ДБІ_В4_1931</t>
  </si>
  <si>
    <t>Яна Криворучко</t>
  </si>
  <si>
    <t>ДБІ_В4_1932</t>
  </si>
  <si>
    <t>Яна Нечепоренко</t>
  </si>
  <si>
    <t>ДБІ_В4_1933</t>
  </si>
  <si>
    <t>Яна Сайко</t>
  </si>
  <si>
    <t>ДБІ_В4_1934</t>
  </si>
  <si>
    <t>Яна Степанець</t>
  </si>
  <si>
    <t>ДБІ_В4_1935</t>
  </si>
  <si>
    <t>Яна Сушкова</t>
  </si>
  <si>
    <t>ДБІ_В4_1936</t>
  </si>
  <si>
    <t>Яна Тєльчарова</t>
  </si>
  <si>
    <t>ДБІ_В4_1937</t>
  </si>
  <si>
    <t>Яна Чичирко</t>
  </si>
  <si>
    <t>ДБІ_В4_1938</t>
  </si>
  <si>
    <t>Яна Яковина</t>
  </si>
  <si>
    <t>ДБІ_В4_1939</t>
  </si>
  <si>
    <t>Яніна Дзюба</t>
  </si>
  <si>
    <t>ДБІ_В4_1940</t>
  </si>
  <si>
    <t>Яніна Шохіна</t>
  </si>
  <si>
    <t>ДБІ_В4_1941</t>
  </si>
  <si>
    <t>Ярина Климко</t>
  </si>
  <si>
    <t>ДБІ_В4_1942</t>
  </si>
  <si>
    <t>Ярослав Кавун</t>
  </si>
  <si>
    <t>ДБІ_В4_1943</t>
  </si>
  <si>
    <t>Ярослав Кондратенко</t>
  </si>
  <si>
    <t>ДБІ_В4_1944</t>
  </si>
  <si>
    <t>Ярослав Латушко</t>
  </si>
  <si>
    <t>ДБІ_В4_1945</t>
  </si>
  <si>
    <t>Ярослав Максимов</t>
  </si>
  <si>
    <t>ДБІ_В4_1946</t>
  </si>
  <si>
    <t>Ярослав Пономаренко</t>
  </si>
  <si>
    <t>ДБІ_В4_1947</t>
  </si>
  <si>
    <t>Ярослава Федірко</t>
  </si>
  <si>
    <t>ПІБ учасника</t>
  </si>
  <si>
    <t>ДБІ_В4_1948</t>
  </si>
  <si>
    <t xml:space="preserve">Євгенія Гордієнко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</si>
</sst>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alan.bank.gov.ua/get-user-certificate/g6RWwUY19a5KE2sQ8gH6" TargetMode="External"/><Relationship Id="rId1827" Type="http://schemas.openxmlformats.org/officeDocument/2006/relationships/hyperlink" Target="https://talan.bank.gov.ua/get-user-certificate/g6RWwZzEByYqxOqIBogt" TargetMode="External"/><Relationship Id="rId21" Type="http://schemas.openxmlformats.org/officeDocument/2006/relationships/hyperlink" Target="https://talan.bank.gov.ua/get-user-certificate/g6RWwOxe9FUqJaMY6Iek" TargetMode="External"/><Relationship Id="rId170" Type="http://schemas.openxmlformats.org/officeDocument/2006/relationships/hyperlink" Target="https://talan.bank.gov.ua/get-user-certificate/g6RWwKC7uZa8CmCWa3SY" TargetMode="External"/><Relationship Id="rId268" Type="http://schemas.openxmlformats.org/officeDocument/2006/relationships/hyperlink" Target="https://talan.bank.gov.ua/get-user-certificate/g6RWwQJMuCaweNksZkJN" TargetMode="External"/><Relationship Id="rId475" Type="http://schemas.openxmlformats.org/officeDocument/2006/relationships/hyperlink" Target="https://talan.bank.gov.ua/get-user-certificate/g6RWwCQ1aI0LMtevCOjb" TargetMode="External"/><Relationship Id="rId682" Type="http://schemas.openxmlformats.org/officeDocument/2006/relationships/hyperlink" Target="https://talan.bank.gov.ua/get-user-certificate/g6RWw7hiGkVgGPRaxPRQ" TargetMode="External"/><Relationship Id="rId128" Type="http://schemas.openxmlformats.org/officeDocument/2006/relationships/hyperlink" Target="https://talan.bank.gov.ua/get-user-certificate/g6RWwcKcQ40dNV-vyTGZ" TargetMode="External"/><Relationship Id="rId335" Type="http://schemas.openxmlformats.org/officeDocument/2006/relationships/hyperlink" Target="https://talan.bank.gov.ua/get-user-certificate/g6RWw_e0kuBSN9jNighi" TargetMode="External"/><Relationship Id="rId542" Type="http://schemas.openxmlformats.org/officeDocument/2006/relationships/hyperlink" Target="https://talan.bank.gov.ua/get-user-certificate/g6RWwLCsnhCLA_dlz2ZU" TargetMode="External"/><Relationship Id="rId987" Type="http://schemas.openxmlformats.org/officeDocument/2006/relationships/hyperlink" Target="https://talan.bank.gov.ua/get-user-certificate/g6RWw5nr9htU5FOZBRwc" TargetMode="External"/><Relationship Id="rId1172" Type="http://schemas.openxmlformats.org/officeDocument/2006/relationships/hyperlink" Target="https://talan.bank.gov.ua/get-user-certificate/g6RWwiz_KCeGfxhvEMDa" TargetMode="External"/><Relationship Id="rId402" Type="http://schemas.openxmlformats.org/officeDocument/2006/relationships/hyperlink" Target="https://talan.bank.gov.ua/get-user-certificate/g6RWw4B4Wf8hqWNHnXka" TargetMode="External"/><Relationship Id="rId847" Type="http://schemas.openxmlformats.org/officeDocument/2006/relationships/hyperlink" Target="https://talan.bank.gov.ua/get-user-certificate/g6RWwGPtjop8aNNxjh5o" TargetMode="External"/><Relationship Id="rId1032" Type="http://schemas.openxmlformats.org/officeDocument/2006/relationships/hyperlink" Target="https://talan.bank.gov.ua/get-user-certificate/g6RWwpXiQ-wsGfiAXYlc" TargetMode="External"/><Relationship Id="rId1477" Type="http://schemas.openxmlformats.org/officeDocument/2006/relationships/hyperlink" Target="https://talan.bank.gov.ua/get-user-certificate/g6RWwMmXwMAQBqowbbJs" TargetMode="External"/><Relationship Id="rId1684" Type="http://schemas.openxmlformats.org/officeDocument/2006/relationships/hyperlink" Target="https://talan.bank.gov.ua/get-user-certificate/g6RWwweassGG7Q0qMmO4" TargetMode="External"/><Relationship Id="rId1891" Type="http://schemas.openxmlformats.org/officeDocument/2006/relationships/hyperlink" Target="https://talan.bank.gov.ua/get-user-certificate/g6RWwOoOTymp9R1U2st6" TargetMode="External"/><Relationship Id="rId707" Type="http://schemas.openxmlformats.org/officeDocument/2006/relationships/hyperlink" Target="https://talan.bank.gov.ua/get-user-certificate/g6RWwKy6LRUX4gY4A5-f" TargetMode="External"/><Relationship Id="rId914" Type="http://schemas.openxmlformats.org/officeDocument/2006/relationships/hyperlink" Target="https://talan.bank.gov.ua/get-user-certificate/g6RWwBx42aIxvOAb_NT9" TargetMode="External"/><Relationship Id="rId1337" Type="http://schemas.openxmlformats.org/officeDocument/2006/relationships/hyperlink" Target="https://talan.bank.gov.ua/get-user-certificate/g6RWwGx7jZBgeOLJ_dO9" TargetMode="External"/><Relationship Id="rId1544" Type="http://schemas.openxmlformats.org/officeDocument/2006/relationships/hyperlink" Target="https://talan.bank.gov.ua/get-user-certificate/g6RWwAgJwMj4lnokYZDc" TargetMode="External"/><Relationship Id="rId1751" Type="http://schemas.openxmlformats.org/officeDocument/2006/relationships/hyperlink" Target="https://talan.bank.gov.ua/get-user-certificate/g6RWwWlBIX0ArD_TCOAu" TargetMode="External"/><Relationship Id="rId43" Type="http://schemas.openxmlformats.org/officeDocument/2006/relationships/hyperlink" Target="https://talan.bank.gov.ua/get-user-certificate/g6RWwM82pjX9ZbIex0Md" TargetMode="External"/><Relationship Id="rId1404" Type="http://schemas.openxmlformats.org/officeDocument/2006/relationships/hyperlink" Target="https://talan.bank.gov.ua/get-user-certificate/g6RWwJvrUEaUwkoqsBFX" TargetMode="External"/><Relationship Id="rId1611" Type="http://schemas.openxmlformats.org/officeDocument/2006/relationships/hyperlink" Target="https://talan.bank.gov.ua/get-user-certificate/g6RWwEu4KEN_4CAXIBLy" TargetMode="External"/><Relationship Id="rId1849" Type="http://schemas.openxmlformats.org/officeDocument/2006/relationships/hyperlink" Target="https://talan.bank.gov.ua/get-user-certificate/g6RWwZrZC_wh7RqeazLo" TargetMode="External"/><Relationship Id="rId192" Type="http://schemas.openxmlformats.org/officeDocument/2006/relationships/hyperlink" Target="https://talan.bank.gov.ua/get-user-certificate/g6RWwethzLez6D-XlPa3" TargetMode="External"/><Relationship Id="rId1709" Type="http://schemas.openxmlformats.org/officeDocument/2006/relationships/hyperlink" Target="https://talan.bank.gov.ua/get-user-certificate/g6RWwL3xoX8XOuLWJnq5" TargetMode="External"/><Relationship Id="rId1916" Type="http://schemas.openxmlformats.org/officeDocument/2006/relationships/hyperlink" Target="https://talan.bank.gov.ua/get-user-certificate/g6RWwDhuxV8PEsEwpEz_" TargetMode="External"/><Relationship Id="rId497" Type="http://schemas.openxmlformats.org/officeDocument/2006/relationships/hyperlink" Target="https://talan.bank.gov.ua/get-user-certificate/g6RWwn0ygqFFnEeQYG_G" TargetMode="External"/><Relationship Id="rId357" Type="http://schemas.openxmlformats.org/officeDocument/2006/relationships/hyperlink" Target="https://talan.bank.gov.ua/get-user-certificate/g6RWwCyY--Kzo4DKo6yO" TargetMode="External"/><Relationship Id="rId1194" Type="http://schemas.openxmlformats.org/officeDocument/2006/relationships/hyperlink" Target="https://talan.bank.gov.ua/get-user-certificate/g6RWwHRdfB39uJaEhosh" TargetMode="External"/><Relationship Id="rId217" Type="http://schemas.openxmlformats.org/officeDocument/2006/relationships/hyperlink" Target="https://talan.bank.gov.ua/get-user-certificate/g6RWwmpKL7xzq7tpXodG" TargetMode="External"/><Relationship Id="rId564" Type="http://schemas.openxmlformats.org/officeDocument/2006/relationships/hyperlink" Target="https://talan.bank.gov.ua/get-user-certificate/g6RWwJqAIL-h5MbXC8MV" TargetMode="External"/><Relationship Id="rId771" Type="http://schemas.openxmlformats.org/officeDocument/2006/relationships/hyperlink" Target="https://talan.bank.gov.ua/get-user-certificate/g6RWwlQ92926OWG9A3Z_" TargetMode="External"/><Relationship Id="rId869" Type="http://schemas.openxmlformats.org/officeDocument/2006/relationships/hyperlink" Target="https://talan.bank.gov.ua/get-user-certificate/g6RWwUe5wkN5nks8BNoG" TargetMode="External"/><Relationship Id="rId1499" Type="http://schemas.openxmlformats.org/officeDocument/2006/relationships/hyperlink" Target="https://talan.bank.gov.ua/get-user-certificate/g6RWwWL9wEHe5Xk48Q6c" TargetMode="External"/><Relationship Id="rId424" Type="http://schemas.openxmlformats.org/officeDocument/2006/relationships/hyperlink" Target="https://talan.bank.gov.ua/get-user-certificate/g6RWwubfIHFoI7zVG734" TargetMode="External"/><Relationship Id="rId631" Type="http://schemas.openxmlformats.org/officeDocument/2006/relationships/hyperlink" Target="https://talan.bank.gov.ua/get-user-certificate/g6RWwIDVX5n6exOQWJHb" TargetMode="External"/><Relationship Id="rId729" Type="http://schemas.openxmlformats.org/officeDocument/2006/relationships/hyperlink" Target="https://talan.bank.gov.ua/get-user-certificate/g6RWwfxClPGcPu3sgBlU" TargetMode="External"/><Relationship Id="rId1054" Type="http://schemas.openxmlformats.org/officeDocument/2006/relationships/hyperlink" Target="https://talan.bank.gov.ua/get-user-certificate/g6RWw53uju-VeRslsR20" TargetMode="External"/><Relationship Id="rId1261" Type="http://schemas.openxmlformats.org/officeDocument/2006/relationships/hyperlink" Target="https://talan.bank.gov.ua/get-user-certificate/g6RWwvDdo5wVIWSwH8X2" TargetMode="External"/><Relationship Id="rId1359" Type="http://schemas.openxmlformats.org/officeDocument/2006/relationships/hyperlink" Target="https://talan.bank.gov.ua/get-user-certificate/g6RWwTZPJPI6hVBpRfHf" TargetMode="External"/><Relationship Id="rId936" Type="http://schemas.openxmlformats.org/officeDocument/2006/relationships/hyperlink" Target="https://talan.bank.gov.ua/get-user-certificate/g6RWwBeqQ06SdadKleqI" TargetMode="External"/><Relationship Id="rId1121" Type="http://schemas.openxmlformats.org/officeDocument/2006/relationships/hyperlink" Target="https://talan.bank.gov.ua/get-user-certificate/g6RWwCGDXIXc5qgr8_W2" TargetMode="External"/><Relationship Id="rId1219" Type="http://schemas.openxmlformats.org/officeDocument/2006/relationships/hyperlink" Target="https://talan.bank.gov.ua/get-user-certificate/g6RWwqckGh93VQs7OPC5" TargetMode="External"/><Relationship Id="rId1566" Type="http://schemas.openxmlformats.org/officeDocument/2006/relationships/hyperlink" Target="https://talan.bank.gov.ua/get-user-certificate/g6RWwrpfZxqEyCu1Ttb8" TargetMode="External"/><Relationship Id="rId1773" Type="http://schemas.openxmlformats.org/officeDocument/2006/relationships/hyperlink" Target="https://talan.bank.gov.ua/get-user-certificate/g6RWwpaCvoCOwEdY2Foz" TargetMode="External"/><Relationship Id="rId65" Type="http://schemas.openxmlformats.org/officeDocument/2006/relationships/hyperlink" Target="https://talan.bank.gov.ua/get-user-certificate/g6RWw0Du2-f2dCjYRNAw" TargetMode="External"/><Relationship Id="rId1426" Type="http://schemas.openxmlformats.org/officeDocument/2006/relationships/hyperlink" Target="https://talan.bank.gov.ua/get-user-certificate/g6RWwxjHRL9U55TlNG2X" TargetMode="External"/><Relationship Id="rId1633" Type="http://schemas.openxmlformats.org/officeDocument/2006/relationships/hyperlink" Target="https://talan.bank.gov.ua/get-user-certificate/g6RWwhzXmWZlylpqGZ2y" TargetMode="External"/><Relationship Id="rId1840" Type="http://schemas.openxmlformats.org/officeDocument/2006/relationships/hyperlink" Target="https://talan.bank.gov.ua/get-user-certificate/g6RWwBZs4vW778lkH1yL" TargetMode="External"/><Relationship Id="rId1700" Type="http://schemas.openxmlformats.org/officeDocument/2006/relationships/hyperlink" Target="https://talan.bank.gov.ua/get-user-certificate/g6RWw_47hCezn1bf_KEN" TargetMode="External"/><Relationship Id="rId1938" Type="http://schemas.openxmlformats.org/officeDocument/2006/relationships/hyperlink" Target="https://talan.bank.gov.ua/get-user-certificate/g6RWw2DnmWtsyEBB02b8" TargetMode="External"/><Relationship Id="rId281" Type="http://schemas.openxmlformats.org/officeDocument/2006/relationships/hyperlink" Target="https://talan.bank.gov.ua/get-user-certificate/g6RWwa4Y7oOW7yTpbuT5" TargetMode="External"/><Relationship Id="rId141" Type="http://schemas.openxmlformats.org/officeDocument/2006/relationships/hyperlink" Target="https://talan.bank.gov.ua/get-user-certificate/g6RWwCUQeWFbA6cpB0w3" TargetMode="External"/><Relationship Id="rId379" Type="http://schemas.openxmlformats.org/officeDocument/2006/relationships/hyperlink" Target="https://talan.bank.gov.ua/get-user-certificate/g6RWw4vjlqxdtrQ58rku" TargetMode="External"/><Relationship Id="rId586" Type="http://schemas.openxmlformats.org/officeDocument/2006/relationships/hyperlink" Target="https://talan.bank.gov.ua/get-user-certificate/g6RWwk0fTPgLviqgeE6j" TargetMode="External"/><Relationship Id="rId793" Type="http://schemas.openxmlformats.org/officeDocument/2006/relationships/hyperlink" Target="https://talan.bank.gov.ua/get-user-certificate/g6RWwSyv6hRu6G53tJ6l" TargetMode="External"/><Relationship Id="rId7" Type="http://schemas.openxmlformats.org/officeDocument/2006/relationships/hyperlink" Target="https://talan.bank.gov.ua/get-user-certificate/g6RWwZO7R_weCL0dNFLV" TargetMode="External"/><Relationship Id="rId239" Type="http://schemas.openxmlformats.org/officeDocument/2006/relationships/hyperlink" Target="https://talan.bank.gov.ua/get-user-certificate/g6RWwxyP23aRj4A7RV8A" TargetMode="External"/><Relationship Id="rId446" Type="http://schemas.openxmlformats.org/officeDocument/2006/relationships/hyperlink" Target="https://talan.bank.gov.ua/get-user-certificate/g6RWwH-kOYd1sMY_CJuQ" TargetMode="External"/><Relationship Id="rId653" Type="http://schemas.openxmlformats.org/officeDocument/2006/relationships/hyperlink" Target="https://talan.bank.gov.ua/get-user-certificate/g6RWwNAyY_tAC81SmTba" TargetMode="External"/><Relationship Id="rId1076" Type="http://schemas.openxmlformats.org/officeDocument/2006/relationships/hyperlink" Target="https://talan.bank.gov.ua/get-user-certificate/g6RWwGG4Rqc2yei5bVZa" TargetMode="External"/><Relationship Id="rId1283" Type="http://schemas.openxmlformats.org/officeDocument/2006/relationships/hyperlink" Target="https://talan.bank.gov.ua/get-user-certificate/g6RWw-bH1FNXrFTvfsSP" TargetMode="External"/><Relationship Id="rId1490" Type="http://schemas.openxmlformats.org/officeDocument/2006/relationships/hyperlink" Target="https://talan.bank.gov.ua/get-user-certificate/g6RWwNSKQMsnWwLVAtiC" TargetMode="External"/><Relationship Id="rId306" Type="http://schemas.openxmlformats.org/officeDocument/2006/relationships/hyperlink" Target="https://talan.bank.gov.ua/get-user-certificate/g6RWwbGNXpFNabAyAbYL" TargetMode="External"/><Relationship Id="rId860" Type="http://schemas.openxmlformats.org/officeDocument/2006/relationships/hyperlink" Target="https://talan.bank.gov.ua/get-user-certificate/g6RWwdD5iFSvebobxscj" TargetMode="External"/><Relationship Id="rId958" Type="http://schemas.openxmlformats.org/officeDocument/2006/relationships/hyperlink" Target="https://talan.bank.gov.ua/get-user-certificate/g6RWwUJSGhSWYHQXMuet" TargetMode="External"/><Relationship Id="rId1143" Type="http://schemas.openxmlformats.org/officeDocument/2006/relationships/hyperlink" Target="https://talan.bank.gov.ua/get-user-certificate/g6RWwWLOlNoOv1H9IZb4" TargetMode="External"/><Relationship Id="rId1588" Type="http://schemas.openxmlformats.org/officeDocument/2006/relationships/hyperlink" Target="https://talan.bank.gov.ua/get-user-certificate/g6RWw-qmt59o7Kx6QE_V" TargetMode="External"/><Relationship Id="rId1795" Type="http://schemas.openxmlformats.org/officeDocument/2006/relationships/hyperlink" Target="https://talan.bank.gov.ua/get-user-certificate/g6RWw9-jZTZEFZ7cOH6Q" TargetMode="External"/><Relationship Id="rId87" Type="http://schemas.openxmlformats.org/officeDocument/2006/relationships/hyperlink" Target="https://talan.bank.gov.ua/get-user-certificate/g6RWwQbO6Cat8TdfL0V_" TargetMode="External"/><Relationship Id="rId513" Type="http://schemas.openxmlformats.org/officeDocument/2006/relationships/hyperlink" Target="https://talan.bank.gov.ua/get-user-certificate/g6RWwjHPVUKFSR9Qu5Do" TargetMode="External"/><Relationship Id="rId720" Type="http://schemas.openxmlformats.org/officeDocument/2006/relationships/hyperlink" Target="https://talan.bank.gov.ua/get-user-certificate/g6RWwUReYHLZ6CsFDSkw" TargetMode="External"/><Relationship Id="rId818" Type="http://schemas.openxmlformats.org/officeDocument/2006/relationships/hyperlink" Target="https://talan.bank.gov.ua/get-user-certificate/g6RWwh2_g1E0TB9In7m6" TargetMode="External"/><Relationship Id="rId1350" Type="http://schemas.openxmlformats.org/officeDocument/2006/relationships/hyperlink" Target="https://talan.bank.gov.ua/get-user-certificate/g6RWwuqq0QEP1dgbsGTE" TargetMode="External"/><Relationship Id="rId1448" Type="http://schemas.openxmlformats.org/officeDocument/2006/relationships/hyperlink" Target="https://talan.bank.gov.ua/get-user-certificate/g6RWwceXaetz_BcYStUE" TargetMode="External"/><Relationship Id="rId1655" Type="http://schemas.openxmlformats.org/officeDocument/2006/relationships/hyperlink" Target="https://talan.bank.gov.ua/get-user-certificate/g6RWw3chOuy_YKjdWIjy" TargetMode="External"/><Relationship Id="rId1003" Type="http://schemas.openxmlformats.org/officeDocument/2006/relationships/hyperlink" Target="https://talan.bank.gov.ua/get-user-certificate/g6RWwqIRAxaz7eXT4RzD" TargetMode="External"/><Relationship Id="rId1210" Type="http://schemas.openxmlformats.org/officeDocument/2006/relationships/hyperlink" Target="https://talan.bank.gov.ua/get-user-certificate/g6RWwJOqi4H7ybE4CJMJ" TargetMode="External"/><Relationship Id="rId1308" Type="http://schemas.openxmlformats.org/officeDocument/2006/relationships/hyperlink" Target="https://talan.bank.gov.ua/get-user-certificate/g6RWwmgp5jQKQkJeR2Lg" TargetMode="External"/><Relationship Id="rId1862" Type="http://schemas.openxmlformats.org/officeDocument/2006/relationships/hyperlink" Target="https://talan.bank.gov.ua/get-user-certificate/g6RWwseXMly95knLjIqA" TargetMode="External"/><Relationship Id="rId1515" Type="http://schemas.openxmlformats.org/officeDocument/2006/relationships/hyperlink" Target="https://talan.bank.gov.ua/get-user-certificate/g6RWwoUflPHeq-Q-6yJ7" TargetMode="External"/><Relationship Id="rId1722" Type="http://schemas.openxmlformats.org/officeDocument/2006/relationships/hyperlink" Target="https://talan.bank.gov.ua/get-user-certificate/g6RWwP-xxgy8LMbxeO0R" TargetMode="External"/><Relationship Id="rId14" Type="http://schemas.openxmlformats.org/officeDocument/2006/relationships/hyperlink" Target="https://talan.bank.gov.ua/get-user-certificate/g6RWwZfw5MFD9exgAj1t" TargetMode="External"/><Relationship Id="rId163" Type="http://schemas.openxmlformats.org/officeDocument/2006/relationships/hyperlink" Target="https://talan.bank.gov.ua/get-user-certificate/g6RWwDCUbmEUHjChNAs7" TargetMode="External"/><Relationship Id="rId370" Type="http://schemas.openxmlformats.org/officeDocument/2006/relationships/hyperlink" Target="https://talan.bank.gov.ua/get-user-certificate/g6RWwkkub40MpdAPau0x" TargetMode="External"/><Relationship Id="rId230" Type="http://schemas.openxmlformats.org/officeDocument/2006/relationships/hyperlink" Target="https://talan.bank.gov.ua/get-user-certificate/g6RWwNnPewNruK2spzDS" TargetMode="External"/><Relationship Id="rId468" Type="http://schemas.openxmlformats.org/officeDocument/2006/relationships/hyperlink" Target="https://talan.bank.gov.ua/get-user-certificate/g6RWwVqydBs8aYFRTNyP" TargetMode="External"/><Relationship Id="rId675" Type="http://schemas.openxmlformats.org/officeDocument/2006/relationships/hyperlink" Target="https://talan.bank.gov.ua/get-user-certificate/g6RWwwPwKjRp9DasZ0zr" TargetMode="External"/><Relationship Id="rId882" Type="http://schemas.openxmlformats.org/officeDocument/2006/relationships/hyperlink" Target="https://talan.bank.gov.ua/get-user-certificate/g6RWw6mi-ziecaXrzrKV" TargetMode="External"/><Relationship Id="rId1098" Type="http://schemas.openxmlformats.org/officeDocument/2006/relationships/hyperlink" Target="https://talan.bank.gov.ua/get-user-certificate/g6RWwVBd9YLPgDGRfGHA" TargetMode="External"/><Relationship Id="rId328" Type="http://schemas.openxmlformats.org/officeDocument/2006/relationships/hyperlink" Target="https://talan.bank.gov.ua/get-user-certificate/g6RWwhI_tqb1a6vIpeLc" TargetMode="External"/><Relationship Id="rId535" Type="http://schemas.openxmlformats.org/officeDocument/2006/relationships/hyperlink" Target="https://talan.bank.gov.ua/get-user-certificate/g6RWwNUlgpNeklPEZm2M" TargetMode="External"/><Relationship Id="rId742" Type="http://schemas.openxmlformats.org/officeDocument/2006/relationships/hyperlink" Target="https://talan.bank.gov.ua/get-user-certificate/g6RWwwFj-ohf5x_1Zsmj" TargetMode="External"/><Relationship Id="rId1165" Type="http://schemas.openxmlformats.org/officeDocument/2006/relationships/hyperlink" Target="https://talan.bank.gov.ua/get-user-certificate/g6RWwpbKXmtgizy0pHPD" TargetMode="External"/><Relationship Id="rId1372" Type="http://schemas.openxmlformats.org/officeDocument/2006/relationships/hyperlink" Target="https://talan.bank.gov.ua/get-user-certificate/g6RWwOsrkjUqR8SvE03B" TargetMode="External"/><Relationship Id="rId602" Type="http://schemas.openxmlformats.org/officeDocument/2006/relationships/hyperlink" Target="https://talan.bank.gov.ua/get-user-certificate/g6RWwhHeKB0Sbs9o4rPL" TargetMode="External"/><Relationship Id="rId1025" Type="http://schemas.openxmlformats.org/officeDocument/2006/relationships/hyperlink" Target="https://talan.bank.gov.ua/get-user-certificate/g6RWw73pgU1wOX8AIvWV" TargetMode="External"/><Relationship Id="rId1232" Type="http://schemas.openxmlformats.org/officeDocument/2006/relationships/hyperlink" Target="https://talan.bank.gov.ua/get-user-certificate/g6RWwOR_ngiz41L31ShB" TargetMode="External"/><Relationship Id="rId1677" Type="http://schemas.openxmlformats.org/officeDocument/2006/relationships/hyperlink" Target="https://talan.bank.gov.ua/get-user-certificate/g6RWwWBkgJHRN3pKpgo-" TargetMode="External"/><Relationship Id="rId1884" Type="http://schemas.openxmlformats.org/officeDocument/2006/relationships/hyperlink" Target="https://talan.bank.gov.ua/get-user-certificate/g6RWwxzC8pxTBOMZLRBA" TargetMode="External"/><Relationship Id="rId907" Type="http://schemas.openxmlformats.org/officeDocument/2006/relationships/hyperlink" Target="https://talan.bank.gov.ua/get-user-certificate/g6RWw06h_5kApLYk4Y68" TargetMode="External"/><Relationship Id="rId1537" Type="http://schemas.openxmlformats.org/officeDocument/2006/relationships/hyperlink" Target="https://talan.bank.gov.ua/get-user-certificate/g6RWwGaWnB4Tb6yAzaIK" TargetMode="External"/><Relationship Id="rId1744" Type="http://schemas.openxmlformats.org/officeDocument/2006/relationships/hyperlink" Target="https://talan.bank.gov.ua/get-user-certificate/g6RWwB5X0Ow_UzkIRYp6" TargetMode="External"/><Relationship Id="rId36" Type="http://schemas.openxmlformats.org/officeDocument/2006/relationships/hyperlink" Target="https://talan.bank.gov.ua/get-user-certificate/g6RWwZK01Q2Wz4JQXlfZ" TargetMode="External"/><Relationship Id="rId1604" Type="http://schemas.openxmlformats.org/officeDocument/2006/relationships/hyperlink" Target="https://talan.bank.gov.ua/get-user-certificate/g6RWwT4tMGL1fjYucE7o" TargetMode="External"/><Relationship Id="rId185" Type="http://schemas.openxmlformats.org/officeDocument/2006/relationships/hyperlink" Target="https://talan.bank.gov.ua/get-user-certificate/g6RWwEL7KWSW9NG4e16-" TargetMode="External"/><Relationship Id="rId1811" Type="http://schemas.openxmlformats.org/officeDocument/2006/relationships/hyperlink" Target="https://talan.bank.gov.ua/get-user-certificate/g6RWw3iSjvZUKaTmbJKw" TargetMode="External"/><Relationship Id="rId1909" Type="http://schemas.openxmlformats.org/officeDocument/2006/relationships/hyperlink" Target="https://talan.bank.gov.ua/get-user-certificate/g6RWwsT-6f2a2Utfv4Wu" TargetMode="External"/><Relationship Id="rId392" Type="http://schemas.openxmlformats.org/officeDocument/2006/relationships/hyperlink" Target="https://talan.bank.gov.ua/get-user-certificate/g6RWwgxBjhBVy43ftOR5" TargetMode="External"/><Relationship Id="rId697" Type="http://schemas.openxmlformats.org/officeDocument/2006/relationships/hyperlink" Target="https://talan.bank.gov.ua/get-user-certificate/g6RWwSWZp9s69cb2WNhl" TargetMode="External"/><Relationship Id="rId252" Type="http://schemas.openxmlformats.org/officeDocument/2006/relationships/hyperlink" Target="https://talan.bank.gov.ua/get-user-certificate/g6RWwmG5RQzFm1ng6QLO" TargetMode="External"/><Relationship Id="rId1187" Type="http://schemas.openxmlformats.org/officeDocument/2006/relationships/hyperlink" Target="https://talan.bank.gov.ua/get-user-certificate/g6RWwS5zsf9zkhkY5ekP" TargetMode="External"/><Relationship Id="rId112" Type="http://schemas.openxmlformats.org/officeDocument/2006/relationships/hyperlink" Target="https://talan.bank.gov.ua/get-user-certificate/g6RWwLEX-hZUFkoKz604" TargetMode="External"/><Relationship Id="rId557" Type="http://schemas.openxmlformats.org/officeDocument/2006/relationships/hyperlink" Target="https://talan.bank.gov.ua/get-user-certificate/g6RWwu2YoBEWBaIf_34B" TargetMode="External"/><Relationship Id="rId764" Type="http://schemas.openxmlformats.org/officeDocument/2006/relationships/hyperlink" Target="https://talan.bank.gov.ua/get-user-certificate/g6RWwa-XNmQuUU60DSsr" TargetMode="External"/><Relationship Id="rId971" Type="http://schemas.openxmlformats.org/officeDocument/2006/relationships/hyperlink" Target="https://talan.bank.gov.ua/get-user-certificate/g6RWwytgxW5mDv_i-zQ9" TargetMode="External"/><Relationship Id="rId1394" Type="http://schemas.openxmlformats.org/officeDocument/2006/relationships/hyperlink" Target="https://talan.bank.gov.ua/get-user-certificate/g6RWwLu5NfYuVKQrpPx-" TargetMode="External"/><Relationship Id="rId1699" Type="http://schemas.openxmlformats.org/officeDocument/2006/relationships/hyperlink" Target="https://talan.bank.gov.ua/get-user-certificate/g6RWw912GIlbDfgvbCLf" TargetMode="External"/><Relationship Id="rId417" Type="http://schemas.openxmlformats.org/officeDocument/2006/relationships/hyperlink" Target="https://talan.bank.gov.ua/get-user-certificate/g6RWwZf1SPNAOr6gdQip" TargetMode="External"/><Relationship Id="rId624" Type="http://schemas.openxmlformats.org/officeDocument/2006/relationships/hyperlink" Target="https://talan.bank.gov.ua/get-user-certificate/g6RWwf-ET1Mom8WtLsx5" TargetMode="External"/><Relationship Id="rId831" Type="http://schemas.openxmlformats.org/officeDocument/2006/relationships/hyperlink" Target="https://talan.bank.gov.ua/get-user-certificate/g6RWwDFORVtouahjkLOS" TargetMode="External"/><Relationship Id="rId1047" Type="http://schemas.openxmlformats.org/officeDocument/2006/relationships/hyperlink" Target="https://talan.bank.gov.ua/get-user-certificate/g6RWw7TNdc12ypHE0_rt" TargetMode="External"/><Relationship Id="rId1254" Type="http://schemas.openxmlformats.org/officeDocument/2006/relationships/hyperlink" Target="https://talan.bank.gov.ua/get-user-certificate/g6RWwAXGtbxQmZIoJfDh" TargetMode="External"/><Relationship Id="rId1461" Type="http://schemas.openxmlformats.org/officeDocument/2006/relationships/hyperlink" Target="https://talan.bank.gov.ua/get-user-certificate/g6RWwPr8DKIyTBKiP_VN" TargetMode="External"/><Relationship Id="rId929" Type="http://schemas.openxmlformats.org/officeDocument/2006/relationships/hyperlink" Target="https://talan.bank.gov.ua/get-user-certificate/g6RWwNZZE19dj4wDS1pD" TargetMode="External"/><Relationship Id="rId1114" Type="http://schemas.openxmlformats.org/officeDocument/2006/relationships/hyperlink" Target="https://talan.bank.gov.ua/get-user-certificate/g6RWw7oGYqyEdHTRihwG" TargetMode="External"/><Relationship Id="rId1321" Type="http://schemas.openxmlformats.org/officeDocument/2006/relationships/hyperlink" Target="https://talan.bank.gov.ua/get-user-certificate/g6RWwKZFXjZ3O3cG8fpm" TargetMode="External"/><Relationship Id="rId1559" Type="http://schemas.openxmlformats.org/officeDocument/2006/relationships/hyperlink" Target="https://talan.bank.gov.ua/get-user-certificate/g6RWwP7T9vDxlSsuYZtJ" TargetMode="External"/><Relationship Id="rId1766" Type="http://schemas.openxmlformats.org/officeDocument/2006/relationships/hyperlink" Target="https://talan.bank.gov.ua/get-user-certificate/g6RWwDqw7n2gZk8GOu9u" TargetMode="External"/><Relationship Id="rId58" Type="http://schemas.openxmlformats.org/officeDocument/2006/relationships/hyperlink" Target="https://talan.bank.gov.ua/get-user-certificate/g6RWwmdc8_UytGvXy790" TargetMode="External"/><Relationship Id="rId1419" Type="http://schemas.openxmlformats.org/officeDocument/2006/relationships/hyperlink" Target="https://talan.bank.gov.ua/get-user-certificate/g6RWw_LalQT0e1K0Zk2A" TargetMode="External"/><Relationship Id="rId1626" Type="http://schemas.openxmlformats.org/officeDocument/2006/relationships/hyperlink" Target="https://talan.bank.gov.ua/get-user-certificate/g6RWwlOXmW45Ab6Y3wRv" TargetMode="External"/><Relationship Id="rId1833" Type="http://schemas.openxmlformats.org/officeDocument/2006/relationships/hyperlink" Target="https://talan.bank.gov.ua/get-user-certificate/g6RWwJefUWWLvYX9E2jZ" TargetMode="External"/><Relationship Id="rId1900" Type="http://schemas.openxmlformats.org/officeDocument/2006/relationships/hyperlink" Target="https://talan.bank.gov.ua/get-user-certificate/g6RWwU9uqDLFuil91Ogl" TargetMode="External"/><Relationship Id="rId274" Type="http://schemas.openxmlformats.org/officeDocument/2006/relationships/hyperlink" Target="https://talan.bank.gov.ua/get-user-certificate/g6RWwnU2P0JgXYmfB7qP" TargetMode="External"/><Relationship Id="rId481" Type="http://schemas.openxmlformats.org/officeDocument/2006/relationships/hyperlink" Target="https://talan.bank.gov.ua/get-user-certificate/g6RWw0__s5JKfP2XapMo" TargetMode="External"/><Relationship Id="rId134" Type="http://schemas.openxmlformats.org/officeDocument/2006/relationships/hyperlink" Target="https://talan.bank.gov.ua/get-user-certificate/g6RWw0gsnbi8mz7ZFY9S" TargetMode="External"/><Relationship Id="rId579" Type="http://schemas.openxmlformats.org/officeDocument/2006/relationships/hyperlink" Target="https://talan.bank.gov.ua/get-user-certificate/g6RWweUPxdstY2WKo46q" TargetMode="External"/><Relationship Id="rId786" Type="http://schemas.openxmlformats.org/officeDocument/2006/relationships/hyperlink" Target="https://talan.bank.gov.ua/get-user-certificate/g6RWwGUd44dxZaALJCjr" TargetMode="External"/><Relationship Id="rId993" Type="http://schemas.openxmlformats.org/officeDocument/2006/relationships/hyperlink" Target="https://talan.bank.gov.ua/get-user-certificate/g6RWwCbCJjq-eTVrTZaS" TargetMode="External"/><Relationship Id="rId341" Type="http://schemas.openxmlformats.org/officeDocument/2006/relationships/hyperlink" Target="https://talan.bank.gov.ua/get-user-certificate/g6RWwItT6SZ8ms3CYNT1" TargetMode="External"/><Relationship Id="rId439" Type="http://schemas.openxmlformats.org/officeDocument/2006/relationships/hyperlink" Target="https://talan.bank.gov.ua/get-user-certificate/g6RWwWW_Xuan1fGYyTGD" TargetMode="External"/><Relationship Id="rId646" Type="http://schemas.openxmlformats.org/officeDocument/2006/relationships/hyperlink" Target="https://talan.bank.gov.ua/get-user-certificate/g6RWwqFTK0s7VsDAjEi2" TargetMode="External"/><Relationship Id="rId1069" Type="http://schemas.openxmlformats.org/officeDocument/2006/relationships/hyperlink" Target="https://talan.bank.gov.ua/get-user-certificate/g6RWwczofa52EK4yAUrf" TargetMode="External"/><Relationship Id="rId1276" Type="http://schemas.openxmlformats.org/officeDocument/2006/relationships/hyperlink" Target="https://talan.bank.gov.ua/get-user-certificate/g6RWw_ESfN6q1tI41J--" TargetMode="External"/><Relationship Id="rId1483" Type="http://schemas.openxmlformats.org/officeDocument/2006/relationships/hyperlink" Target="https://talan.bank.gov.ua/get-user-certificate/g6RWweG-z5nL8avsSGkO" TargetMode="External"/><Relationship Id="rId201" Type="http://schemas.openxmlformats.org/officeDocument/2006/relationships/hyperlink" Target="https://talan.bank.gov.ua/get-user-certificate/g6RWwU-H8mlHekHL28dr" TargetMode="External"/><Relationship Id="rId506" Type="http://schemas.openxmlformats.org/officeDocument/2006/relationships/hyperlink" Target="https://talan.bank.gov.ua/get-user-certificate/g6RWw73JZOItjBP-5MKl" TargetMode="External"/><Relationship Id="rId853" Type="http://schemas.openxmlformats.org/officeDocument/2006/relationships/hyperlink" Target="https://talan.bank.gov.ua/get-user-certificate/g6RWw7srQl8cW6gynXNe" TargetMode="External"/><Relationship Id="rId1136" Type="http://schemas.openxmlformats.org/officeDocument/2006/relationships/hyperlink" Target="https://talan.bank.gov.ua/get-user-certificate/g6RWwiULdHSBftrpRThI" TargetMode="External"/><Relationship Id="rId1690" Type="http://schemas.openxmlformats.org/officeDocument/2006/relationships/hyperlink" Target="https://talan.bank.gov.ua/get-user-certificate/g6RWwYvKNfeABr-In81f" TargetMode="External"/><Relationship Id="rId1788" Type="http://schemas.openxmlformats.org/officeDocument/2006/relationships/hyperlink" Target="https://talan.bank.gov.ua/get-user-certificate/g6RWwqrPc0F4tHLNuNDg" TargetMode="External"/><Relationship Id="rId713" Type="http://schemas.openxmlformats.org/officeDocument/2006/relationships/hyperlink" Target="https://talan.bank.gov.ua/get-user-certificate/g6RWwNTjV3d8L0BtXmES" TargetMode="External"/><Relationship Id="rId920" Type="http://schemas.openxmlformats.org/officeDocument/2006/relationships/hyperlink" Target="https://talan.bank.gov.ua/get-user-certificate/g6RWwP-jFEeVG9zngNdE" TargetMode="External"/><Relationship Id="rId1343" Type="http://schemas.openxmlformats.org/officeDocument/2006/relationships/hyperlink" Target="https://talan.bank.gov.ua/get-user-certificate/g6RWwl9OewBZW7-Loatu" TargetMode="External"/><Relationship Id="rId1550" Type="http://schemas.openxmlformats.org/officeDocument/2006/relationships/hyperlink" Target="https://talan.bank.gov.ua/get-user-certificate/g6RWwwqSXSLMHMFcFYyU" TargetMode="External"/><Relationship Id="rId1648" Type="http://schemas.openxmlformats.org/officeDocument/2006/relationships/hyperlink" Target="https://talan.bank.gov.ua/get-user-certificate/g6RWwvHKlnnq9tyBcQ5G" TargetMode="External"/><Relationship Id="rId1203" Type="http://schemas.openxmlformats.org/officeDocument/2006/relationships/hyperlink" Target="https://talan.bank.gov.ua/get-user-certificate/g6RWwpT5U6K_-O5uuUCH" TargetMode="External"/><Relationship Id="rId1410" Type="http://schemas.openxmlformats.org/officeDocument/2006/relationships/hyperlink" Target="https://talan.bank.gov.ua/get-user-certificate/g6RWwAsU_dKaHS9Qyo62" TargetMode="External"/><Relationship Id="rId1508" Type="http://schemas.openxmlformats.org/officeDocument/2006/relationships/hyperlink" Target="https://talan.bank.gov.ua/get-user-certificate/g6RWw8opnMQFemd3y2gM" TargetMode="External"/><Relationship Id="rId1855" Type="http://schemas.openxmlformats.org/officeDocument/2006/relationships/hyperlink" Target="https://talan.bank.gov.ua/get-user-certificate/g6RWwFAgrPrPWTWsTCGK" TargetMode="External"/><Relationship Id="rId1715" Type="http://schemas.openxmlformats.org/officeDocument/2006/relationships/hyperlink" Target="https://talan.bank.gov.ua/get-user-certificate/g6RWwksR4dbhUQf2WC3J" TargetMode="External"/><Relationship Id="rId1922" Type="http://schemas.openxmlformats.org/officeDocument/2006/relationships/hyperlink" Target="https://talan.bank.gov.ua/get-user-certificate/g6RWw0bwShALoHHSi76-" TargetMode="External"/><Relationship Id="rId296" Type="http://schemas.openxmlformats.org/officeDocument/2006/relationships/hyperlink" Target="https://talan.bank.gov.ua/get-user-certificate/g6RWwII5nZwuahXNd8m-" TargetMode="External"/><Relationship Id="rId156" Type="http://schemas.openxmlformats.org/officeDocument/2006/relationships/hyperlink" Target="https://talan.bank.gov.ua/get-user-certificate/g6RWwN3UjeVOM794ZkrP" TargetMode="External"/><Relationship Id="rId363" Type="http://schemas.openxmlformats.org/officeDocument/2006/relationships/hyperlink" Target="https://talan.bank.gov.ua/get-user-certificate/g6RWw2tTGa4cTlp6FpNn" TargetMode="External"/><Relationship Id="rId570" Type="http://schemas.openxmlformats.org/officeDocument/2006/relationships/hyperlink" Target="https://talan.bank.gov.ua/get-user-certificate/g6RWwJDFDTGb4Ve2yikS" TargetMode="External"/><Relationship Id="rId223" Type="http://schemas.openxmlformats.org/officeDocument/2006/relationships/hyperlink" Target="https://talan.bank.gov.ua/get-user-certificate/g6RWwkd5ESJp1SudwCP5" TargetMode="External"/><Relationship Id="rId430" Type="http://schemas.openxmlformats.org/officeDocument/2006/relationships/hyperlink" Target="https://talan.bank.gov.ua/get-user-certificate/g6RWwTWjS9cfSU2VJc2p" TargetMode="External"/><Relationship Id="rId668" Type="http://schemas.openxmlformats.org/officeDocument/2006/relationships/hyperlink" Target="https://talan.bank.gov.ua/get-user-certificate/g6RWwtgrzGDh_LE6jDFo" TargetMode="External"/><Relationship Id="rId875" Type="http://schemas.openxmlformats.org/officeDocument/2006/relationships/hyperlink" Target="https://talan.bank.gov.ua/get-user-certificate/g6RWw0CnOGMcUOtbIus6" TargetMode="External"/><Relationship Id="rId1060" Type="http://schemas.openxmlformats.org/officeDocument/2006/relationships/hyperlink" Target="https://talan.bank.gov.ua/get-user-certificate/g6RWwH5SbobttkqsNIj2" TargetMode="External"/><Relationship Id="rId1298" Type="http://schemas.openxmlformats.org/officeDocument/2006/relationships/hyperlink" Target="https://talan.bank.gov.ua/get-user-certificate/g6RWwGd0pOjDMy_a2qZc" TargetMode="External"/><Relationship Id="rId528" Type="http://schemas.openxmlformats.org/officeDocument/2006/relationships/hyperlink" Target="https://talan.bank.gov.ua/get-user-certificate/g6RWwMy9UPT0E63TM_rU" TargetMode="External"/><Relationship Id="rId735" Type="http://schemas.openxmlformats.org/officeDocument/2006/relationships/hyperlink" Target="https://talan.bank.gov.ua/get-user-certificate/g6RWwqE1qzq5WDafUtnP" TargetMode="External"/><Relationship Id="rId942" Type="http://schemas.openxmlformats.org/officeDocument/2006/relationships/hyperlink" Target="https://talan.bank.gov.ua/get-user-certificate/g6RWwl88DmXqvcmLPcZL" TargetMode="External"/><Relationship Id="rId1158" Type="http://schemas.openxmlformats.org/officeDocument/2006/relationships/hyperlink" Target="https://talan.bank.gov.ua/get-user-certificate/g6RWw5JEB7uqhhMX7B-d" TargetMode="External"/><Relationship Id="rId1365" Type="http://schemas.openxmlformats.org/officeDocument/2006/relationships/hyperlink" Target="https://talan.bank.gov.ua/get-user-certificate/g6RWw9ldWGMV7tIrochY" TargetMode="External"/><Relationship Id="rId1572" Type="http://schemas.openxmlformats.org/officeDocument/2006/relationships/hyperlink" Target="https://talan.bank.gov.ua/get-user-certificate/g6RWwkn_YDROPPYJNOjG" TargetMode="External"/><Relationship Id="rId1018" Type="http://schemas.openxmlformats.org/officeDocument/2006/relationships/hyperlink" Target="https://talan.bank.gov.ua/get-user-certificate/g6RWwcDRzGeBh1XATjQU" TargetMode="External"/><Relationship Id="rId1225" Type="http://schemas.openxmlformats.org/officeDocument/2006/relationships/hyperlink" Target="https://talan.bank.gov.ua/get-user-certificate/g6RWwSVwasvMrxxtICfW" TargetMode="External"/><Relationship Id="rId1432" Type="http://schemas.openxmlformats.org/officeDocument/2006/relationships/hyperlink" Target="https://talan.bank.gov.ua/get-user-certificate/g6RWwck0J79rFnpTxiop" TargetMode="External"/><Relationship Id="rId1877" Type="http://schemas.openxmlformats.org/officeDocument/2006/relationships/hyperlink" Target="https://talan.bank.gov.ua/get-user-certificate/g6RWwOUUNvXGJm41MBE1" TargetMode="External"/><Relationship Id="rId71" Type="http://schemas.openxmlformats.org/officeDocument/2006/relationships/hyperlink" Target="https://talan.bank.gov.ua/get-user-certificate/g6RWw88_K41zcfY4Q7YR" TargetMode="External"/><Relationship Id="rId802" Type="http://schemas.openxmlformats.org/officeDocument/2006/relationships/hyperlink" Target="https://talan.bank.gov.ua/get-user-certificate/g6RWw6I6G5_ikVgi2T8n" TargetMode="External"/><Relationship Id="rId1737" Type="http://schemas.openxmlformats.org/officeDocument/2006/relationships/hyperlink" Target="https://talan.bank.gov.ua/get-user-certificate/g6RWwk-sFEZXNy-LzVn7" TargetMode="External"/><Relationship Id="rId1944" Type="http://schemas.openxmlformats.org/officeDocument/2006/relationships/hyperlink" Target="https://talan.bank.gov.ua/get-user-certificate/g6RWwFK-FhSRnAKsncHi" TargetMode="External"/><Relationship Id="rId29" Type="http://schemas.openxmlformats.org/officeDocument/2006/relationships/hyperlink" Target="https://talan.bank.gov.ua/get-user-certificate/g6RWwzPU1Syeihme0uHD" TargetMode="External"/><Relationship Id="rId178" Type="http://schemas.openxmlformats.org/officeDocument/2006/relationships/hyperlink" Target="https://talan.bank.gov.ua/get-user-certificate/g6RWwts84Kz9MvrjIxps" TargetMode="External"/><Relationship Id="rId1804" Type="http://schemas.openxmlformats.org/officeDocument/2006/relationships/hyperlink" Target="https://talan.bank.gov.ua/get-user-certificate/g6RWwIdxbQY9IjrmloyK" TargetMode="External"/><Relationship Id="rId385" Type="http://schemas.openxmlformats.org/officeDocument/2006/relationships/hyperlink" Target="https://talan.bank.gov.ua/get-user-certificate/g6RWwr8hqq4kDf6XkTGx" TargetMode="External"/><Relationship Id="rId592" Type="http://schemas.openxmlformats.org/officeDocument/2006/relationships/hyperlink" Target="https://talan.bank.gov.ua/get-user-certificate/g6RWw_Sh2JVoZhZvXnk5" TargetMode="External"/><Relationship Id="rId245" Type="http://schemas.openxmlformats.org/officeDocument/2006/relationships/hyperlink" Target="https://talan.bank.gov.ua/get-user-certificate/g6RWw_3ahsmzfucUqCp2" TargetMode="External"/><Relationship Id="rId452" Type="http://schemas.openxmlformats.org/officeDocument/2006/relationships/hyperlink" Target="https://talan.bank.gov.ua/get-user-certificate/g6RWwXFyUiy1HbD_vyM-" TargetMode="External"/><Relationship Id="rId897" Type="http://schemas.openxmlformats.org/officeDocument/2006/relationships/hyperlink" Target="https://talan.bank.gov.ua/get-user-certificate/g6RWwuLQs--mM0EC4E8u" TargetMode="External"/><Relationship Id="rId1082" Type="http://schemas.openxmlformats.org/officeDocument/2006/relationships/hyperlink" Target="https://talan.bank.gov.ua/get-user-certificate/g6RWwd8vBDPkfGf99ViS" TargetMode="External"/><Relationship Id="rId105" Type="http://schemas.openxmlformats.org/officeDocument/2006/relationships/hyperlink" Target="https://talan.bank.gov.ua/get-user-certificate/g6RWwfIXstfL5UbXlqb3" TargetMode="External"/><Relationship Id="rId312" Type="http://schemas.openxmlformats.org/officeDocument/2006/relationships/hyperlink" Target="https://talan.bank.gov.ua/get-user-certificate/g6RWw2BKW089r82l8pXB" TargetMode="External"/><Relationship Id="rId757" Type="http://schemas.openxmlformats.org/officeDocument/2006/relationships/hyperlink" Target="https://talan.bank.gov.ua/get-user-certificate/g6RWwKRwHtp8BOHlSF9B" TargetMode="External"/><Relationship Id="rId964" Type="http://schemas.openxmlformats.org/officeDocument/2006/relationships/hyperlink" Target="https://talan.bank.gov.ua/get-user-certificate/g6RWwMM4ZxNA5m9HMjXI" TargetMode="External"/><Relationship Id="rId1387" Type="http://schemas.openxmlformats.org/officeDocument/2006/relationships/hyperlink" Target="https://talan.bank.gov.ua/get-user-certificate/g6RWwlHGoJv4jsuFS__b" TargetMode="External"/><Relationship Id="rId1594" Type="http://schemas.openxmlformats.org/officeDocument/2006/relationships/hyperlink" Target="https://talan.bank.gov.ua/get-user-certificate/g6RWwjL75cwbkLawJ-dw" TargetMode="External"/><Relationship Id="rId93" Type="http://schemas.openxmlformats.org/officeDocument/2006/relationships/hyperlink" Target="https://talan.bank.gov.ua/get-user-certificate/g6RWwKvuzyt-0wQhYDdR" TargetMode="External"/><Relationship Id="rId617" Type="http://schemas.openxmlformats.org/officeDocument/2006/relationships/hyperlink" Target="https://talan.bank.gov.ua/get-user-certificate/g6RWwng-XVVKvoub_bAR" TargetMode="External"/><Relationship Id="rId824" Type="http://schemas.openxmlformats.org/officeDocument/2006/relationships/hyperlink" Target="https://talan.bank.gov.ua/get-user-certificate/g6RWwqaAPHpUR6rVB-rs" TargetMode="External"/><Relationship Id="rId1247" Type="http://schemas.openxmlformats.org/officeDocument/2006/relationships/hyperlink" Target="https://talan.bank.gov.ua/get-user-certificate/g6RWwkBTTvImauteZs16" TargetMode="External"/><Relationship Id="rId1454" Type="http://schemas.openxmlformats.org/officeDocument/2006/relationships/hyperlink" Target="https://talan.bank.gov.ua/get-user-certificate/g6RWwSoIsuLJfIFSfYXq" TargetMode="External"/><Relationship Id="rId1661" Type="http://schemas.openxmlformats.org/officeDocument/2006/relationships/hyperlink" Target="https://talan.bank.gov.ua/get-user-certificate/g6RWwFTM6_qKdUrV1OkW" TargetMode="External"/><Relationship Id="rId1899" Type="http://schemas.openxmlformats.org/officeDocument/2006/relationships/hyperlink" Target="https://talan.bank.gov.ua/get-user-certificate/g6RWw7UyQ96kKuwirzak" TargetMode="External"/><Relationship Id="rId1107" Type="http://schemas.openxmlformats.org/officeDocument/2006/relationships/hyperlink" Target="https://talan.bank.gov.ua/get-user-certificate/g6RWwafMbzhLT79eTvva" TargetMode="External"/><Relationship Id="rId1314" Type="http://schemas.openxmlformats.org/officeDocument/2006/relationships/hyperlink" Target="https://talan.bank.gov.ua/get-user-certificate/g6RWw9pefRHBcBvMira0" TargetMode="External"/><Relationship Id="rId1521" Type="http://schemas.openxmlformats.org/officeDocument/2006/relationships/hyperlink" Target="https://talan.bank.gov.ua/get-user-certificate/g6RWwiUlTSJvMnXz5RkR" TargetMode="External"/><Relationship Id="rId1759" Type="http://schemas.openxmlformats.org/officeDocument/2006/relationships/hyperlink" Target="https://talan.bank.gov.ua/get-user-certificate/g6RWwe46HqkX9ODCdtj3" TargetMode="External"/><Relationship Id="rId1619" Type="http://schemas.openxmlformats.org/officeDocument/2006/relationships/hyperlink" Target="https://talan.bank.gov.ua/get-user-certificate/g6RWw22pb6ALaHJ3aMWa" TargetMode="External"/><Relationship Id="rId1826" Type="http://schemas.openxmlformats.org/officeDocument/2006/relationships/hyperlink" Target="https://talan.bank.gov.ua/get-user-certificate/g6RWwZvasArJCW0Ca7bG" TargetMode="External"/><Relationship Id="rId20" Type="http://schemas.openxmlformats.org/officeDocument/2006/relationships/hyperlink" Target="https://talan.bank.gov.ua/get-user-certificate/g6RWw4uTgc8kXW7yQ4h8" TargetMode="External"/><Relationship Id="rId267" Type="http://schemas.openxmlformats.org/officeDocument/2006/relationships/hyperlink" Target="https://talan.bank.gov.ua/get-user-certificate/g6RWwMbkHwbuVKKgRoMs" TargetMode="External"/><Relationship Id="rId474" Type="http://schemas.openxmlformats.org/officeDocument/2006/relationships/hyperlink" Target="https://talan.bank.gov.ua/get-user-certificate/g6RWwTBz9HuNExgV1qAO" TargetMode="External"/><Relationship Id="rId127" Type="http://schemas.openxmlformats.org/officeDocument/2006/relationships/hyperlink" Target="https://talan.bank.gov.ua/get-user-certificate/g6RWwRPZRIbORxhMofZH" TargetMode="External"/><Relationship Id="rId681" Type="http://schemas.openxmlformats.org/officeDocument/2006/relationships/hyperlink" Target="https://talan.bank.gov.ua/get-user-certificate/g6RWw_6qqlet0DvwOVRn" TargetMode="External"/><Relationship Id="rId779" Type="http://schemas.openxmlformats.org/officeDocument/2006/relationships/hyperlink" Target="https://talan.bank.gov.ua/get-user-certificate/g6RWwg89blH0GqVcZK-j" TargetMode="External"/><Relationship Id="rId986" Type="http://schemas.openxmlformats.org/officeDocument/2006/relationships/hyperlink" Target="https://talan.bank.gov.ua/get-user-certificate/g6RWw0-k-i3dOEpR-aCX" TargetMode="External"/><Relationship Id="rId334" Type="http://schemas.openxmlformats.org/officeDocument/2006/relationships/hyperlink" Target="https://talan.bank.gov.ua/get-user-certificate/g6RWw899uK-eTrTPLUHQ" TargetMode="External"/><Relationship Id="rId541" Type="http://schemas.openxmlformats.org/officeDocument/2006/relationships/hyperlink" Target="https://talan.bank.gov.ua/get-user-certificate/g6RWwAccvZ8NG4TYagOx" TargetMode="External"/><Relationship Id="rId639" Type="http://schemas.openxmlformats.org/officeDocument/2006/relationships/hyperlink" Target="https://talan.bank.gov.ua/get-user-certificate/g6RWw7HrGXY2gP4s2t9e" TargetMode="External"/><Relationship Id="rId1171" Type="http://schemas.openxmlformats.org/officeDocument/2006/relationships/hyperlink" Target="https://talan.bank.gov.ua/get-user-certificate/g6RWw4N59FWXiqZiepR2" TargetMode="External"/><Relationship Id="rId1269" Type="http://schemas.openxmlformats.org/officeDocument/2006/relationships/hyperlink" Target="https://talan.bank.gov.ua/get-user-certificate/g6RWwfMOtb3tVvEwdzfC" TargetMode="External"/><Relationship Id="rId1476" Type="http://schemas.openxmlformats.org/officeDocument/2006/relationships/hyperlink" Target="https://talan.bank.gov.ua/get-user-certificate/g6RWwY-_2AdDNVmOW6j6" TargetMode="External"/><Relationship Id="rId401" Type="http://schemas.openxmlformats.org/officeDocument/2006/relationships/hyperlink" Target="https://talan.bank.gov.ua/get-user-certificate/g6RWw8lO37aWboJt0J8G" TargetMode="External"/><Relationship Id="rId846" Type="http://schemas.openxmlformats.org/officeDocument/2006/relationships/hyperlink" Target="https://talan.bank.gov.ua/get-user-certificate/g6RWwkT8JtWn2gymTgcL" TargetMode="External"/><Relationship Id="rId1031" Type="http://schemas.openxmlformats.org/officeDocument/2006/relationships/hyperlink" Target="https://talan.bank.gov.ua/get-user-certificate/g6RWw7m78c4XqAcujtgI" TargetMode="External"/><Relationship Id="rId1129" Type="http://schemas.openxmlformats.org/officeDocument/2006/relationships/hyperlink" Target="https://talan.bank.gov.ua/get-user-certificate/g6RWwcHVzgnASYUkA9Yj" TargetMode="External"/><Relationship Id="rId1683" Type="http://schemas.openxmlformats.org/officeDocument/2006/relationships/hyperlink" Target="https://talan.bank.gov.ua/get-user-certificate/g6RWwTaO2luWQKk-Ltaw" TargetMode="External"/><Relationship Id="rId1890" Type="http://schemas.openxmlformats.org/officeDocument/2006/relationships/hyperlink" Target="https://talan.bank.gov.ua/get-user-certificate/g6RWwP9fgcz-frjg73bz" TargetMode="External"/><Relationship Id="rId706" Type="http://schemas.openxmlformats.org/officeDocument/2006/relationships/hyperlink" Target="https://talan.bank.gov.ua/get-user-certificate/g6RWwJW1YOYRohLVVMKT" TargetMode="External"/><Relationship Id="rId913" Type="http://schemas.openxmlformats.org/officeDocument/2006/relationships/hyperlink" Target="https://talan.bank.gov.ua/get-user-certificate/g6RWwgxcy9Ph4K7Yo8p-" TargetMode="External"/><Relationship Id="rId1336" Type="http://schemas.openxmlformats.org/officeDocument/2006/relationships/hyperlink" Target="https://talan.bank.gov.ua/get-user-certificate/g6RWwgNL17oYvNA85Upt" TargetMode="External"/><Relationship Id="rId1543" Type="http://schemas.openxmlformats.org/officeDocument/2006/relationships/hyperlink" Target="https://talan.bank.gov.ua/get-user-certificate/g6RWwHfLYKVjObGOj2Qy" TargetMode="External"/><Relationship Id="rId1750" Type="http://schemas.openxmlformats.org/officeDocument/2006/relationships/hyperlink" Target="https://talan.bank.gov.ua/get-user-certificate/g6RWwtpkkON6wnxIPgen" TargetMode="External"/><Relationship Id="rId42" Type="http://schemas.openxmlformats.org/officeDocument/2006/relationships/hyperlink" Target="https://talan.bank.gov.ua/get-user-certificate/g6RWwXeK_izidbVP6srn" TargetMode="External"/><Relationship Id="rId1403" Type="http://schemas.openxmlformats.org/officeDocument/2006/relationships/hyperlink" Target="https://talan.bank.gov.ua/get-user-certificate/g6RWw8wYqbb8sOVSfQVx" TargetMode="External"/><Relationship Id="rId1610" Type="http://schemas.openxmlformats.org/officeDocument/2006/relationships/hyperlink" Target="https://talan.bank.gov.ua/get-user-certificate/g6RWwuOqBn-Rcs9c7k9M" TargetMode="External"/><Relationship Id="rId1848" Type="http://schemas.openxmlformats.org/officeDocument/2006/relationships/hyperlink" Target="https://talan.bank.gov.ua/get-user-certificate/g6RWwyjpuCSm0BjwQgk1" TargetMode="External"/><Relationship Id="rId191" Type="http://schemas.openxmlformats.org/officeDocument/2006/relationships/hyperlink" Target="https://talan.bank.gov.ua/get-user-certificate/g6RWwUGwh0FkK3CWgREK" TargetMode="External"/><Relationship Id="rId1708" Type="http://schemas.openxmlformats.org/officeDocument/2006/relationships/hyperlink" Target="https://talan.bank.gov.ua/get-user-certificate/g6RWws4brHNWgLNocuev" TargetMode="External"/><Relationship Id="rId1915" Type="http://schemas.openxmlformats.org/officeDocument/2006/relationships/hyperlink" Target="https://talan.bank.gov.ua/get-user-certificate/g6RWwREGDioa3Yp3canB" TargetMode="External"/><Relationship Id="rId289" Type="http://schemas.openxmlformats.org/officeDocument/2006/relationships/hyperlink" Target="https://talan.bank.gov.ua/get-user-certificate/g6RWw1_msty7Pi3eDJZn" TargetMode="External"/><Relationship Id="rId496" Type="http://schemas.openxmlformats.org/officeDocument/2006/relationships/hyperlink" Target="https://talan.bank.gov.ua/get-user-certificate/g6RWwngC5xpknW0u4jJE" TargetMode="External"/><Relationship Id="rId149" Type="http://schemas.openxmlformats.org/officeDocument/2006/relationships/hyperlink" Target="https://talan.bank.gov.ua/get-user-certificate/g6RWwS8ZxdkwZNW-wwNd" TargetMode="External"/><Relationship Id="rId356" Type="http://schemas.openxmlformats.org/officeDocument/2006/relationships/hyperlink" Target="https://talan.bank.gov.ua/get-user-certificate/g6RWwD5dv7ytQGeXZ8_l" TargetMode="External"/><Relationship Id="rId563" Type="http://schemas.openxmlformats.org/officeDocument/2006/relationships/hyperlink" Target="https://talan.bank.gov.ua/get-user-certificate/g6RWwzKv6IcXiRYQ3vLJ" TargetMode="External"/><Relationship Id="rId770" Type="http://schemas.openxmlformats.org/officeDocument/2006/relationships/hyperlink" Target="https://talan.bank.gov.ua/get-user-certificate/g6RWwTC3afl79yRkT3xC" TargetMode="External"/><Relationship Id="rId1193" Type="http://schemas.openxmlformats.org/officeDocument/2006/relationships/hyperlink" Target="https://talan.bank.gov.ua/get-user-certificate/g6RWwHoz1I__B0jRUULA" TargetMode="External"/><Relationship Id="rId216" Type="http://schemas.openxmlformats.org/officeDocument/2006/relationships/hyperlink" Target="https://talan.bank.gov.ua/get-user-certificate/g6RWw8glPqE5OSsQF-mw" TargetMode="External"/><Relationship Id="rId423" Type="http://schemas.openxmlformats.org/officeDocument/2006/relationships/hyperlink" Target="https://talan.bank.gov.ua/get-user-certificate/g6RWwijvOiqtmUHl2jF_" TargetMode="External"/><Relationship Id="rId868" Type="http://schemas.openxmlformats.org/officeDocument/2006/relationships/hyperlink" Target="https://talan.bank.gov.ua/get-user-certificate/g6RWwi__9k87oqF7mBEf" TargetMode="External"/><Relationship Id="rId1053" Type="http://schemas.openxmlformats.org/officeDocument/2006/relationships/hyperlink" Target="https://talan.bank.gov.ua/get-user-certificate/g6RWwcY7DJm6MtiquuqE" TargetMode="External"/><Relationship Id="rId1260" Type="http://schemas.openxmlformats.org/officeDocument/2006/relationships/hyperlink" Target="https://talan.bank.gov.ua/get-user-certificate/g6RWw5dV7lIuprGP6Mkz" TargetMode="External"/><Relationship Id="rId1498" Type="http://schemas.openxmlformats.org/officeDocument/2006/relationships/hyperlink" Target="https://talan.bank.gov.ua/get-user-certificate/g6RWweT9ljeETfTiE6wz" TargetMode="External"/><Relationship Id="rId630" Type="http://schemas.openxmlformats.org/officeDocument/2006/relationships/hyperlink" Target="https://talan.bank.gov.ua/get-user-certificate/g6RWwM45YWZ8ntfztOXp" TargetMode="External"/><Relationship Id="rId728" Type="http://schemas.openxmlformats.org/officeDocument/2006/relationships/hyperlink" Target="https://talan.bank.gov.ua/get-user-certificate/g6RWwg-xml_tKvPmH9Ul" TargetMode="External"/><Relationship Id="rId935" Type="http://schemas.openxmlformats.org/officeDocument/2006/relationships/hyperlink" Target="https://talan.bank.gov.ua/get-user-certificate/g6RWwmkvP1bcLS9CCxo7" TargetMode="External"/><Relationship Id="rId1358" Type="http://schemas.openxmlformats.org/officeDocument/2006/relationships/hyperlink" Target="https://talan.bank.gov.ua/get-user-certificate/g6RWw4fc8lemlooH5NXI" TargetMode="External"/><Relationship Id="rId1565" Type="http://schemas.openxmlformats.org/officeDocument/2006/relationships/hyperlink" Target="https://talan.bank.gov.ua/get-user-certificate/g6RWwnVa2ifTYg3-pvR_" TargetMode="External"/><Relationship Id="rId1772" Type="http://schemas.openxmlformats.org/officeDocument/2006/relationships/hyperlink" Target="https://talan.bank.gov.ua/get-user-certificate/g6RWwl317pv0sKGBglLk" TargetMode="External"/><Relationship Id="rId64" Type="http://schemas.openxmlformats.org/officeDocument/2006/relationships/hyperlink" Target="https://talan.bank.gov.ua/get-user-certificate/g6RWw5bqFZiXdhKed3L-" TargetMode="External"/><Relationship Id="rId1120" Type="http://schemas.openxmlformats.org/officeDocument/2006/relationships/hyperlink" Target="https://talan.bank.gov.ua/get-user-certificate/g6RWw4bbVH0ChxnxeObn" TargetMode="External"/><Relationship Id="rId1218" Type="http://schemas.openxmlformats.org/officeDocument/2006/relationships/hyperlink" Target="https://talan.bank.gov.ua/get-user-certificate/g6RWwhVAHcaS9GtNosG6" TargetMode="External"/><Relationship Id="rId1425" Type="http://schemas.openxmlformats.org/officeDocument/2006/relationships/hyperlink" Target="https://talan.bank.gov.ua/get-user-certificate/g6RWw9kAUlOt2mtmz6ZD" TargetMode="External"/><Relationship Id="rId1632" Type="http://schemas.openxmlformats.org/officeDocument/2006/relationships/hyperlink" Target="https://talan.bank.gov.ua/get-user-certificate/g6RWw6K1lqC7b9QY7dcG" TargetMode="External"/><Relationship Id="rId1937" Type="http://schemas.openxmlformats.org/officeDocument/2006/relationships/hyperlink" Target="https://talan.bank.gov.ua/get-user-certificate/g6RWwbuhziuHCLgxwznZ" TargetMode="External"/><Relationship Id="rId280" Type="http://schemas.openxmlformats.org/officeDocument/2006/relationships/hyperlink" Target="https://talan.bank.gov.ua/get-user-certificate/g6RWwSqz7MRNiiiJdpAY" TargetMode="External"/><Relationship Id="rId140" Type="http://schemas.openxmlformats.org/officeDocument/2006/relationships/hyperlink" Target="https://talan.bank.gov.ua/get-user-certificate/g6RWwkgaiy8ssSrVtsDy" TargetMode="External"/><Relationship Id="rId378" Type="http://schemas.openxmlformats.org/officeDocument/2006/relationships/hyperlink" Target="https://talan.bank.gov.ua/get-user-certificate/g6RWwcmX4j0Ql0LLfEUW" TargetMode="External"/><Relationship Id="rId585" Type="http://schemas.openxmlformats.org/officeDocument/2006/relationships/hyperlink" Target="https://talan.bank.gov.ua/get-user-certificate/g6RWwZRkl7OE6iBqNpRs" TargetMode="External"/><Relationship Id="rId792" Type="http://schemas.openxmlformats.org/officeDocument/2006/relationships/hyperlink" Target="https://talan.bank.gov.ua/get-user-certificate/g6RWw5bjMQfah1YmMOa3" TargetMode="External"/><Relationship Id="rId6" Type="http://schemas.openxmlformats.org/officeDocument/2006/relationships/hyperlink" Target="https://talan.bank.gov.ua/get-user-certificate/g6RWw79iphGzbrcFaxxG" TargetMode="External"/><Relationship Id="rId238" Type="http://schemas.openxmlformats.org/officeDocument/2006/relationships/hyperlink" Target="https://talan.bank.gov.ua/get-user-certificate/g6RWw8GW0pcXfm7tqJtf" TargetMode="External"/><Relationship Id="rId445" Type="http://schemas.openxmlformats.org/officeDocument/2006/relationships/hyperlink" Target="https://talan.bank.gov.ua/get-user-certificate/g6RWwTMrBLONNuV7CjP5" TargetMode="External"/><Relationship Id="rId652" Type="http://schemas.openxmlformats.org/officeDocument/2006/relationships/hyperlink" Target="https://talan.bank.gov.ua/get-user-certificate/g6RWwd5_P9xAaRwvkBGL" TargetMode="External"/><Relationship Id="rId1075" Type="http://schemas.openxmlformats.org/officeDocument/2006/relationships/hyperlink" Target="https://talan.bank.gov.ua/get-user-certificate/g6RWw5M_5InCYBoR0zsB" TargetMode="External"/><Relationship Id="rId1282" Type="http://schemas.openxmlformats.org/officeDocument/2006/relationships/hyperlink" Target="https://talan.bank.gov.ua/get-user-certificate/g6RWwOcViMqI6PYUcJnb" TargetMode="External"/><Relationship Id="rId305" Type="http://schemas.openxmlformats.org/officeDocument/2006/relationships/hyperlink" Target="https://talan.bank.gov.ua/get-user-certificate/g6RWwu9vpsbAhPRW-DO5" TargetMode="External"/><Relationship Id="rId512" Type="http://schemas.openxmlformats.org/officeDocument/2006/relationships/hyperlink" Target="https://talan.bank.gov.ua/get-user-certificate/g6RWwUdVcddRTDR37LOX" TargetMode="External"/><Relationship Id="rId957" Type="http://schemas.openxmlformats.org/officeDocument/2006/relationships/hyperlink" Target="https://talan.bank.gov.ua/get-user-certificate/g6RWwCRf22_zb3FXuvRr" TargetMode="External"/><Relationship Id="rId1142" Type="http://schemas.openxmlformats.org/officeDocument/2006/relationships/hyperlink" Target="https://talan.bank.gov.ua/get-user-certificate/g6RWwVWoaiQYhuwnBfQv" TargetMode="External"/><Relationship Id="rId1587" Type="http://schemas.openxmlformats.org/officeDocument/2006/relationships/hyperlink" Target="https://talan.bank.gov.ua/get-user-certificate/g6RWwrHBQEqrDEcc_HdQ" TargetMode="External"/><Relationship Id="rId1794" Type="http://schemas.openxmlformats.org/officeDocument/2006/relationships/hyperlink" Target="https://talan.bank.gov.ua/get-user-certificate/g6RWwWiA8qioBOyZmJsr" TargetMode="External"/><Relationship Id="rId86" Type="http://schemas.openxmlformats.org/officeDocument/2006/relationships/hyperlink" Target="https://talan.bank.gov.ua/get-user-certificate/g6RWwkTMm8BER3Iu5aQm" TargetMode="External"/><Relationship Id="rId817" Type="http://schemas.openxmlformats.org/officeDocument/2006/relationships/hyperlink" Target="https://talan.bank.gov.ua/get-user-certificate/g6RWwKp3vlf5A1sMubgO" TargetMode="External"/><Relationship Id="rId1002" Type="http://schemas.openxmlformats.org/officeDocument/2006/relationships/hyperlink" Target="https://talan.bank.gov.ua/get-user-certificate/g6RWwz14EE5ZpkGtjGlc" TargetMode="External"/><Relationship Id="rId1447" Type="http://schemas.openxmlformats.org/officeDocument/2006/relationships/hyperlink" Target="https://talan.bank.gov.ua/get-user-certificate/g6RWwTmapfipaGpiSfqj" TargetMode="External"/><Relationship Id="rId1654" Type="http://schemas.openxmlformats.org/officeDocument/2006/relationships/hyperlink" Target="https://talan.bank.gov.ua/get-user-certificate/g6RWwhJxdeK_TUxSmywW" TargetMode="External"/><Relationship Id="rId1861" Type="http://schemas.openxmlformats.org/officeDocument/2006/relationships/hyperlink" Target="https://talan.bank.gov.ua/get-user-certificate/g6RWw7tmPiEa_uMYrt1F" TargetMode="External"/><Relationship Id="rId1307" Type="http://schemas.openxmlformats.org/officeDocument/2006/relationships/hyperlink" Target="https://talan.bank.gov.ua/get-user-certificate/g6RWwZ7fAuITrcAT9VHU" TargetMode="External"/><Relationship Id="rId1514" Type="http://schemas.openxmlformats.org/officeDocument/2006/relationships/hyperlink" Target="https://talan.bank.gov.ua/get-user-certificate/g6RWwSnX3rxmFt23UXp3" TargetMode="External"/><Relationship Id="rId1721" Type="http://schemas.openxmlformats.org/officeDocument/2006/relationships/hyperlink" Target="https://talan.bank.gov.ua/get-user-certificate/g6RWwxD8Mcv3EvOJUUIM" TargetMode="External"/><Relationship Id="rId13" Type="http://schemas.openxmlformats.org/officeDocument/2006/relationships/hyperlink" Target="https://talan.bank.gov.ua/get-user-certificate/g6RWwB1IQP0_-h2Rxr2f" TargetMode="External"/><Relationship Id="rId1819" Type="http://schemas.openxmlformats.org/officeDocument/2006/relationships/hyperlink" Target="https://talan.bank.gov.ua/get-user-certificate/g6RWwyujcKQJCysSC7Sx" TargetMode="External"/><Relationship Id="rId162" Type="http://schemas.openxmlformats.org/officeDocument/2006/relationships/hyperlink" Target="https://talan.bank.gov.ua/get-user-certificate/g6RWwPkqCATMDrENuuzz" TargetMode="External"/><Relationship Id="rId467" Type="http://schemas.openxmlformats.org/officeDocument/2006/relationships/hyperlink" Target="https://talan.bank.gov.ua/get-user-certificate/g6RWwzDToUOaLFwvXR75" TargetMode="External"/><Relationship Id="rId1097" Type="http://schemas.openxmlformats.org/officeDocument/2006/relationships/hyperlink" Target="https://talan.bank.gov.ua/get-user-certificate/g6RWwXv511iHAh4PyiDp" TargetMode="External"/><Relationship Id="rId674" Type="http://schemas.openxmlformats.org/officeDocument/2006/relationships/hyperlink" Target="https://talan.bank.gov.ua/get-user-certificate/g6RWwUM47Ei5PgZQfnzR" TargetMode="External"/><Relationship Id="rId881" Type="http://schemas.openxmlformats.org/officeDocument/2006/relationships/hyperlink" Target="https://talan.bank.gov.ua/get-user-certificate/g6RWwv7jV-pDi45hTval" TargetMode="External"/><Relationship Id="rId979" Type="http://schemas.openxmlformats.org/officeDocument/2006/relationships/hyperlink" Target="https://talan.bank.gov.ua/get-user-certificate/g6RWwUXBQ-lfS1_P2ot7" TargetMode="External"/><Relationship Id="rId327" Type="http://schemas.openxmlformats.org/officeDocument/2006/relationships/hyperlink" Target="https://talan.bank.gov.ua/get-user-certificate/g6RWwZRN6QBT-49leHGH" TargetMode="External"/><Relationship Id="rId534" Type="http://schemas.openxmlformats.org/officeDocument/2006/relationships/hyperlink" Target="https://talan.bank.gov.ua/get-user-certificate/g6RWw1mEL-LLF-4lZHDy" TargetMode="External"/><Relationship Id="rId741" Type="http://schemas.openxmlformats.org/officeDocument/2006/relationships/hyperlink" Target="https://talan.bank.gov.ua/get-user-certificate/g6RWwuA9CM5RGtK7i_XK" TargetMode="External"/><Relationship Id="rId839" Type="http://schemas.openxmlformats.org/officeDocument/2006/relationships/hyperlink" Target="https://talan.bank.gov.ua/get-user-certificate/g6RWwbcTuDmPdbBPUzDF" TargetMode="External"/><Relationship Id="rId1164" Type="http://schemas.openxmlformats.org/officeDocument/2006/relationships/hyperlink" Target="https://talan.bank.gov.ua/get-user-certificate/g6RWwrh_cp5ffx-LedJ0" TargetMode="External"/><Relationship Id="rId1371" Type="http://schemas.openxmlformats.org/officeDocument/2006/relationships/hyperlink" Target="https://talan.bank.gov.ua/get-user-certificate/g6RWwOJkdBXG_r1j6Jah" TargetMode="External"/><Relationship Id="rId1469" Type="http://schemas.openxmlformats.org/officeDocument/2006/relationships/hyperlink" Target="https://talan.bank.gov.ua/get-user-certificate/g6RWwR2WRYmIJIfIhjDM" TargetMode="External"/><Relationship Id="rId601" Type="http://schemas.openxmlformats.org/officeDocument/2006/relationships/hyperlink" Target="https://talan.bank.gov.ua/get-user-certificate/g6RWwtHEv8-FFl97zDs7" TargetMode="External"/><Relationship Id="rId1024" Type="http://schemas.openxmlformats.org/officeDocument/2006/relationships/hyperlink" Target="https://talan.bank.gov.ua/get-user-certificate/g6RWwYCbvfHgNCWl6-9q" TargetMode="External"/><Relationship Id="rId1231" Type="http://schemas.openxmlformats.org/officeDocument/2006/relationships/hyperlink" Target="https://talan.bank.gov.ua/get-user-certificate/g6RWwcIgliUhMf_gxJTc" TargetMode="External"/><Relationship Id="rId1676" Type="http://schemas.openxmlformats.org/officeDocument/2006/relationships/hyperlink" Target="https://talan.bank.gov.ua/get-user-certificate/g6RWwYNaoGpw59yUcUgy" TargetMode="External"/><Relationship Id="rId1883" Type="http://schemas.openxmlformats.org/officeDocument/2006/relationships/hyperlink" Target="https://talan.bank.gov.ua/get-user-certificate/g6RWwjfsWveLhkqJ0D0r" TargetMode="External"/><Relationship Id="rId906" Type="http://schemas.openxmlformats.org/officeDocument/2006/relationships/hyperlink" Target="https://talan.bank.gov.ua/get-user-certificate/g6RWwWypbFtFPKXXKMz6" TargetMode="External"/><Relationship Id="rId1329" Type="http://schemas.openxmlformats.org/officeDocument/2006/relationships/hyperlink" Target="https://talan.bank.gov.ua/get-user-certificate/g6RWwMfJjZ_aMVaJz5Ua" TargetMode="External"/><Relationship Id="rId1536" Type="http://schemas.openxmlformats.org/officeDocument/2006/relationships/hyperlink" Target="https://talan.bank.gov.ua/get-user-certificate/g6RWwAzN2GzZ_NbBxnrl" TargetMode="External"/><Relationship Id="rId1743" Type="http://schemas.openxmlformats.org/officeDocument/2006/relationships/hyperlink" Target="https://talan.bank.gov.ua/get-user-certificate/g6RWwrnhdIgVV7NRkSSv" TargetMode="External"/><Relationship Id="rId35" Type="http://schemas.openxmlformats.org/officeDocument/2006/relationships/hyperlink" Target="https://talan.bank.gov.ua/get-user-certificate/g6RWwgw-_4bufKzu_oOi" TargetMode="External"/><Relationship Id="rId1603" Type="http://schemas.openxmlformats.org/officeDocument/2006/relationships/hyperlink" Target="https://talan.bank.gov.ua/get-user-certificate/g6RWwLMHRGX0N55J_JqC" TargetMode="External"/><Relationship Id="rId1810" Type="http://schemas.openxmlformats.org/officeDocument/2006/relationships/hyperlink" Target="https://talan.bank.gov.ua/get-user-certificate/g6RWwkbb0LTib1JY4vh7" TargetMode="External"/><Relationship Id="rId184" Type="http://schemas.openxmlformats.org/officeDocument/2006/relationships/hyperlink" Target="https://talan.bank.gov.ua/get-user-certificate/g6RWwhE9pTqQOusWl9wZ" TargetMode="External"/><Relationship Id="rId391" Type="http://schemas.openxmlformats.org/officeDocument/2006/relationships/hyperlink" Target="https://talan.bank.gov.ua/get-user-certificate/g6RWw3HqDwmxEykZTFL8" TargetMode="External"/><Relationship Id="rId1908" Type="http://schemas.openxmlformats.org/officeDocument/2006/relationships/hyperlink" Target="https://talan.bank.gov.ua/get-user-certificate/g6RWwaj4nKqSasuWplsU" TargetMode="External"/><Relationship Id="rId251" Type="http://schemas.openxmlformats.org/officeDocument/2006/relationships/hyperlink" Target="https://talan.bank.gov.ua/get-user-certificate/g6RWwSTY9l8xaJKwGVTq" TargetMode="External"/><Relationship Id="rId489" Type="http://schemas.openxmlformats.org/officeDocument/2006/relationships/hyperlink" Target="https://talan.bank.gov.ua/get-user-certificate/g6RWw1mMB0jpeZ2b_Qj5" TargetMode="External"/><Relationship Id="rId696" Type="http://schemas.openxmlformats.org/officeDocument/2006/relationships/hyperlink" Target="https://talan.bank.gov.ua/get-user-certificate/g6RWwCFjT2evOkZFEntu" TargetMode="External"/><Relationship Id="rId349" Type="http://schemas.openxmlformats.org/officeDocument/2006/relationships/hyperlink" Target="https://talan.bank.gov.ua/get-user-certificate/g6RWwGGdIDJxggbctgmh" TargetMode="External"/><Relationship Id="rId556" Type="http://schemas.openxmlformats.org/officeDocument/2006/relationships/hyperlink" Target="https://talan.bank.gov.ua/get-user-certificate/g6RWwRkHPH-dEcsrprW1" TargetMode="External"/><Relationship Id="rId763" Type="http://schemas.openxmlformats.org/officeDocument/2006/relationships/hyperlink" Target="https://talan.bank.gov.ua/get-user-certificate/g6RWwdw_X8mS6iC1u4Vs" TargetMode="External"/><Relationship Id="rId1186" Type="http://schemas.openxmlformats.org/officeDocument/2006/relationships/hyperlink" Target="https://talan.bank.gov.ua/get-user-certificate/g6RWwYBWrlkpRlE8ZIJ_" TargetMode="External"/><Relationship Id="rId1393" Type="http://schemas.openxmlformats.org/officeDocument/2006/relationships/hyperlink" Target="https://talan.bank.gov.ua/get-user-certificate/g6RWweQ9gyv_p80LcgEI" TargetMode="External"/><Relationship Id="rId111" Type="http://schemas.openxmlformats.org/officeDocument/2006/relationships/hyperlink" Target="https://talan.bank.gov.ua/get-user-certificate/g6RWwn3xlC0uve0sfWbF" TargetMode="External"/><Relationship Id="rId209" Type="http://schemas.openxmlformats.org/officeDocument/2006/relationships/hyperlink" Target="https://talan.bank.gov.ua/get-user-certificate/g6RWwiMBHmylhl6E0lyZ" TargetMode="External"/><Relationship Id="rId416" Type="http://schemas.openxmlformats.org/officeDocument/2006/relationships/hyperlink" Target="https://talan.bank.gov.ua/get-user-certificate/g6RWw4jJtQAs7KEgTscv" TargetMode="External"/><Relationship Id="rId970" Type="http://schemas.openxmlformats.org/officeDocument/2006/relationships/hyperlink" Target="https://talan.bank.gov.ua/get-user-certificate/g6RWwjQvwbLmBlZx1HEy" TargetMode="External"/><Relationship Id="rId1046" Type="http://schemas.openxmlformats.org/officeDocument/2006/relationships/hyperlink" Target="https://talan.bank.gov.ua/get-user-certificate/g6RWw64VwdFAjMbPCPXt" TargetMode="External"/><Relationship Id="rId1253" Type="http://schemas.openxmlformats.org/officeDocument/2006/relationships/hyperlink" Target="https://talan.bank.gov.ua/get-user-certificate/g6RWwvU4nV7_XYhmhqcI" TargetMode="External"/><Relationship Id="rId1698" Type="http://schemas.openxmlformats.org/officeDocument/2006/relationships/hyperlink" Target="https://talan.bank.gov.ua/get-user-certificate/g6RWwjY0P21Z6NgPDaM-" TargetMode="External"/><Relationship Id="rId623" Type="http://schemas.openxmlformats.org/officeDocument/2006/relationships/hyperlink" Target="https://talan.bank.gov.ua/get-user-certificate/g6RWw1h_1DP-OxEmaxEF" TargetMode="External"/><Relationship Id="rId830" Type="http://schemas.openxmlformats.org/officeDocument/2006/relationships/hyperlink" Target="https://talan.bank.gov.ua/get-user-certificate/g6RWwm-WgJlbEwwuwHEC" TargetMode="External"/><Relationship Id="rId928" Type="http://schemas.openxmlformats.org/officeDocument/2006/relationships/hyperlink" Target="https://talan.bank.gov.ua/get-user-certificate/g6RWwo8-B5W02Ao8UtZ7" TargetMode="External"/><Relationship Id="rId1460" Type="http://schemas.openxmlformats.org/officeDocument/2006/relationships/hyperlink" Target="https://talan.bank.gov.ua/get-user-certificate/g6RWw86kUIC_w3cxnHak" TargetMode="External"/><Relationship Id="rId1558" Type="http://schemas.openxmlformats.org/officeDocument/2006/relationships/hyperlink" Target="https://talan.bank.gov.ua/get-user-certificate/g6RWwXGdx87t87vdskXR" TargetMode="External"/><Relationship Id="rId1765" Type="http://schemas.openxmlformats.org/officeDocument/2006/relationships/hyperlink" Target="https://talan.bank.gov.ua/get-user-certificate/g6RWw8wKQ8ipZJAeIvO7" TargetMode="External"/><Relationship Id="rId57" Type="http://schemas.openxmlformats.org/officeDocument/2006/relationships/hyperlink" Target="https://talan.bank.gov.ua/get-user-certificate/g6RWw2Vkk1p_uhyEB_A0" TargetMode="External"/><Relationship Id="rId1113" Type="http://schemas.openxmlformats.org/officeDocument/2006/relationships/hyperlink" Target="https://talan.bank.gov.ua/get-user-certificate/g6RWwyeUNLkQ0f7yn5Bl" TargetMode="External"/><Relationship Id="rId1320" Type="http://schemas.openxmlformats.org/officeDocument/2006/relationships/hyperlink" Target="https://talan.bank.gov.ua/get-user-certificate/g6RWwYbJNrBowRbetbZ7" TargetMode="External"/><Relationship Id="rId1418" Type="http://schemas.openxmlformats.org/officeDocument/2006/relationships/hyperlink" Target="https://talan.bank.gov.ua/get-user-certificate/g6RWwZtis38386FuJKw2" TargetMode="External"/><Relationship Id="rId1625" Type="http://schemas.openxmlformats.org/officeDocument/2006/relationships/hyperlink" Target="https://talan.bank.gov.ua/get-user-certificate/g6RWw7WPn5XAWlcuBJbq" TargetMode="External"/><Relationship Id="rId1832" Type="http://schemas.openxmlformats.org/officeDocument/2006/relationships/hyperlink" Target="https://talan.bank.gov.ua/get-user-certificate/g6RWwm13wqtr8O-ui62s" TargetMode="External"/><Relationship Id="rId273" Type="http://schemas.openxmlformats.org/officeDocument/2006/relationships/hyperlink" Target="https://talan.bank.gov.ua/get-user-certificate/g6RWwBjKlbQkSB7ONzJZ" TargetMode="External"/><Relationship Id="rId480" Type="http://schemas.openxmlformats.org/officeDocument/2006/relationships/hyperlink" Target="https://talan.bank.gov.ua/get-user-certificate/g6RWwkbv3r1MCjNBc2Rc" TargetMode="External"/><Relationship Id="rId133" Type="http://schemas.openxmlformats.org/officeDocument/2006/relationships/hyperlink" Target="https://talan.bank.gov.ua/get-user-certificate/g6RWwbSFtFkXpb40JcJ-" TargetMode="External"/><Relationship Id="rId340" Type="http://schemas.openxmlformats.org/officeDocument/2006/relationships/hyperlink" Target="https://talan.bank.gov.ua/get-user-certificate/g6RWwFlsg8YXL6QQ3vgL" TargetMode="External"/><Relationship Id="rId578" Type="http://schemas.openxmlformats.org/officeDocument/2006/relationships/hyperlink" Target="https://talan.bank.gov.ua/get-user-certificate/g6RWwt-lwptx09dZWRS2" TargetMode="External"/><Relationship Id="rId785" Type="http://schemas.openxmlformats.org/officeDocument/2006/relationships/hyperlink" Target="https://talan.bank.gov.ua/get-user-certificate/g6RWwNPDKNQ8Byi537Hn" TargetMode="External"/><Relationship Id="rId992" Type="http://schemas.openxmlformats.org/officeDocument/2006/relationships/hyperlink" Target="https://talan.bank.gov.ua/get-user-certificate/g6RWwS6jZu5wfl98v0pL" TargetMode="External"/><Relationship Id="rId200" Type="http://schemas.openxmlformats.org/officeDocument/2006/relationships/hyperlink" Target="https://talan.bank.gov.ua/get-user-certificate/g6RWwo3SUv5DHfLJDrfK" TargetMode="External"/><Relationship Id="rId438" Type="http://schemas.openxmlformats.org/officeDocument/2006/relationships/hyperlink" Target="https://talan.bank.gov.ua/get-user-certificate/g6RWw9wlqw-2l0kJtdeW" TargetMode="External"/><Relationship Id="rId645" Type="http://schemas.openxmlformats.org/officeDocument/2006/relationships/hyperlink" Target="https://talan.bank.gov.ua/get-user-certificate/g6RWwhpcMjl5c9xVNeS2" TargetMode="External"/><Relationship Id="rId852" Type="http://schemas.openxmlformats.org/officeDocument/2006/relationships/hyperlink" Target="https://talan.bank.gov.ua/get-user-certificate/g6RWwYWO3wmg5uNA9EQr" TargetMode="External"/><Relationship Id="rId1068" Type="http://schemas.openxmlformats.org/officeDocument/2006/relationships/hyperlink" Target="https://talan.bank.gov.ua/get-user-certificate/g6RWwjxAYdHUxdS1QxDP" TargetMode="External"/><Relationship Id="rId1275" Type="http://schemas.openxmlformats.org/officeDocument/2006/relationships/hyperlink" Target="https://talan.bank.gov.ua/get-user-certificate/g6RWwK_i6atdcm9vRFph" TargetMode="External"/><Relationship Id="rId1482" Type="http://schemas.openxmlformats.org/officeDocument/2006/relationships/hyperlink" Target="https://talan.bank.gov.ua/get-user-certificate/g6RWw5fLHFzl8OnnD6xe" TargetMode="External"/><Relationship Id="rId505" Type="http://schemas.openxmlformats.org/officeDocument/2006/relationships/hyperlink" Target="https://talan.bank.gov.ua/get-user-certificate/g6RWwJq9t0vqKpIt3xac" TargetMode="External"/><Relationship Id="rId712" Type="http://schemas.openxmlformats.org/officeDocument/2006/relationships/hyperlink" Target="https://talan.bank.gov.ua/get-user-certificate/g6RWw2fXb1BU6xNUaSAG" TargetMode="External"/><Relationship Id="rId1135" Type="http://schemas.openxmlformats.org/officeDocument/2006/relationships/hyperlink" Target="https://talan.bank.gov.ua/get-user-certificate/g6RWwG471xzL2MHlZyvF" TargetMode="External"/><Relationship Id="rId1342" Type="http://schemas.openxmlformats.org/officeDocument/2006/relationships/hyperlink" Target="https://talan.bank.gov.ua/get-user-certificate/g6RWwW7_Ybm1Y7UOqhDh" TargetMode="External"/><Relationship Id="rId1787" Type="http://schemas.openxmlformats.org/officeDocument/2006/relationships/hyperlink" Target="https://talan.bank.gov.ua/get-user-certificate/g6RWwMAYKeDHmJ1iORXL" TargetMode="External"/><Relationship Id="rId79" Type="http://schemas.openxmlformats.org/officeDocument/2006/relationships/hyperlink" Target="https://talan.bank.gov.ua/get-user-certificate/g6RWwsLL1YC5SfVb2dtn" TargetMode="External"/><Relationship Id="rId1202" Type="http://schemas.openxmlformats.org/officeDocument/2006/relationships/hyperlink" Target="https://talan.bank.gov.ua/get-user-certificate/g6RWwm8qKngBHy7HDc2m" TargetMode="External"/><Relationship Id="rId1647" Type="http://schemas.openxmlformats.org/officeDocument/2006/relationships/hyperlink" Target="https://talan.bank.gov.ua/get-user-certificate/g6RWwxvyp48AOjxi0vBL" TargetMode="External"/><Relationship Id="rId1854" Type="http://schemas.openxmlformats.org/officeDocument/2006/relationships/hyperlink" Target="https://talan.bank.gov.ua/get-user-certificate/g6RWwazWYGyCTRtes3aQ" TargetMode="External"/><Relationship Id="rId1507" Type="http://schemas.openxmlformats.org/officeDocument/2006/relationships/hyperlink" Target="https://talan.bank.gov.ua/get-user-certificate/g6RWwfZYez3V2n0HjDjT" TargetMode="External"/><Relationship Id="rId1714" Type="http://schemas.openxmlformats.org/officeDocument/2006/relationships/hyperlink" Target="https://talan.bank.gov.ua/get-user-certificate/g6RWwmo0uCLujnf-BEHX" TargetMode="External"/><Relationship Id="rId295" Type="http://schemas.openxmlformats.org/officeDocument/2006/relationships/hyperlink" Target="https://talan.bank.gov.ua/get-user-certificate/g6RWwD5OdO78S_lQlgBF" TargetMode="External"/><Relationship Id="rId1921" Type="http://schemas.openxmlformats.org/officeDocument/2006/relationships/hyperlink" Target="https://talan.bank.gov.ua/get-user-certificate/g6RWw1K4304FRnM3kqSy" TargetMode="External"/><Relationship Id="rId155" Type="http://schemas.openxmlformats.org/officeDocument/2006/relationships/hyperlink" Target="https://talan.bank.gov.ua/get-user-certificate/g6RWweTly94uWmQKijkS" TargetMode="External"/><Relationship Id="rId362" Type="http://schemas.openxmlformats.org/officeDocument/2006/relationships/hyperlink" Target="https://talan.bank.gov.ua/get-user-certificate/g6RWwf5niaxAqQBtCcG3" TargetMode="External"/><Relationship Id="rId1297" Type="http://schemas.openxmlformats.org/officeDocument/2006/relationships/hyperlink" Target="https://talan.bank.gov.ua/get-user-certificate/g6RWwiqDbQUxlhiONd51" TargetMode="External"/><Relationship Id="rId222" Type="http://schemas.openxmlformats.org/officeDocument/2006/relationships/hyperlink" Target="https://talan.bank.gov.ua/get-user-certificate/g6RWwIZ1gd0Zb9wxi6Hn" TargetMode="External"/><Relationship Id="rId667" Type="http://schemas.openxmlformats.org/officeDocument/2006/relationships/hyperlink" Target="https://talan.bank.gov.ua/get-user-certificate/g6RWwrb-v2yVuT_7k57H" TargetMode="External"/><Relationship Id="rId874" Type="http://schemas.openxmlformats.org/officeDocument/2006/relationships/hyperlink" Target="https://talan.bank.gov.ua/get-user-certificate/g6RWw4OvIfRvicxVLTHY" TargetMode="External"/><Relationship Id="rId527" Type="http://schemas.openxmlformats.org/officeDocument/2006/relationships/hyperlink" Target="https://talan.bank.gov.ua/get-user-certificate/g6RWwWGtvSvWso8YyR-f" TargetMode="External"/><Relationship Id="rId734" Type="http://schemas.openxmlformats.org/officeDocument/2006/relationships/hyperlink" Target="https://talan.bank.gov.ua/get-user-certificate/g6RWwOrWMnkb51Sx_HAJ" TargetMode="External"/><Relationship Id="rId941" Type="http://schemas.openxmlformats.org/officeDocument/2006/relationships/hyperlink" Target="https://talan.bank.gov.ua/get-user-certificate/g6RWwxC2bAELGhRAbDDg" TargetMode="External"/><Relationship Id="rId1157" Type="http://schemas.openxmlformats.org/officeDocument/2006/relationships/hyperlink" Target="https://talan.bank.gov.ua/get-user-certificate/g6RWwMbqlVRZ7JjR3U_M" TargetMode="External"/><Relationship Id="rId1364" Type="http://schemas.openxmlformats.org/officeDocument/2006/relationships/hyperlink" Target="https://talan.bank.gov.ua/get-user-certificate/g6RWwf9A_RbG9Ug5EfMH" TargetMode="External"/><Relationship Id="rId1571" Type="http://schemas.openxmlformats.org/officeDocument/2006/relationships/hyperlink" Target="https://talan.bank.gov.ua/get-user-certificate/g6RWw8Ra6Z1PxRYWFnbO" TargetMode="External"/><Relationship Id="rId70" Type="http://schemas.openxmlformats.org/officeDocument/2006/relationships/hyperlink" Target="https://talan.bank.gov.ua/get-user-certificate/g6RWwuO9doOUMudIJ79y" TargetMode="External"/><Relationship Id="rId801" Type="http://schemas.openxmlformats.org/officeDocument/2006/relationships/hyperlink" Target="https://talan.bank.gov.ua/get-user-certificate/g6RWwREeHsLrRlpT2eBR" TargetMode="External"/><Relationship Id="rId1017" Type="http://schemas.openxmlformats.org/officeDocument/2006/relationships/hyperlink" Target="https://talan.bank.gov.ua/get-user-certificate/g6RWw4unJuZGG8L_mWXr" TargetMode="External"/><Relationship Id="rId1224" Type="http://schemas.openxmlformats.org/officeDocument/2006/relationships/hyperlink" Target="https://talan.bank.gov.ua/get-user-certificate/g6RWwfqV70hs9nqDO3tm" TargetMode="External"/><Relationship Id="rId1431" Type="http://schemas.openxmlformats.org/officeDocument/2006/relationships/hyperlink" Target="https://talan.bank.gov.ua/get-user-certificate/g6RWw6YFd5wRjMmSfinD" TargetMode="External"/><Relationship Id="rId1669" Type="http://schemas.openxmlformats.org/officeDocument/2006/relationships/hyperlink" Target="https://talan.bank.gov.ua/get-user-certificate/g6RWwaeARGwItD1RaO-t" TargetMode="External"/><Relationship Id="rId1876" Type="http://schemas.openxmlformats.org/officeDocument/2006/relationships/hyperlink" Target="https://talan.bank.gov.ua/get-user-certificate/g6RWwunl9hcNMrnMSvw7" TargetMode="External"/><Relationship Id="rId1529" Type="http://schemas.openxmlformats.org/officeDocument/2006/relationships/hyperlink" Target="https://talan.bank.gov.ua/get-user-certificate/g6RWwRIOlngX-ndzSLh6" TargetMode="External"/><Relationship Id="rId1736" Type="http://schemas.openxmlformats.org/officeDocument/2006/relationships/hyperlink" Target="https://talan.bank.gov.ua/get-user-certificate/g6RWw9qT6NmmfOeN1qVh" TargetMode="External"/><Relationship Id="rId1943" Type="http://schemas.openxmlformats.org/officeDocument/2006/relationships/hyperlink" Target="https://talan.bank.gov.ua/get-user-certificate/g6RWw-biRpnejIQSVFnB" TargetMode="External"/><Relationship Id="rId28" Type="http://schemas.openxmlformats.org/officeDocument/2006/relationships/hyperlink" Target="https://talan.bank.gov.ua/get-user-certificate/g6RWwsuxNgNmL11vjgww" TargetMode="External"/><Relationship Id="rId1803" Type="http://schemas.openxmlformats.org/officeDocument/2006/relationships/hyperlink" Target="https://talan.bank.gov.ua/get-user-certificate/g6RWwvRyqTzEY8upwldH" TargetMode="External"/><Relationship Id="rId177" Type="http://schemas.openxmlformats.org/officeDocument/2006/relationships/hyperlink" Target="https://talan.bank.gov.ua/get-user-certificate/g6RWwi-7swg1fBVOqU98" TargetMode="External"/><Relationship Id="rId384" Type="http://schemas.openxmlformats.org/officeDocument/2006/relationships/hyperlink" Target="https://talan.bank.gov.ua/get-user-certificate/g6RWwK0zm_qZt8w4kxD_" TargetMode="External"/><Relationship Id="rId591" Type="http://schemas.openxmlformats.org/officeDocument/2006/relationships/hyperlink" Target="https://talan.bank.gov.ua/get-user-certificate/g6RWwF_c4qE-PP7X_IcZ" TargetMode="External"/><Relationship Id="rId244" Type="http://schemas.openxmlformats.org/officeDocument/2006/relationships/hyperlink" Target="https://talan.bank.gov.ua/get-user-certificate/g6RWwjBQ75BK42vec6HG" TargetMode="External"/><Relationship Id="rId689" Type="http://schemas.openxmlformats.org/officeDocument/2006/relationships/hyperlink" Target="https://talan.bank.gov.ua/get-user-certificate/g6RWwVv7L-BZJUMYxV9b" TargetMode="External"/><Relationship Id="rId896" Type="http://schemas.openxmlformats.org/officeDocument/2006/relationships/hyperlink" Target="https://talan.bank.gov.ua/get-user-certificate/g6RWw-KEh-ormo7fdsTe" TargetMode="External"/><Relationship Id="rId1081" Type="http://schemas.openxmlformats.org/officeDocument/2006/relationships/hyperlink" Target="https://talan.bank.gov.ua/get-user-certificate/g6RWwWQ_KJIeRb9oc64Z" TargetMode="External"/><Relationship Id="rId451" Type="http://schemas.openxmlformats.org/officeDocument/2006/relationships/hyperlink" Target="https://talan.bank.gov.ua/get-user-certificate/g6RWw9P45vqmYOdL13nT" TargetMode="External"/><Relationship Id="rId549" Type="http://schemas.openxmlformats.org/officeDocument/2006/relationships/hyperlink" Target="https://talan.bank.gov.ua/get-user-certificate/g6RWwikE4f5vu33h25Cb" TargetMode="External"/><Relationship Id="rId756" Type="http://schemas.openxmlformats.org/officeDocument/2006/relationships/hyperlink" Target="https://talan.bank.gov.ua/get-user-certificate/g6RWwoGVcCowhTy27k71" TargetMode="External"/><Relationship Id="rId1179" Type="http://schemas.openxmlformats.org/officeDocument/2006/relationships/hyperlink" Target="https://talan.bank.gov.ua/get-user-certificate/g6RWw-vCh5SWHLcQD0BL" TargetMode="External"/><Relationship Id="rId1386" Type="http://schemas.openxmlformats.org/officeDocument/2006/relationships/hyperlink" Target="https://talan.bank.gov.ua/get-user-certificate/g6RWwiMaYwahnbMD-AvF" TargetMode="External"/><Relationship Id="rId1593" Type="http://schemas.openxmlformats.org/officeDocument/2006/relationships/hyperlink" Target="https://talan.bank.gov.ua/get-user-certificate/g6RWwH3dcLhUSv6Blnag" TargetMode="External"/><Relationship Id="rId104" Type="http://schemas.openxmlformats.org/officeDocument/2006/relationships/hyperlink" Target="https://talan.bank.gov.ua/get-user-certificate/g6RWw0BSVIO5E7BDyuHY" TargetMode="External"/><Relationship Id="rId311" Type="http://schemas.openxmlformats.org/officeDocument/2006/relationships/hyperlink" Target="https://talan.bank.gov.ua/get-user-certificate/g6RWwuRepbB99ae-uXTo" TargetMode="External"/><Relationship Id="rId409" Type="http://schemas.openxmlformats.org/officeDocument/2006/relationships/hyperlink" Target="https://talan.bank.gov.ua/get-user-certificate/g6RWwfzcm5XVIBPQ4ZSA" TargetMode="External"/><Relationship Id="rId963" Type="http://schemas.openxmlformats.org/officeDocument/2006/relationships/hyperlink" Target="https://talan.bank.gov.ua/get-user-certificate/g6RWw3bY35PPHCU8nOd6" TargetMode="External"/><Relationship Id="rId1039" Type="http://schemas.openxmlformats.org/officeDocument/2006/relationships/hyperlink" Target="https://talan.bank.gov.ua/get-user-certificate/g6RWwG5J3GPpHaDMefZW" TargetMode="External"/><Relationship Id="rId1246" Type="http://schemas.openxmlformats.org/officeDocument/2006/relationships/hyperlink" Target="https://talan.bank.gov.ua/get-user-certificate/g6RWwl7vqDfzpNqVHQvw" TargetMode="External"/><Relationship Id="rId1898" Type="http://schemas.openxmlformats.org/officeDocument/2006/relationships/hyperlink" Target="https://talan.bank.gov.ua/get-user-certificate/g6RWwSkDZG_kuWxyrfY1" TargetMode="External"/><Relationship Id="rId92" Type="http://schemas.openxmlformats.org/officeDocument/2006/relationships/hyperlink" Target="https://talan.bank.gov.ua/get-user-certificate/g6RWwmEAwp5aUe1HfD55" TargetMode="External"/><Relationship Id="rId616" Type="http://schemas.openxmlformats.org/officeDocument/2006/relationships/hyperlink" Target="https://talan.bank.gov.ua/get-user-certificate/g6RWwqUNGlk60x5917Gh" TargetMode="External"/><Relationship Id="rId823" Type="http://schemas.openxmlformats.org/officeDocument/2006/relationships/hyperlink" Target="https://talan.bank.gov.ua/get-user-certificate/g6RWwn4nosb-6CH4wLdN" TargetMode="External"/><Relationship Id="rId1453" Type="http://schemas.openxmlformats.org/officeDocument/2006/relationships/hyperlink" Target="https://talan.bank.gov.ua/get-user-certificate/g6RWwLMZ4KbNN142EXiR" TargetMode="External"/><Relationship Id="rId1660" Type="http://schemas.openxmlformats.org/officeDocument/2006/relationships/hyperlink" Target="https://talan.bank.gov.ua/get-user-certificate/g6RWwSSNZeqoR588FTAK" TargetMode="External"/><Relationship Id="rId1758" Type="http://schemas.openxmlformats.org/officeDocument/2006/relationships/hyperlink" Target="https://talan.bank.gov.ua/get-user-certificate/g6RWw5XAn6WTazl9_m0r" TargetMode="External"/><Relationship Id="rId1106" Type="http://schemas.openxmlformats.org/officeDocument/2006/relationships/hyperlink" Target="https://talan.bank.gov.ua/get-user-certificate/g6RWwr8eEA62m_FexnjG" TargetMode="External"/><Relationship Id="rId1313" Type="http://schemas.openxmlformats.org/officeDocument/2006/relationships/hyperlink" Target="https://talan.bank.gov.ua/get-user-certificate/g6RWwCZzMPjG3y1h2tka" TargetMode="External"/><Relationship Id="rId1520" Type="http://schemas.openxmlformats.org/officeDocument/2006/relationships/hyperlink" Target="https://talan.bank.gov.ua/get-user-certificate/g6RWwXNL5KcLEw8VVWwF" TargetMode="External"/><Relationship Id="rId1618" Type="http://schemas.openxmlformats.org/officeDocument/2006/relationships/hyperlink" Target="https://talan.bank.gov.ua/get-user-certificate/g6RWwsbsT-08Bwta1Iit" TargetMode="External"/><Relationship Id="rId1825" Type="http://schemas.openxmlformats.org/officeDocument/2006/relationships/hyperlink" Target="https://talan.bank.gov.ua/get-user-certificate/g6RWwUGCAtbq4KzI31L0" TargetMode="External"/><Relationship Id="rId199" Type="http://schemas.openxmlformats.org/officeDocument/2006/relationships/hyperlink" Target="https://talan.bank.gov.ua/get-user-certificate/g6RWwTZDaCDzv_342RL0" TargetMode="External"/><Relationship Id="rId266" Type="http://schemas.openxmlformats.org/officeDocument/2006/relationships/hyperlink" Target="https://talan.bank.gov.ua/get-user-certificate/g6RWwQwhzzu0l95wKkI4" TargetMode="External"/><Relationship Id="rId473" Type="http://schemas.openxmlformats.org/officeDocument/2006/relationships/hyperlink" Target="https://talan.bank.gov.ua/get-user-certificate/g6RWwhDsCOzid1oinApt" TargetMode="External"/><Relationship Id="rId680" Type="http://schemas.openxmlformats.org/officeDocument/2006/relationships/hyperlink" Target="https://talan.bank.gov.ua/get-user-certificate/g6RWw_XhxfoSQmSb4fio" TargetMode="External"/><Relationship Id="rId126" Type="http://schemas.openxmlformats.org/officeDocument/2006/relationships/hyperlink" Target="https://talan.bank.gov.ua/get-user-certificate/g6RWw3Bu0-BYh0QmRQcX" TargetMode="External"/><Relationship Id="rId333" Type="http://schemas.openxmlformats.org/officeDocument/2006/relationships/hyperlink" Target="https://talan.bank.gov.ua/get-user-certificate/g6RWwhNnLreCYVhYHVNl" TargetMode="External"/><Relationship Id="rId540" Type="http://schemas.openxmlformats.org/officeDocument/2006/relationships/hyperlink" Target="https://talan.bank.gov.ua/get-user-certificate/g6RWwcNAjp9zen5GxJ7E" TargetMode="External"/><Relationship Id="rId778" Type="http://schemas.openxmlformats.org/officeDocument/2006/relationships/hyperlink" Target="https://talan.bank.gov.ua/get-user-certificate/g6RWwXdbhSCLL7Tt0X2H" TargetMode="External"/><Relationship Id="rId985" Type="http://schemas.openxmlformats.org/officeDocument/2006/relationships/hyperlink" Target="https://talan.bank.gov.ua/get-user-certificate/g6RWwqChc5KEzb7bm4Zk" TargetMode="External"/><Relationship Id="rId1170" Type="http://schemas.openxmlformats.org/officeDocument/2006/relationships/hyperlink" Target="https://talan.bank.gov.ua/get-user-certificate/g6RWwQeT06A7NnKsSCMJ" TargetMode="External"/><Relationship Id="rId638" Type="http://schemas.openxmlformats.org/officeDocument/2006/relationships/hyperlink" Target="https://talan.bank.gov.ua/get-user-certificate/g6RWwPA9ciEV_TQKV0TQ" TargetMode="External"/><Relationship Id="rId845" Type="http://schemas.openxmlformats.org/officeDocument/2006/relationships/hyperlink" Target="https://talan.bank.gov.ua/get-user-certificate/g6RWwGX8VWyBG-z82ao1" TargetMode="External"/><Relationship Id="rId1030" Type="http://schemas.openxmlformats.org/officeDocument/2006/relationships/hyperlink" Target="https://talan.bank.gov.ua/get-user-certificate/g6RWwBA4KC4llJgX_KgM" TargetMode="External"/><Relationship Id="rId1268" Type="http://schemas.openxmlformats.org/officeDocument/2006/relationships/hyperlink" Target="https://talan.bank.gov.ua/get-user-certificate/g6RWwfHYF81ij0bcXbAo" TargetMode="External"/><Relationship Id="rId1475" Type="http://schemas.openxmlformats.org/officeDocument/2006/relationships/hyperlink" Target="https://talan.bank.gov.ua/get-user-certificate/g6RWwuM-ECWA7rd6nZit" TargetMode="External"/><Relationship Id="rId1682" Type="http://schemas.openxmlformats.org/officeDocument/2006/relationships/hyperlink" Target="https://talan.bank.gov.ua/get-user-certificate/g6RWw_Ny5deWACb5I7Mr" TargetMode="External"/><Relationship Id="rId400" Type="http://schemas.openxmlformats.org/officeDocument/2006/relationships/hyperlink" Target="https://talan.bank.gov.ua/get-user-certificate/g6RWwItEP9aBqIkZVHbU" TargetMode="External"/><Relationship Id="rId705" Type="http://schemas.openxmlformats.org/officeDocument/2006/relationships/hyperlink" Target="https://talan.bank.gov.ua/get-user-certificate/g6RWwVjjQH7Dy1Qolezm" TargetMode="External"/><Relationship Id="rId1128" Type="http://schemas.openxmlformats.org/officeDocument/2006/relationships/hyperlink" Target="https://talan.bank.gov.ua/get-user-certificate/g6RWwI0jM8DxVQplPUTe" TargetMode="External"/><Relationship Id="rId1335" Type="http://schemas.openxmlformats.org/officeDocument/2006/relationships/hyperlink" Target="https://talan.bank.gov.ua/get-user-certificate/g6RWwQupBhmoQiytKONb" TargetMode="External"/><Relationship Id="rId1542" Type="http://schemas.openxmlformats.org/officeDocument/2006/relationships/hyperlink" Target="https://talan.bank.gov.ua/get-user-certificate/g6RWwvG8suW6rx-jYgFM" TargetMode="External"/><Relationship Id="rId912" Type="http://schemas.openxmlformats.org/officeDocument/2006/relationships/hyperlink" Target="https://talan.bank.gov.ua/get-user-certificate/g6RWwO2DUg8BjuyHzJya" TargetMode="External"/><Relationship Id="rId1847" Type="http://schemas.openxmlformats.org/officeDocument/2006/relationships/hyperlink" Target="https://talan.bank.gov.ua/get-user-certificate/g6RWwl6_5wi_E4n9bXiB" TargetMode="External"/><Relationship Id="rId41" Type="http://schemas.openxmlformats.org/officeDocument/2006/relationships/hyperlink" Target="https://talan.bank.gov.ua/get-user-certificate/g6RWwNTyaWEygxIiwG5A" TargetMode="External"/><Relationship Id="rId1402" Type="http://schemas.openxmlformats.org/officeDocument/2006/relationships/hyperlink" Target="https://talan.bank.gov.ua/get-user-certificate/g6RWwaWysENxs6RqcGbK" TargetMode="External"/><Relationship Id="rId1707" Type="http://schemas.openxmlformats.org/officeDocument/2006/relationships/hyperlink" Target="https://talan.bank.gov.ua/get-user-certificate/g6RWwl7E_UViJlKGtsvY" TargetMode="External"/><Relationship Id="rId190" Type="http://schemas.openxmlformats.org/officeDocument/2006/relationships/hyperlink" Target="https://talan.bank.gov.ua/get-user-certificate/g6RWwxY8v4NluyMu9vhF" TargetMode="External"/><Relationship Id="rId288" Type="http://schemas.openxmlformats.org/officeDocument/2006/relationships/hyperlink" Target="https://talan.bank.gov.ua/get-user-certificate/g6RWwl3NRjFZIAxX69DS" TargetMode="External"/><Relationship Id="rId1914" Type="http://schemas.openxmlformats.org/officeDocument/2006/relationships/hyperlink" Target="https://talan.bank.gov.ua/get-user-certificate/g6RWw7trYXmz_PNzt4gX" TargetMode="External"/><Relationship Id="rId495" Type="http://schemas.openxmlformats.org/officeDocument/2006/relationships/hyperlink" Target="https://talan.bank.gov.ua/get-user-certificate/g6RWw-cKIGhSzFTMbK-M" TargetMode="External"/><Relationship Id="rId148" Type="http://schemas.openxmlformats.org/officeDocument/2006/relationships/hyperlink" Target="https://talan.bank.gov.ua/get-user-certificate/g6RWwdF8jDKOa3RwgG91" TargetMode="External"/><Relationship Id="rId355" Type="http://schemas.openxmlformats.org/officeDocument/2006/relationships/hyperlink" Target="https://talan.bank.gov.ua/get-user-certificate/g6RWwqLrvrzh1gJ2HKE_" TargetMode="External"/><Relationship Id="rId562" Type="http://schemas.openxmlformats.org/officeDocument/2006/relationships/hyperlink" Target="https://talan.bank.gov.ua/get-user-certificate/g6RWwWlKi40Jb2sRT3-i" TargetMode="External"/><Relationship Id="rId1192" Type="http://schemas.openxmlformats.org/officeDocument/2006/relationships/hyperlink" Target="https://talan.bank.gov.ua/get-user-certificate/g6RWwV8yj-o6GrhEum0-" TargetMode="External"/><Relationship Id="rId215" Type="http://schemas.openxmlformats.org/officeDocument/2006/relationships/hyperlink" Target="https://talan.bank.gov.ua/get-user-certificate/g6RWw0Msriocn8bBvx6d" TargetMode="External"/><Relationship Id="rId422" Type="http://schemas.openxmlformats.org/officeDocument/2006/relationships/hyperlink" Target="https://talan.bank.gov.ua/get-user-certificate/g6RWwWzppGTBqzNAN0UB" TargetMode="External"/><Relationship Id="rId867" Type="http://schemas.openxmlformats.org/officeDocument/2006/relationships/hyperlink" Target="https://talan.bank.gov.ua/get-user-certificate/g6RWwHoy58OeILHiDvnn" TargetMode="External"/><Relationship Id="rId1052" Type="http://schemas.openxmlformats.org/officeDocument/2006/relationships/hyperlink" Target="https://talan.bank.gov.ua/get-user-certificate/g6RWw4a6GZraPg4-4B4y" TargetMode="External"/><Relationship Id="rId1497" Type="http://schemas.openxmlformats.org/officeDocument/2006/relationships/hyperlink" Target="https://talan.bank.gov.ua/get-user-certificate/g6RWwTCCqOUrmpZzw0lh" TargetMode="External"/><Relationship Id="rId727" Type="http://schemas.openxmlformats.org/officeDocument/2006/relationships/hyperlink" Target="https://talan.bank.gov.ua/get-user-certificate/g6RWwvALz3oXhbaUxR4q" TargetMode="External"/><Relationship Id="rId934" Type="http://schemas.openxmlformats.org/officeDocument/2006/relationships/hyperlink" Target="https://talan.bank.gov.ua/get-user-certificate/g6RWw59Mv6tVjI5mpPxK" TargetMode="External"/><Relationship Id="rId1357" Type="http://schemas.openxmlformats.org/officeDocument/2006/relationships/hyperlink" Target="https://talan.bank.gov.ua/get-user-certificate/g6RWwp27S0J0zv12RTmM" TargetMode="External"/><Relationship Id="rId1564" Type="http://schemas.openxmlformats.org/officeDocument/2006/relationships/hyperlink" Target="https://talan.bank.gov.ua/get-user-certificate/g6RWw89b_NOJ7btpb0E4" TargetMode="External"/><Relationship Id="rId1771" Type="http://schemas.openxmlformats.org/officeDocument/2006/relationships/hyperlink" Target="https://talan.bank.gov.ua/get-user-certificate/g6RWwCjW3bufNIIMD3uy" TargetMode="External"/><Relationship Id="rId63" Type="http://schemas.openxmlformats.org/officeDocument/2006/relationships/hyperlink" Target="https://talan.bank.gov.ua/get-user-certificate/g6RWwA18v-HLW_4R2Ky_" TargetMode="External"/><Relationship Id="rId1217" Type="http://schemas.openxmlformats.org/officeDocument/2006/relationships/hyperlink" Target="https://talan.bank.gov.ua/get-user-certificate/g6RWwEkQlz_aA7ec-jZl" TargetMode="External"/><Relationship Id="rId1424" Type="http://schemas.openxmlformats.org/officeDocument/2006/relationships/hyperlink" Target="https://talan.bank.gov.ua/get-user-certificate/g6RWw8jhKCo8bdXC89E-" TargetMode="External"/><Relationship Id="rId1631" Type="http://schemas.openxmlformats.org/officeDocument/2006/relationships/hyperlink" Target="https://talan.bank.gov.ua/get-user-certificate/g6RWwNJRi-DohkBIZWVU" TargetMode="External"/><Relationship Id="rId1869" Type="http://schemas.openxmlformats.org/officeDocument/2006/relationships/hyperlink" Target="https://talan.bank.gov.ua/get-user-certificate/g6RWwqWbA2HE8Trcbi5T" TargetMode="External"/><Relationship Id="rId1729" Type="http://schemas.openxmlformats.org/officeDocument/2006/relationships/hyperlink" Target="https://talan.bank.gov.ua/get-user-certificate/g6RWw_47XBCXVDNyB8oU" TargetMode="External"/><Relationship Id="rId1936" Type="http://schemas.openxmlformats.org/officeDocument/2006/relationships/hyperlink" Target="https://talan.bank.gov.ua/get-user-certificate/g6RWwKw87F-x4krA2nJ0" TargetMode="External"/><Relationship Id="rId377" Type="http://schemas.openxmlformats.org/officeDocument/2006/relationships/hyperlink" Target="https://talan.bank.gov.ua/get-user-certificate/g6RWwbPaVO2lrEAC28pb" TargetMode="External"/><Relationship Id="rId584" Type="http://schemas.openxmlformats.org/officeDocument/2006/relationships/hyperlink" Target="https://talan.bank.gov.ua/get-user-certificate/g6RWwTrTzZ7gIk7HfUx3" TargetMode="External"/><Relationship Id="rId5" Type="http://schemas.openxmlformats.org/officeDocument/2006/relationships/hyperlink" Target="https://talan.bank.gov.ua/get-user-certificate/g6RWwMUD_qCl36nY9nmH" TargetMode="External"/><Relationship Id="rId237" Type="http://schemas.openxmlformats.org/officeDocument/2006/relationships/hyperlink" Target="https://talan.bank.gov.ua/get-user-certificate/g6RWwiy5gEhZki6HZcfj" TargetMode="External"/><Relationship Id="rId791" Type="http://schemas.openxmlformats.org/officeDocument/2006/relationships/hyperlink" Target="https://talan.bank.gov.ua/get-user-certificate/g6RWwq_ae_4k3UPfRkeU" TargetMode="External"/><Relationship Id="rId889" Type="http://schemas.openxmlformats.org/officeDocument/2006/relationships/hyperlink" Target="https://talan.bank.gov.ua/get-user-certificate/g6RWw9ldKBboAHHN-PZZ" TargetMode="External"/><Relationship Id="rId1074" Type="http://schemas.openxmlformats.org/officeDocument/2006/relationships/hyperlink" Target="https://talan.bank.gov.ua/get-user-certificate/g6RWwrwvvxjN0RCzw95G" TargetMode="External"/><Relationship Id="rId444" Type="http://schemas.openxmlformats.org/officeDocument/2006/relationships/hyperlink" Target="https://talan.bank.gov.ua/get-user-certificate/g6RWw3qPp5c-jovN40Xr" TargetMode="External"/><Relationship Id="rId651" Type="http://schemas.openxmlformats.org/officeDocument/2006/relationships/hyperlink" Target="https://talan.bank.gov.ua/get-user-certificate/g6RWwyn7BT_qKvH2W0kF" TargetMode="External"/><Relationship Id="rId749" Type="http://schemas.openxmlformats.org/officeDocument/2006/relationships/hyperlink" Target="https://talan.bank.gov.ua/get-user-certificate/g6RWw328b4UpMu_WAE4T" TargetMode="External"/><Relationship Id="rId1281" Type="http://schemas.openxmlformats.org/officeDocument/2006/relationships/hyperlink" Target="https://talan.bank.gov.ua/get-user-certificate/g6RWwpld9rql3OZP2HPP" TargetMode="External"/><Relationship Id="rId1379" Type="http://schemas.openxmlformats.org/officeDocument/2006/relationships/hyperlink" Target="https://talan.bank.gov.ua/get-user-certificate/g6RWwRXuK9A4gVUyYUq3" TargetMode="External"/><Relationship Id="rId1586" Type="http://schemas.openxmlformats.org/officeDocument/2006/relationships/hyperlink" Target="https://talan.bank.gov.ua/get-user-certificate/g6RWwzeYWO4HIgYLwWr5" TargetMode="External"/><Relationship Id="rId304" Type="http://schemas.openxmlformats.org/officeDocument/2006/relationships/hyperlink" Target="https://talan.bank.gov.ua/get-user-certificate/g6RWwksXEeiB5cQvh8OZ" TargetMode="External"/><Relationship Id="rId511" Type="http://schemas.openxmlformats.org/officeDocument/2006/relationships/hyperlink" Target="https://talan.bank.gov.ua/get-user-certificate/g6RWwcC6eVinCuzKJNdj" TargetMode="External"/><Relationship Id="rId609" Type="http://schemas.openxmlformats.org/officeDocument/2006/relationships/hyperlink" Target="https://talan.bank.gov.ua/get-user-certificate/g6RWw3OYJ9iRe4zlkr4b" TargetMode="External"/><Relationship Id="rId956" Type="http://schemas.openxmlformats.org/officeDocument/2006/relationships/hyperlink" Target="https://talan.bank.gov.ua/get-user-certificate/g6RWwqCN-suRyALiB6zP" TargetMode="External"/><Relationship Id="rId1141" Type="http://schemas.openxmlformats.org/officeDocument/2006/relationships/hyperlink" Target="https://talan.bank.gov.ua/get-user-certificate/g6RWwG7XqWZzSixDh8FW" TargetMode="External"/><Relationship Id="rId1239" Type="http://schemas.openxmlformats.org/officeDocument/2006/relationships/hyperlink" Target="https://talan.bank.gov.ua/get-user-certificate/g6RWwNAMVNMR9jIhp5xK" TargetMode="External"/><Relationship Id="rId1793" Type="http://schemas.openxmlformats.org/officeDocument/2006/relationships/hyperlink" Target="https://talan.bank.gov.ua/get-user-certificate/g6RWwmPWNI2X_uIlUC4Q" TargetMode="External"/><Relationship Id="rId85" Type="http://schemas.openxmlformats.org/officeDocument/2006/relationships/hyperlink" Target="https://talan.bank.gov.ua/get-user-certificate/g6RWw0dJX6Nsv_u1UTdo" TargetMode="External"/><Relationship Id="rId816" Type="http://schemas.openxmlformats.org/officeDocument/2006/relationships/hyperlink" Target="https://talan.bank.gov.ua/get-user-certificate/g6RWwgD1DuQEpUGf5Njz" TargetMode="External"/><Relationship Id="rId1001" Type="http://schemas.openxmlformats.org/officeDocument/2006/relationships/hyperlink" Target="https://talan.bank.gov.ua/get-user-certificate/g6RWw_eu0VoEPgLM_Lre" TargetMode="External"/><Relationship Id="rId1446" Type="http://schemas.openxmlformats.org/officeDocument/2006/relationships/hyperlink" Target="https://talan.bank.gov.ua/get-user-certificate/g6RWwrNSSgTFK4OGZhUv" TargetMode="External"/><Relationship Id="rId1653" Type="http://schemas.openxmlformats.org/officeDocument/2006/relationships/hyperlink" Target="https://talan.bank.gov.ua/get-user-certificate/g6RWw6exIv-MAe3_wmVE" TargetMode="External"/><Relationship Id="rId1860" Type="http://schemas.openxmlformats.org/officeDocument/2006/relationships/hyperlink" Target="https://talan.bank.gov.ua/get-user-certificate/g6RWwK8Ce5521r5rhxdi" TargetMode="External"/><Relationship Id="rId1306" Type="http://schemas.openxmlformats.org/officeDocument/2006/relationships/hyperlink" Target="https://talan.bank.gov.ua/get-user-certificate/g6RWwdSjjolW99hY98YD" TargetMode="External"/><Relationship Id="rId1513" Type="http://schemas.openxmlformats.org/officeDocument/2006/relationships/hyperlink" Target="https://talan.bank.gov.ua/get-user-certificate/g6RWwahAywnjKqDQtJD1" TargetMode="External"/><Relationship Id="rId1720" Type="http://schemas.openxmlformats.org/officeDocument/2006/relationships/hyperlink" Target="https://talan.bank.gov.ua/get-user-certificate/g6RWwH4nZuTqEhfkvCLC" TargetMode="External"/><Relationship Id="rId12" Type="http://schemas.openxmlformats.org/officeDocument/2006/relationships/hyperlink" Target="https://talan.bank.gov.ua/get-user-certificate/g6RWwNyvHG3ESmWMlB2l" TargetMode="External"/><Relationship Id="rId1818" Type="http://schemas.openxmlformats.org/officeDocument/2006/relationships/hyperlink" Target="https://talan.bank.gov.ua/get-user-certificate/g6RWw0HqjlOHOoh5SeUA" TargetMode="External"/><Relationship Id="rId161" Type="http://schemas.openxmlformats.org/officeDocument/2006/relationships/hyperlink" Target="https://talan.bank.gov.ua/get-user-certificate/g6RWws2pvJGonZZmVB_P" TargetMode="External"/><Relationship Id="rId399" Type="http://schemas.openxmlformats.org/officeDocument/2006/relationships/hyperlink" Target="https://talan.bank.gov.ua/get-user-certificate/g6RWw5cCVaOXE8DlAlpR" TargetMode="External"/><Relationship Id="rId259" Type="http://schemas.openxmlformats.org/officeDocument/2006/relationships/hyperlink" Target="https://talan.bank.gov.ua/get-user-certificate/g6RWwq2Ny0CQqqOIHEk0" TargetMode="External"/><Relationship Id="rId466" Type="http://schemas.openxmlformats.org/officeDocument/2006/relationships/hyperlink" Target="https://talan.bank.gov.ua/get-user-certificate/g6RWw98q0EQViGFRRNRT" TargetMode="External"/><Relationship Id="rId673" Type="http://schemas.openxmlformats.org/officeDocument/2006/relationships/hyperlink" Target="https://talan.bank.gov.ua/get-user-certificate/g6RWwuKzJUEpnnlL1P87" TargetMode="External"/><Relationship Id="rId880" Type="http://schemas.openxmlformats.org/officeDocument/2006/relationships/hyperlink" Target="https://talan.bank.gov.ua/get-user-certificate/g6RWwZ2ih9Itvcj2tgrG" TargetMode="External"/><Relationship Id="rId1096" Type="http://schemas.openxmlformats.org/officeDocument/2006/relationships/hyperlink" Target="https://talan.bank.gov.ua/get-user-certificate/g6RWwOeDuIPS6YaJyzuN" TargetMode="External"/><Relationship Id="rId119" Type="http://schemas.openxmlformats.org/officeDocument/2006/relationships/hyperlink" Target="https://talan.bank.gov.ua/get-user-certificate/g6RWwg5-eOyVUI-2AfrA" TargetMode="External"/><Relationship Id="rId326" Type="http://schemas.openxmlformats.org/officeDocument/2006/relationships/hyperlink" Target="https://talan.bank.gov.ua/get-user-certificate/g6RWwgJ1RudMEmTliGb8" TargetMode="External"/><Relationship Id="rId533" Type="http://schemas.openxmlformats.org/officeDocument/2006/relationships/hyperlink" Target="https://talan.bank.gov.ua/get-user-certificate/g6RWwuSax3t_O6qPG6wb" TargetMode="External"/><Relationship Id="rId978" Type="http://schemas.openxmlformats.org/officeDocument/2006/relationships/hyperlink" Target="https://talan.bank.gov.ua/get-user-certificate/g6RWwCXXk5dUBugEgPst" TargetMode="External"/><Relationship Id="rId1163" Type="http://schemas.openxmlformats.org/officeDocument/2006/relationships/hyperlink" Target="https://talan.bank.gov.ua/get-user-certificate/g6RWwrXU3mUqwHls2VDn" TargetMode="External"/><Relationship Id="rId1370" Type="http://schemas.openxmlformats.org/officeDocument/2006/relationships/hyperlink" Target="https://talan.bank.gov.ua/get-user-certificate/g6RWw2nX1CRBoGFjgQnO" TargetMode="External"/><Relationship Id="rId740" Type="http://schemas.openxmlformats.org/officeDocument/2006/relationships/hyperlink" Target="https://talan.bank.gov.ua/get-user-certificate/g6RWwRsyXAUsrv1ipwNG" TargetMode="External"/><Relationship Id="rId838" Type="http://schemas.openxmlformats.org/officeDocument/2006/relationships/hyperlink" Target="https://talan.bank.gov.ua/get-user-certificate/g6RWw45u0aShg8lB3nlG" TargetMode="External"/><Relationship Id="rId1023" Type="http://schemas.openxmlformats.org/officeDocument/2006/relationships/hyperlink" Target="https://talan.bank.gov.ua/get-user-certificate/g6RWwnPFndGYDreAqmuj" TargetMode="External"/><Relationship Id="rId1468" Type="http://schemas.openxmlformats.org/officeDocument/2006/relationships/hyperlink" Target="https://talan.bank.gov.ua/get-user-certificate/g6RWwLF57z45mCSo9fKf" TargetMode="External"/><Relationship Id="rId1675" Type="http://schemas.openxmlformats.org/officeDocument/2006/relationships/hyperlink" Target="https://talan.bank.gov.ua/get-user-certificate/g6RWw6nDqwzDSScUYjpI" TargetMode="External"/><Relationship Id="rId1882" Type="http://schemas.openxmlformats.org/officeDocument/2006/relationships/hyperlink" Target="https://talan.bank.gov.ua/get-user-certificate/g6RWw0-Ct6GF0tqLtJNt" TargetMode="External"/><Relationship Id="rId600" Type="http://schemas.openxmlformats.org/officeDocument/2006/relationships/hyperlink" Target="https://talan.bank.gov.ua/get-user-certificate/g6RWwHyLttF7PpPsjRfk" TargetMode="External"/><Relationship Id="rId1230" Type="http://schemas.openxmlformats.org/officeDocument/2006/relationships/hyperlink" Target="https://talan.bank.gov.ua/get-user-certificate/g6RWw00FGlvisEqQricQ" TargetMode="External"/><Relationship Id="rId1328" Type="http://schemas.openxmlformats.org/officeDocument/2006/relationships/hyperlink" Target="https://talan.bank.gov.ua/get-user-certificate/g6RWwtVBnLjro-9I304c" TargetMode="External"/><Relationship Id="rId1535" Type="http://schemas.openxmlformats.org/officeDocument/2006/relationships/hyperlink" Target="https://talan.bank.gov.ua/get-user-certificate/g6RWwOf_A_X32wICVkQl" TargetMode="External"/><Relationship Id="rId905" Type="http://schemas.openxmlformats.org/officeDocument/2006/relationships/hyperlink" Target="https://talan.bank.gov.ua/get-user-certificate/g6RWwo4d7eqTE-h_yLgn" TargetMode="External"/><Relationship Id="rId1742" Type="http://schemas.openxmlformats.org/officeDocument/2006/relationships/hyperlink" Target="https://talan.bank.gov.ua/get-user-certificate/g6RWwxeic-l3gKcDfwGQ" TargetMode="External"/><Relationship Id="rId34" Type="http://schemas.openxmlformats.org/officeDocument/2006/relationships/hyperlink" Target="https://talan.bank.gov.ua/get-user-certificate/g6RWwd44XD3UlvjB_09V" TargetMode="External"/><Relationship Id="rId1602" Type="http://schemas.openxmlformats.org/officeDocument/2006/relationships/hyperlink" Target="https://talan.bank.gov.ua/get-user-certificate/g6RWw2BZ4rh6uImzLzDN" TargetMode="External"/><Relationship Id="rId183" Type="http://schemas.openxmlformats.org/officeDocument/2006/relationships/hyperlink" Target="https://talan.bank.gov.ua/get-user-certificate/g6RWw8j_X1hXMqJ-1Xr3" TargetMode="External"/><Relationship Id="rId390" Type="http://schemas.openxmlformats.org/officeDocument/2006/relationships/hyperlink" Target="https://talan.bank.gov.ua/get-user-certificate/g6RWw3F1zwkG7B0WM6KX" TargetMode="External"/><Relationship Id="rId1907" Type="http://schemas.openxmlformats.org/officeDocument/2006/relationships/hyperlink" Target="https://talan.bank.gov.ua/get-user-certificate/g6RWwNOx1YXgDVXyRBzm" TargetMode="External"/><Relationship Id="rId250" Type="http://schemas.openxmlformats.org/officeDocument/2006/relationships/hyperlink" Target="https://talan.bank.gov.ua/get-user-certificate/g6RWwQ6sznOxNkDWrQvY" TargetMode="External"/><Relationship Id="rId488" Type="http://schemas.openxmlformats.org/officeDocument/2006/relationships/hyperlink" Target="https://talan.bank.gov.ua/get-user-certificate/g6RWwaRW31_NmCoDgYsE" TargetMode="External"/><Relationship Id="rId695" Type="http://schemas.openxmlformats.org/officeDocument/2006/relationships/hyperlink" Target="https://talan.bank.gov.ua/get-user-certificate/g6RWwoswF5jJ8Dxp_-Oc" TargetMode="External"/><Relationship Id="rId110" Type="http://schemas.openxmlformats.org/officeDocument/2006/relationships/hyperlink" Target="https://talan.bank.gov.ua/get-user-certificate/g6RWwbzmXpU1rQygt-V7" TargetMode="External"/><Relationship Id="rId348" Type="http://schemas.openxmlformats.org/officeDocument/2006/relationships/hyperlink" Target="https://talan.bank.gov.ua/get-user-certificate/g6RWwwZ_09tQvc4zkPEe" TargetMode="External"/><Relationship Id="rId555" Type="http://schemas.openxmlformats.org/officeDocument/2006/relationships/hyperlink" Target="https://talan.bank.gov.ua/get-user-certificate/g6RWwzFtbfYVpMadX6rl" TargetMode="External"/><Relationship Id="rId762" Type="http://schemas.openxmlformats.org/officeDocument/2006/relationships/hyperlink" Target="https://talan.bank.gov.ua/get-user-certificate/g6RWwKPH2XbknJE8kNcR" TargetMode="External"/><Relationship Id="rId1185" Type="http://schemas.openxmlformats.org/officeDocument/2006/relationships/hyperlink" Target="https://talan.bank.gov.ua/get-user-certificate/g6RWw8WnzNM8yQ33EQmQ" TargetMode="External"/><Relationship Id="rId1392" Type="http://schemas.openxmlformats.org/officeDocument/2006/relationships/hyperlink" Target="https://talan.bank.gov.ua/get-user-certificate/g6RWwJRtMg-kHpx-I0PA" TargetMode="External"/><Relationship Id="rId208" Type="http://schemas.openxmlformats.org/officeDocument/2006/relationships/hyperlink" Target="https://talan.bank.gov.ua/get-user-certificate/g6RWwHbH296VHrBnrltk" TargetMode="External"/><Relationship Id="rId415" Type="http://schemas.openxmlformats.org/officeDocument/2006/relationships/hyperlink" Target="https://talan.bank.gov.ua/get-user-certificate/g6RWwdrjakrSL5Sykzzs" TargetMode="External"/><Relationship Id="rId622" Type="http://schemas.openxmlformats.org/officeDocument/2006/relationships/hyperlink" Target="https://talan.bank.gov.ua/get-user-certificate/g6RWwQqbAB5RbkVX0V_4" TargetMode="External"/><Relationship Id="rId1045" Type="http://schemas.openxmlformats.org/officeDocument/2006/relationships/hyperlink" Target="https://talan.bank.gov.ua/get-user-certificate/g6RWwaWVV7aHULBIALN4" TargetMode="External"/><Relationship Id="rId1252" Type="http://schemas.openxmlformats.org/officeDocument/2006/relationships/hyperlink" Target="https://talan.bank.gov.ua/get-user-certificate/g6RWwjk5cvhCLlIGobRb" TargetMode="External"/><Relationship Id="rId1697" Type="http://schemas.openxmlformats.org/officeDocument/2006/relationships/hyperlink" Target="https://talan.bank.gov.ua/get-user-certificate/g6RWwSzNlbDqDo3RVlO2" TargetMode="External"/><Relationship Id="rId927" Type="http://schemas.openxmlformats.org/officeDocument/2006/relationships/hyperlink" Target="https://talan.bank.gov.ua/get-user-certificate/g6RWwo3R7s198JpILBHr" TargetMode="External"/><Relationship Id="rId1112" Type="http://schemas.openxmlformats.org/officeDocument/2006/relationships/hyperlink" Target="https://talan.bank.gov.ua/get-user-certificate/g6RWwyvPyJOrBYAuEJNb" TargetMode="External"/><Relationship Id="rId1557" Type="http://schemas.openxmlformats.org/officeDocument/2006/relationships/hyperlink" Target="https://talan.bank.gov.ua/get-user-certificate/g6RWwNUu9VkDztMV5ABo" TargetMode="External"/><Relationship Id="rId1764" Type="http://schemas.openxmlformats.org/officeDocument/2006/relationships/hyperlink" Target="https://talan.bank.gov.ua/get-user-certificate/g6RWwUww_ogoAzx4m4hd" TargetMode="External"/><Relationship Id="rId56" Type="http://schemas.openxmlformats.org/officeDocument/2006/relationships/hyperlink" Target="https://talan.bank.gov.ua/get-user-certificate/g6RWwT4mci4BUUtLZtCZ" TargetMode="External"/><Relationship Id="rId1417" Type="http://schemas.openxmlformats.org/officeDocument/2006/relationships/hyperlink" Target="https://talan.bank.gov.ua/get-user-certificate/g6RWwRGdjhhnADYkEQZE" TargetMode="External"/><Relationship Id="rId1624" Type="http://schemas.openxmlformats.org/officeDocument/2006/relationships/hyperlink" Target="https://talan.bank.gov.ua/get-user-certificate/g6RWw6l0kw7NTfpLG5Pq" TargetMode="External"/><Relationship Id="rId1831" Type="http://schemas.openxmlformats.org/officeDocument/2006/relationships/hyperlink" Target="https://talan.bank.gov.ua/get-user-certificate/g6RWwWesGFJ0HROjZVwq" TargetMode="External"/><Relationship Id="rId1929" Type="http://schemas.openxmlformats.org/officeDocument/2006/relationships/hyperlink" Target="https://talan.bank.gov.ua/get-user-certificate/g6RWw_cA93wQPT0NAE3X" TargetMode="External"/><Relationship Id="rId272" Type="http://schemas.openxmlformats.org/officeDocument/2006/relationships/hyperlink" Target="https://talan.bank.gov.ua/get-user-certificate/g6RWwe_qBjCmL2P50b45" TargetMode="External"/><Relationship Id="rId577" Type="http://schemas.openxmlformats.org/officeDocument/2006/relationships/hyperlink" Target="https://talan.bank.gov.ua/get-user-certificate/g6RWwFuGwvO2erls4kec" TargetMode="External"/><Relationship Id="rId132" Type="http://schemas.openxmlformats.org/officeDocument/2006/relationships/hyperlink" Target="https://talan.bank.gov.ua/get-user-certificate/g6RWw9Llei0BOufd818o" TargetMode="External"/><Relationship Id="rId784" Type="http://schemas.openxmlformats.org/officeDocument/2006/relationships/hyperlink" Target="https://talan.bank.gov.ua/get-user-certificate/g6RWwg4_lpYW3013dY3b" TargetMode="External"/><Relationship Id="rId991" Type="http://schemas.openxmlformats.org/officeDocument/2006/relationships/hyperlink" Target="https://talan.bank.gov.ua/get-user-certificate/g6RWwNfH76_W9vle-gSP" TargetMode="External"/><Relationship Id="rId1067" Type="http://schemas.openxmlformats.org/officeDocument/2006/relationships/hyperlink" Target="https://talan.bank.gov.ua/get-user-certificate/g6RWwKaQET_mhj7Y1B8f" TargetMode="External"/><Relationship Id="rId437" Type="http://schemas.openxmlformats.org/officeDocument/2006/relationships/hyperlink" Target="https://talan.bank.gov.ua/get-user-certificate/g6RWw1JucBxFHNPYhtna" TargetMode="External"/><Relationship Id="rId644" Type="http://schemas.openxmlformats.org/officeDocument/2006/relationships/hyperlink" Target="https://talan.bank.gov.ua/get-user-certificate/g6RWw8GrRdwYU--GCDGN" TargetMode="External"/><Relationship Id="rId851" Type="http://schemas.openxmlformats.org/officeDocument/2006/relationships/hyperlink" Target="https://talan.bank.gov.ua/get-user-certificate/g6RWwepyEgNkfurUOOzK" TargetMode="External"/><Relationship Id="rId1274" Type="http://schemas.openxmlformats.org/officeDocument/2006/relationships/hyperlink" Target="https://talan.bank.gov.ua/get-user-certificate/g6RWwdh1oNP2_MDSe43p" TargetMode="External"/><Relationship Id="rId1481" Type="http://schemas.openxmlformats.org/officeDocument/2006/relationships/hyperlink" Target="https://talan.bank.gov.ua/get-user-certificate/g6RWwkAxpFha28-Znlc5" TargetMode="External"/><Relationship Id="rId1579" Type="http://schemas.openxmlformats.org/officeDocument/2006/relationships/hyperlink" Target="https://talan.bank.gov.ua/get-user-certificate/g6RWwVWgpny1ZpQuSHc3" TargetMode="External"/><Relationship Id="rId504" Type="http://schemas.openxmlformats.org/officeDocument/2006/relationships/hyperlink" Target="https://talan.bank.gov.ua/get-user-certificate/g6RWwmAZRS15gRygiRf2" TargetMode="External"/><Relationship Id="rId711" Type="http://schemas.openxmlformats.org/officeDocument/2006/relationships/hyperlink" Target="https://talan.bank.gov.ua/get-user-certificate/g6RWwea8Wxt9mtm23vGp" TargetMode="External"/><Relationship Id="rId949" Type="http://schemas.openxmlformats.org/officeDocument/2006/relationships/hyperlink" Target="https://talan.bank.gov.ua/get-user-certificate/g6RWwX470r59hMdfwPEg" TargetMode="External"/><Relationship Id="rId1134" Type="http://schemas.openxmlformats.org/officeDocument/2006/relationships/hyperlink" Target="https://talan.bank.gov.ua/get-user-certificate/g6RWwENn0aJ2nPjpT6eQ" TargetMode="External"/><Relationship Id="rId1341" Type="http://schemas.openxmlformats.org/officeDocument/2006/relationships/hyperlink" Target="https://talan.bank.gov.ua/get-user-certificate/g6RWwvkbLN2UNSsUeIEE" TargetMode="External"/><Relationship Id="rId1786" Type="http://schemas.openxmlformats.org/officeDocument/2006/relationships/hyperlink" Target="https://talan.bank.gov.ua/get-user-certificate/g6RWw-byoEQKoe8RMvlp" TargetMode="External"/><Relationship Id="rId78" Type="http://schemas.openxmlformats.org/officeDocument/2006/relationships/hyperlink" Target="https://talan.bank.gov.ua/get-user-certificate/g6RWwzxRjX1BJH0OiP7l" TargetMode="External"/><Relationship Id="rId809" Type="http://schemas.openxmlformats.org/officeDocument/2006/relationships/hyperlink" Target="https://talan.bank.gov.ua/get-user-certificate/g6RWweK8c0Z8KgHJlq9s" TargetMode="External"/><Relationship Id="rId1201" Type="http://schemas.openxmlformats.org/officeDocument/2006/relationships/hyperlink" Target="https://talan.bank.gov.ua/get-user-certificate/g6RWwES4Id0z4S1V_CdK" TargetMode="External"/><Relationship Id="rId1439" Type="http://schemas.openxmlformats.org/officeDocument/2006/relationships/hyperlink" Target="https://talan.bank.gov.ua/get-user-certificate/g6RWwscC2Mg-85AW1RNK" TargetMode="External"/><Relationship Id="rId1646" Type="http://schemas.openxmlformats.org/officeDocument/2006/relationships/hyperlink" Target="https://talan.bank.gov.ua/get-user-certificate/g6RWwlfchlsk5GPRoVVQ" TargetMode="External"/><Relationship Id="rId1853" Type="http://schemas.openxmlformats.org/officeDocument/2006/relationships/hyperlink" Target="https://talan.bank.gov.ua/get-user-certificate/g6RWw_isXb2O0uqvHCcA" TargetMode="External"/><Relationship Id="rId1506" Type="http://schemas.openxmlformats.org/officeDocument/2006/relationships/hyperlink" Target="https://talan.bank.gov.ua/get-user-certificate/g6RWw6g1smK0q3SJvEum" TargetMode="External"/><Relationship Id="rId1713" Type="http://schemas.openxmlformats.org/officeDocument/2006/relationships/hyperlink" Target="https://talan.bank.gov.ua/get-user-certificate/g6RWw-N8LGuOOptpsfGs" TargetMode="External"/><Relationship Id="rId1920" Type="http://schemas.openxmlformats.org/officeDocument/2006/relationships/hyperlink" Target="https://talan.bank.gov.ua/get-user-certificate/g6RWwRRhx0ADh2HHzCIk" TargetMode="External"/><Relationship Id="rId294" Type="http://schemas.openxmlformats.org/officeDocument/2006/relationships/hyperlink" Target="https://talan.bank.gov.ua/get-user-certificate/g6RWw0G7qWSVXgVyYntd" TargetMode="External"/><Relationship Id="rId154" Type="http://schemas.openxmlformats.org/officeDocument/2006/relationships/hyperlink" Target="https://talan.bank.gov.ua/get-user-certificate/g6RWwgLKGmnq8WUXSGmC" TargetMode="External"/><Relationship Id="rId361" Type="http://schemas.openxmlformats.org/officeDocument/2006/relationships/hyperlink" Target="https://talan.bank.gov.ua/get-user-certificate/g6RWwk4QBWw_CA468U4J" TargetMode="External"/><Relationship Id="rId599" Type="http://schemas.openxmlformats.org/officeDocument/2006/relationships/hyperlink" Target="https://talan.bank.gov.ua/get-user-certificate/g6RWwd88J9ioNUc4SgL4" TargetMode="External"/><Relationship Id="rId459" Type="http://schemas.openxmlformats.org/officeDocument/2006/relationships/hyperlink" Target="https://talan.bank.gov.ua/get-user-certificate/g6RWwo653mFnEaEAiqaQ" TargetMode="External"/><Relationship Id="rId666" Type="http://schemas.openxmlformats.org/officeDocument/2006/relationships/hyperlink" Target="https://talan.bank.gov.ua/get-user-certificate/g6RWw1JNNftRvDzstJVH" TargetMode="External"/><Relationship Id="rId873" Type="http://schemas.openxmlformats.org/officeDocument/2006/relationships/hyperlink" Target="https://talan.bank.gov.ua/get-user-certificate/g6RWwRVs0muz2vzm_VwD" TargetMode="External"/><Relationship Id="rId1089" Type="http://schemas.openxmlformats.org/officeDocument/2006/relationships/hyperlink" Target="https://talan.bank.gov.ua/get-user-certificate/g6RWwtOodI_h_C3w8AYj" TargetMode="External"/><Relationship Id="rId1296" Type="http://schemas.openxmlformats.org/officeDocument/2006/relationships/hyperlink" Target="https://talan.bank.gov.ua/get-user-certificate/g6RWw-QhRyZqsm0LCt_B" TargetMode="External"/><Relationship Id="rId221" Type="http://schemas.openxmlformats.org/officeDocument/2006/relationships/hyperlink" Target="https://talan.bank.gov.ua/get-user-certificate/g6RWwsyY7ywQ0jbWd2uU" TargetMode="External"/><Relationship Id="rId319" Type="http://schemas.openxmlformats.org/officeDocument/2006/relationships/hyperlink" Target="https://talan.bank.gov.ua/get-user-certificate/g6RWwbks0u-FvbNXjswf" TargetMode="External"/><Relationship Id="rId526" Type="http://schemas.openxmlformats.org/officeDocument/2006/relationships/hyperlink" Target="https://talan.bank.gov.ua/get-user-certificate/g6RWwu1fMKYiiZvCH-Az" TargetMode="External"/><Relationship Id="rId1156" Type="http://schemas.openxmlformats.org/officeDocument/2006/relationships/hyperlink" Target="https://talan.bank.gov.ua/get-user-certificate/g6RWw3y1V2rNnITdfhBI" TargetMode="External"/><Relationship Id="rId1363" Type="http://schemas.openxmlformats.org/officeDocument/2006/relationships/hyperlink" Target="https://talan.bank.gov.ua/get-user-certificate/g6RWw7-kLGkaBDXm0-3B" TargetMode="External"/><Relationship Id="rId733" Type="http://schemas.openxmlformats.org/officeDocument/2006/relationships/hyperlink" Target="https://talan.bank.gov.ua/get-user-certificate/g6RWwXK0lrKoMQ5JV40L" TargetMode="External"/><Relationship Id="rId940" Type="http://schemas.openxmlformats.org/officeDocument/2006/relationships/hyperlink" Target="https://talan.bank.gov.ua/get-user-certificate/g6RWwkilnKHf-r8rVQCK" TargetMode="External"/><Relationship Id="rId1016" Type="http://schemas.openxmlformats.org/officeDocument/2006/relationships/hyperlink" Target="https://talan.bank.gov.ua/get-user-certificate/g6RWwvMprJq7zgcw0jjE" TargetMode="External"/><Relationship Id="rId1570" Type="http://schemas.openxmlformats.org/officeDocument/2006/relationships/hyperlink" Target="https://talan.bank.gov.ua/get-user-certificate/g6RWwcBXXR2rzab0s9ao" TargetMode="External"/><Relationship Id="rId1668" Type="http://schemas.openxmlformats.org/officeDocument/2006/relationships/hyperlink" Target="https://talan.bank.gov.ua/get-user-certificate/g6RWwl83WH3wiMS4iBqM" TargetMode="External"/><Relationship Id="rId1875" Type="http://schemas.openxmlformats.org/officeDocument/2006/relationships/hyperlink" Target="https://talan.bank.gov.ua/get-user-certificate/g6RWwCM0pi2isUahrq2c" TargetMode="External"/><Relationship Id="rId800" Type="http://schemas.openxmlformats.org/officeDocument/2006/relationships/hyperlink" Target="https://talan.bank.gov.ua/get-user-certificate/g6RWw4xmzxRJB1Wa3q6J" TargetMode="External"/><Relationship Id="rId1223" Type="http://schemas.openxmlformats.org/officeDocument/2006/relationships/hyperlink" Target="https://talan.bank.gov.ua/get-user-certificate/g6RWwFclwKORsCeqJoaY" TargetMode="External"/><Relationship Id="rId1430" Type="http://schemas.openxmlformats.org/officeDocument/2006/relationships/hyperlink" Target="https://talan.bank.gov.ua/get-user-certificate/g6RWw5IOKdnD2-K05kRm" TargetMode="External"/><Relationship Id="rId1528" Type="http://schemas.openxmlformats.org/officeDocument/2006/relationships/hyperlink" Target="https://talan.bank.gov.ua/get-user-certificate/g6RWwGBxcjfU-fTjOvX_" TargetMode="External"/><Relationship Id="rId1735" Type="http://schemas.openxmlformats.org/officeDocument/2006/relationships/hyperlink" Target="https://talan.bank.gov.ua/get-user-certificate/g6RWwbpQ3g-Xd6QGJnsV" TargetMode="External"/><Relationship Id="rId1942" Type="http://schemas.openxmlformats.org/officeDocument/2006/relationships/hyperlink" Target="https://talan.bank.gov.ua/get-user-certificate/g6RWwZd_L6DqYH-oQZms" TargetMode="External"/><Relationship Id="rId27" Type="http://schemas.openxmlformats.org/officeDocument/2006/relationships/hyperlink" Target="https://talan.bank.gov.ua/get-user-certificate/g6RWwcXEBXZ4hM9RP-X6" TargetMode="External"/><Relationship Id="rId1802" Type="http://schemas.openxmlformats.org/officeDocument/2006/relationships/hyperlink" Target="https://talan.bank.gov.ua/get-user-certificate/g6RWwjtCS_gGDhZb5y5N" TargetMode="External"/><Relationship Id="rId176" Type="http://schemas.openxmlformats.org/officeDocument/2006/relationships/hyperlink" Target="https://talan.bank.gov.ua/get-user-certificate/g6RWwHao6Wzs4usMq6IW" TargetMode="External"/><Relationship Id="rId383" Type="http://schemas.openxmlformats.org/officeDocument/2006/relationships/hyperlink" Target="https://talan.bank.gov.ua/get-user-certificate/g6RWwVQ1amUpFHNjz0jb" TargetMode="External"/><Relationship Id="rId590" Type="http://schemas.openxmlformats.org/officeDocument/2006/relationships/hyperlink" Target="https://talan.bank.gov.ua/get-user-certificate/g6RWwUDbcTQ3UWqdnkGD" TargetMode="External"/><Relationship Id="rId243" Type="http://schemas.openxmlformats.org/officeDocument/2006/relationships/hyperlink" Target="https://talan.bank.gov.ua/get-user-certificate/g6RWw1CVD9vxt2NR-1ZE" TargetMode="External"/><Relationship Id="rId450" Type="http://schemas.openxmlformats.org/officeDocument/2006/relationships/hyperlink" Target="https://talan.bank.gov.ua/get-user-certificate/g6RWwdw26TjNUCzI1QTD" TargetMode="External"/><Relationship Id="rId688" Type="http://schemas.openxmlformats.org/officeDocument/2006/relationships/hyperlink" Target="https://talan.bank.gov.ua/get-user-certificate/g6RWwwlTMTtyE9CAeHWR" TargetMode="External"/><Relationship Id="rId895" Type="http://schemas.openxmlformats.org/officeDocument/2006/relationships/hyperlink" Target="https://talan.bank.gov.ua/get-user-certificate/g6RWwO6XPfFA-vsaY6YQ" TargetMode="External"/><Relationship Id="rId1080" Type="http://schemas.openxmlformats.org/officeDocument/2006/relationships/hyperlink" Target="https://talan.bank.gov.ua/get-user-certificate/g6RWwZAAPJSz8vw7w-h5" TargetMode="External"/><Relationship Id="rId103" Type="http://schemas.openxmlformats.org/officeDocument/2006/relationships/hyperlink" Target="https://talan.bank.gov.ua/get-user-certificate/g6RWwc_Zs7hI4T1P6DTK" TargetMode="External"/><Relationship Id="rId310" Type="http://schemas.openxmlformats.org/officeDocument/2006/relationships/hyperlink" Target="https://talan.bank.gov.ua/get-user-certificate/g6RWwCdd3YlcZe3-fJ-h" TargetMode="External"/><Relationship Id="rId548" Type="http://schemas.openxmlformats.org/officeDocument/2006/relationships/hyperlink" Target="https://talan.bank.gov.ua/get-user-certificate/g6RWwBt6KLCyie--n5Ny" TargetMode="External"/><Relationship Id="rId755" Type="http://schemas.openxmlformats.org/officeDocument/2006/relationships/hyperlink" Target="https://talan.bank.gov.ua/get-user-certificate/g6RWwOQYuM2tqzWupDAe" TargetMode="External"/><Relationship Id="rId962" Type="http://schemas.openxmlformats.org/officeDocument/2006/relationships/hyperlink" Target="https://talan.bank.gov.ua/get-user-certificate/g6RWwJfpXnPdKO75gv3B" TargetMode="External"/><Relationship Id="rId1178" Type="http://schemas.openxmlformats.org/officeDocument/2006/relationships/hyperlink" Target="https://talan.bank.gov.ua/get-user-certificate/g6RWw5dzlxh-SgR9CfaD" TargetMode="External"/><Relationship Id="rId1385" Type="http://schemas.openxmlformats.org/officeDocument/2006/relationships/hyperlink" Target="https://talan.bank.gov.ua/get-user-certificate/g6RWw6EtwPePzff2it80" TargetMode="External"/><Relationship Id="rId1592" Type="http://schemas.openxmlformats.org/officeDocument/2006/relationships/hyperlink" Target="https://talan.bank.gov.ua/get-user-certificate/g6RWw-5cnvUxFNpFQIv7" TargetMode="External"/><Relationship Id="rId91" Type="http://schemas.openxmlformats.org/officeDocument/2006/relationships/hyperlink" Target="https://talan.bank.gov.ua/get-user-certificate/g6RWwkjCy6DxuXjZaYWu" TargetMode="External"/><Relationship Id="rId408" Type="http://schemas.openxmlformats.org/officeDocument/2006/relationships/hyperlink" Target="https://talan.bank.gov.ua/get-user-certificate/g6RWw6mf_PD9eIMpWGew" TargetMode="External"/><Relationship Id="rId615" Type="http://schemas.openxmlformats.org/officeDocument/2006/relationships/hyperlink" Target="https://talan.bank.gov.ua/get-user-certificate/g6RWwzwt1Uf3qjXLW0dh" TargetMode="External"/><Relationship Id="rId822" Type="http://schemas.openxmlformats.org/officeDocument/2006/relationships/hyperlink" Target="https://talan.bank.gov.ua/get-user-certificate/g6RWwj9GM7Y6YJAwak0q" TargetMode="External"/><Relationship Id="rId1038" Type="http://schemas.openxmlformats.org/officeDocument/2006/relationships/hyperlink" Target="https://talan.bank.gov.ua/get-user-certificate/g6RWwO-q8VaDTG5SnNxd" TargetMode="External"/><Relationship Id="rId1245" Type="http://schemas.openxmlformats.org/officeDocument/2006/relationships/hyperlink" Target="https://talan.bank.gov.ua/get-user-certificate/g6RWwgSXAcdcttMK_dE3" TargetMode="External"/><Relationship Id="rId1452" Type="http://schemas.openxmlformats.org/officeDocument/2006/relationships/hyperlink" Target="https://talan.bank.gov.ua/get-user-certificate/g6RWwe6heU7KZQSdAiSh" TargetMode="External"/><Relationship Id="rId1897" Type="http://schemas.openxmlformats.org/officeDocument/2006/relationships/hyperlink" Target="https://talan.bank.gov.ua/get-user-certificate/g6RWwMCGZ2roh-4F8PeW" TargetMode="External"/><Relationship Id="rId1105" Type="http://schemas.openxmlformats.org/officeDocument/2006/relationships/hyperlink" Target="https://talan.bank.gov.ua/get-user-certificate/g6RWwx1tibalxmuVTBXf" TargetMode="External"/><Relationship Id="rId1312" Type="http://schemas.openxmlformats.org/officeDocument/2006/relationships/hyperlink" Target="https://talan.bank.gov.ua/get-user-certificate/g6RWwk7fWsZcgjr3KheN" TargetMode="External"/><Relationship Id="rId1757" Type="http://schemas.openxmlformats.org/officeDocument/2006/relationships/hyperlink" Target="https://talan.bank.gov.ua/get-user-certificate/g6RWw99MPS2BhmiAGYiS" TargetMode="External"/><Relationship Id="rId49" Type="http://schemas.openxmlformats.org/officeDocument/2006/relationships/hyperlink" Target="https://talan.bank.gov.ua/get-user-certificate/g6RWwmZcRr7n5n4uWRl2" TargetMode="External"/><Relationship Id="rId1617" Type="http://schemas.openxmlformats.org/officeDocument/2006/relationships/hyperlink" Target="https://talan.bank.gov.ua/get-user-certificate/g6RWwSHKNCT2fz_LErGZ" TargetMode="External"/><Relationship Id="rId1824" Type="http://schemas.openxmlformats.org/officeDocument/2006/relationships/hyperlink" Target="https://talan.bank.gov.ua/get-user-certificate/g6RWwKLJ6hsgC3EOgIvj" TargetMode="External"/><Relationship Id="rId198" Type="http://schemas.openxmlformats.org/officeDocument/2006/relationships/hyperlink" Target="https://talan.bank.gov.ua/get-user-certificate/g6RWwFEUo4H59t65KJUk" TargetMode="External"/><Relationship Id="rId265" Type="http://schemas.openxmlformats.org/officeDocument/2006/relationships/hyperlink" Target="https://talan.bank.gov.ua/get-user-certificate/g6RWwvzjBngQ3Xg_QfdX" TargetMode="External"/><Relationship Id="rId472" Type="http://schemas.openxmlformats.org/officeDocument/2006/relationships/hyperlink" Target="https://talan.bank.gov.ua/get-user-certificate/g6RWwuM-WK6oSDT4UnvE" TargetMode="External"/><Relationship Id="rId125" Type="http://schemas.openxmlformats.org/officeDocument/2006/relationships/hyperlink" Target="https://talan.bank.gov.ua/get-user-certificate/g6RWwMPJpab9y94oCCX_" TargetMode="External"/><Relationship Id="rId332" Type="http://schemas.openxmlformats.org/officeDocument/2006/relationships/hyperlink" Target="https://talan.bank.gov.ua/get-user-certificate/g6RWwogcw4-XQPwA5wBJ" TargetMode="External"/><Relationship Id="rId777" Type="http://schemas.openxmlformats.org/officeDocument/2006/relationships/hyperlink" Target="https://talan.bank.gov.ua/get-user-certificate/g6RWwoeLEkHwLq8F5l-y" TargetMode="External"/><Relationship Id="rId984" Type="http://schemas.openxmlformats.org/officeDocument/2006/relationships/hyperlink" Target="https://talan.bank.gov.ua/get-user-certificate/g6RWwR4WAO_yOAYj4WsE" TargetMode="External"/><Relationship Id="rId637" Type="http://schemas.openxmlformats.org/officeDocument/2006/relationships/hyperlink" Target="https://talan.bank.gov.ua/get-user-certificate/g6RWweGZvsOWS7doroXI" TargetMode="External"/><Relationship Id="rId844" Type="http://schemas.openxmlformats.org/officeDocument/2006/relationships/hyperlink" Target="https://talan.bank.gov.ua/get-user-certificate/g6RWwtZaZDoZNchBhOj3" TargetMode="External"/><Relationship Id="rId1267" Type="http://schemas.openxmlformats.org/officeDocument/2006/relationships/hyperlink" Target="https://talan.bank.gov.ua/get-user-certificate/g6RWw0TaWODw6KEIY9K_" TargetMode="External"/><Relationship Id="rId1474" Type="http://schemas.openxmlformats.org/officeDocument/2006/relationships/hyperlink" Target="https://talan.bank.gov.ua/get-user-certificate/g6RWwNFDeTZWa12d1jQo" TargetMode="External"/><Relationship Id="rId1681" Type="http://schemas.openxmlformats.org/officeDocument/2006/relationships/hyperlink" Target="https://talan.bank.gov.ua/get-user-certificate/g6RWwG8snjM_qquYyWGM" TargetMode="External"/><Relationship Id="rId704" Type="http://schemas.openxmlformats.org/officeDocument/2006/relationships/hyperlink" Target="https://talan.bank.gov.ua/get-user-certificate/g6RWwE_HoWP6oSRNFId4" TargetMode="External"/><Relationship Id="rId911" Type="http://schemas.openxmlformats.org/officeDocument/2006/relationships/hyperlink" Target="https://talan.bank.gov.ua/get-user-certificate/g6RWwvuD5Jfco3wG5906" TargetMode="External"/><Relationship Id="rId1127" Type="http://schemas.openxmlformats.org/officeDocument/2006/relationships/hyperlink" Target="https://talan.bank.gov.ua/get-user-certificate/g6RWw52EuLBpWrOXtIMU" TargetMode="External"/><Relationship Id="rId1334" Type="http://schemas.openxmlformats.org/officeDocument/2006/relationships/hyperlink" Target="https://talan.bank.gov.ua/get-user-certificate/g6RWwQEpIAwRr2SjfgQW" TargetMode="External"/><Relationship Id="rId1541" Type="http://schemas.openxmlformats.org/officeDocument/2006/relationships/hyperlink" Target="https://talan.bank.gov.ua/get-user-certificate/g6RWwFF2dGTxyf-HuuL1" TargetMode="External"/><Relationship Id="rId1779" Type="http://schemas.openxmlformats.org/officeDocument/2006/relationships/hyperlink" Target="https://talan.bank.gov.ua/get-user-certificate/g6RWwphjHfPDLVtgie16" TargetMode="External"/><Relationship Id="rId40" Type="http://schemas.openxmlformats.org/officeDocument/2006/relationships/hyperlink" Target="https://talan.bank.gov.ua/get-user-certificate/g6RWwT45v6KOzUDP4mt8" TargetMode="External"/><Relationship Id="rId1401" Type="http://schemas.openxmlformats.org/officeDocument/2006/relationships/hyperlink" Target="https://talan.bank.gov.ua/get-user-certificate/g6RWwa5kzNkk3c_jYQKH" TargetMode="External"/><Relationship Id="rId1639" Type="http://schemas.openxmlformats.org/officeDocument/2006/relationships/hyperlink" Target="https://talan.bank.gov.ua/get-user-certificate/g6RWwfPHCZ_OhWC5UdP3" TargetMode="External"/><Relationship Id="rId1846" Type="http://schemas.openxmlformats.org/officeDocument/2006/relationships/hyperlink" Target="https://talan.bank.gov.ua/get-user-certificate/g6RWwMk7ZUySxdmj_5B0" TargetMode="External"/><Relationship Id="rId1706" Type="http://schemas.openxmlformats.org/officeDocument/2006/relationships/hyperlink" Target="https://talan.bank.gov.ua/get-user-certificate/g6RWwAsOm0-QiwYAjjgy" TargetMode="External"/><Relationship Id="rId1913" Type="http://schemas.openxmlformats.org/officeDocument/2006/relationships/hyperlink" Target="https://talan.bank.gov.ua/get-user-certificate/g6RWw1nrkKD0CDNPiyoU" TargetMode="External"/><Relationship Id="rId287" Type="http://schemas.openxmlformats.org/officeDocument/2006/relationships/hyperlink" Target="https://talan.bank.gov.ua/get-user-certificate/g6RWwhuYc-L44kgOQYVB" TargetMode="External"/><Relationship Id="rId494" Type="http://schemas.openxmlformats.org/officeDocument/2006/relationships/hyperlink" Target="https://talan.bank.gov.ua/get-user-certificate/g6RWwwS3iQ117Y5ueRkv" TargetMode="External"/><Relationship Id="rId147" Type="http://schemas.openxmlformats.org/officeDocument/2006/relationships/hyperlink" Target="https://talan.bank.gov.ua/get-user-certificate/g6RWwpG6xL-XlRakZG9s" TargetMode="External"/><Relationship Id="rId354" Type="http://schemas.openxmlformats.org/officeDocument/2006/relationships/hyperlink" Target="https://talan.bank.gov.ua/get-user-certificate/g6RWw-YhiOi38msnlC5z" TargetMode="External"/><Relationship Id="rId799" Type="http://schemas.openxmlformats.org/officeDocument/2006/relationships/hyperlink" Target="https://talan.bank.gov.ua/get-user-certificate/g6RWwHCsA3DU2Qow7bUo" TargetMode="External"/><Relationship Id="rId1191" Type="http://schemas.openxmlformats.org/officeDocument/2006/relationships/hyperlink" Target="https://talan.bank.gov.ua/get-user-certificate/g6RWwYOjEDIL57NKPUZS" TargetMode="External"/><Relationship Id="rId561" Type="http://schemas.openxmlformats.org/officeDocument/2006/relationships/hyperlink" Target="https://talan.bank.gov.ua/get-user-certificate/g6RWwSSWWToQ0kgaaYHQ" TargetMode="External"/><Relationship Id="rId659" Type="http://schemas.openxmlformats.org/officeDocument/2006/relationships/hyperlink" Target="https://talan.bank.gov.ua/get-user-certificate/g6RWwqtt2hg375Ta0VrT" TargetMode="External"/><Relationship Id="rId866" Type="http://schemas.openxmlformats.org/officeDocument/2006/relationships/hyperlink" Target="https://talan.bank.gov.ua/get-user-certificate/g6RWwBS-TlDB04_6dFGr" TargetMode="External"/><Relationship Id="rId1289" Type="http://schemas.openxmlformats.org/officeDocument/2006/relationships/hyperlink" Target="https://talan.bank.gov.ua/get-user-certificate/g6RWw3B9fSlrHawhATXB" TargetMode="External"/><Relationship Id="rId1496" Type="http://schemas.openxmlformats.org/officeDocument/2006/relationships/hyperlink" Target="https://talan.bank.gov.ua/get-user-certificate/g6RWwsYA3rhv5JMMkAOi" TargetMode="External"/><Relationship Id="rId214" Type="http://schemas.openxmlformats.org/officeDocument/2006/relationships/hyperlink" Target="https://talan.bank.gov.ua/get-user-certificate/g6RWwgUqfuskTct8rIsf" TargetMode="External"/><Relationship Id="rId421" Type="http://schemas.openxmlformats.org/officeDocument/2006/relationships/hyperlink" Target="https://talan.bank.gov.ua/get-user-certificate/g6RWwRNTvLTjRX_4Oza9" TargetMode="External"/><Relationship Id="rId519" Type="http://schemas.openxmlformats.org/officeDocument/2006/relationships/hyperlink" Target="https://talan.bank.gov.ua/get-user-certificate/g6RWwiSbA4uIjg9AZYiw" TargetMode="External"/><Relationship Id="rId1051" Type="http://schemas.openxmlformats.org/officeDocument/2006/relationships/hyperlink" Target="https://talan.bank.gov.ua/get-user-certificate/g6RWwExtW4k94nf1qQxF" TargetMode="External"/><Relationship Id="rId1149" Type="http://schemas.openxmlformats.org/officeDocument/2006/relationships/hyperlink" Target="https://talan.bank.gov.ua/get-user-certificate/g6RWweSo7EXXIyWpFZL3" TargetMode="External"/><Relationship Id="rId1356" Type="http://schemas.openxmlformats.org/officeDocument/2006/relationships/hyperlink" Target="https://talan.bank.gov.ua/get-user-certificate/g6RWwhwznklJOvmZII5b" TargetMode="External"/><Relationship Id="rId726" Type="http://schemas.openxmlformats.org/officeDocument/2006/relationships/hyperlink" Target="https://talan.bank.gov.ua/get-user-certificate/g6RWwV9SCAqGZWQU2Bxl" TargetMode="External"/><Relationship Id="rId933" Type="http://schemas.openxmlformats.org/officeDocument/2006/relationships/hyperlink" Target="https://talan.bank.gov.ua/get-user-certificate/g6RWw_JFYiUfsZUMkq9Y" TargetMode="External"/><Relationship Id="rId1009" Type="http://schemas.openxmlformats.org/officeDocument/2006/relationships/hyperlink" Target="https://talan.bank.gov.ua/get-user-certificate/g6RWwumpUMZxpV9pOatC" TargetMode="External"/><Relationship Id="rId1563" Type="http://schemas.openxmlformats.org/officeDocument/2006/relationships/hyperlink" Target="https://talan.bank.gov.ua/get-user-certificate/g6RWwOhdYUcL3kVZ9pxr" TargetMode="External"/><Relationship Id="rId1770" Type="http://schemas.openxmlformats.org/officeDocument/2006/relationships/hyperlink" Target="https://talan.bank.gov.ua/get-user-certificate/g6RWw14aUpG8yZzcpvQn" TargetMode="External"/><Relationship Id="rId1868" Type="http://schemas.openxmlformats.org/officeDocument/2006/relationships/hyperlink" Target="https://talan.bank.gov.ua/get-user-certificate/g6RWwEDAH8twUcKCFRKu" TargetMode="External"/><Relationship Id="rId62" Type="http://schemas.openxmlformats.org/officeDocument/2006/relationships/hyperlink" Target="https://talan.bank.gov.ua/get-user-certificate/g6RWwmYiBmkTEBIdXk9_" TargetMode="External"/><Relationship Id="rId1216" Type="http://schemas.openxmlformats.org/officeDocument/2006/relationships/hyperlink" Target="https://talan.bank.gov.ua/get-user-certificate/g6RWwclLPKqhGOtdGlVb" TargetMode="External"/><Relationship Id="rId1423" Type="http://schemas.openxmlformats.org/officeDocument/2006/relationships/hyperlink" Target="https://talan.bank.gov.ua/get-user-certificate/g6RWwLmiw0tT0wkmEIHq" TargetMode="External"/><Relationship Id="rId1630" Type="http://schemas.openxmlformats.org/officeDocument/2006/relationships/hyperlink" Target="https://talan.bank.gov.ua/get-user-certificate/g6RWw3J8YAgyzTxItGl9" TargetMode="External"/><Relationship Id="rId1728" Type="http://schemas.openxmlformats.org/officeDocument/2006/relationships/hyperlink" Target="https://talan.bank.gov.ua/get-user-certificate/g6RWwAe3yZZOgWrTstd3" TargetMode="External"/><Relationship Id="rId1935" Type="http://schemas.openxmlformats.org/officeDocument/2006/relationships/hyperlink" Target="https://talan.bank.gov.ua/get-user-certificate/g6RWwLRcoxMq_pkedgsr" TargetMode="External"/><Relationship Id="rId169" Type="http://schemas.openxmlformats.org/officeDocument/2006/relationships/hyperlink" Target="https://talan.bank.gov.ua/get-user-certificate/g6RWwmj2YV2CwqIL_RiS" TargetMode="External"/><Relationship Id="rId376" Type="http://schemas.openxmlformats.org/officeDocument/2006/relationships/hyperlink" Target="https://talan.bank.gov.ua/get-user-certificate/g6RWw0tJm5FX92APfzcy" TargetMode="External"/><Relationship Id="rId583" Type="http://schemas.openxmlformats.org/officeDocument/2006/relationships/hyperlink" Target="https://talan.bank.gov.ua/get-user-certificate/g6RWwx0T2uSgPxjqq28t" TargetMode="External"/><Relationship Id="rId790" Type="http://schemas.openxmlformats.org/officeDocument/2006/relationships/hyperlink" Target="https://talan.bank.gov.ua/get-user-certificate/g6RWwcGxCPegiHOk8GTs" TargetMode="External"/><Relationship Id="rId4" Type="http://schemas.openxmlformats.org/officeDocument/2006/relationships/hyperlink" Target="https://talan.bank.gov.ua/get-user-certificate/g6RWwFZkRufjQ9pBFH5B" TargetMode="External"/><Relationship Id="rId236" Type="http://schemas.openxmlformats.org/officeDocument/2006/relationships/hyperlink" Target="https://talan.bank.gov.ua/get-user-certificate/g6RWwgVUHG13rohZOW4H" TargetMode="External"/><Relationship Id="rId443" Type="http://schemas.openxmlformats.org/officeDocument/2006/relationships/hyperlink" Target="https://talan.bank.gov.ua/get-user-certificate/g6RWwJyJ84C4v9umbgGk" TargetMode="External"/><Relationship Id="rId650" Type="http://schemas.openxmlformats.org/officeDocument/2006/relationships/hyperlink" Target="https://talan.bank.gov.ua/get-user-certificate/g6RWwFCE-9uEpxEXg8Py" TargetMode="External"/><Relationship Id="rId888" Type="http://schemas.openxmlformats.org/officeDocument/2006/relationships/hyperlink" Target="https://talan.bank.gov.ua/get-user-certificate/g6RWwZOlXW1LC_B7Ds4c" TargetMode="External"/><Relationship Id="rId1073" Type="http://schemas.openxmlformats.org/officeDocument/2006/relationships/hyperlink" Target="https://talan.bank.gov.ua/get-user-certificate/g6RWwmWnhgZjaDuT7c0U" TargetMode="External"/><Relationship Id="rId1280" Type="http://schemas.openxmlformats.org/officeDocument/2006/relationships/hyperlink" Target="https://talan.bank.gov.ua/get-user-certificate/g6RWwgV-Cnym8ufq47OS" TargetMode="External"/><Relationship Id="rId303" Type="http://schemas.openxmlformats.org/officeDocument/2006/relationships/hyperlink" Target="https://talan.bank.gov.ua/get-user-certificate/g6RWw58K3ERZZ4dlOLW_" TargetMode="External"/><Relationship Id="rId748" Type="http://schemas.openxmlformats.org/officeDocument/2006/relationships/hyperlink" Target="https://talan.bank.gov.ua/get-user-certificate/g6RWwvJ9jIhq6AE-05E8" TargetMode="External"/><Relationship Id="rId955" Type="http://schemas.openxmlformats.org/officeDocument/2006/relationships/hyperlink" Target="https://talan.bank.gov.ua/get-user-certificate/g6RWw3EHpmnnxdz4whxb" TargetMode="External"/><Relationship Id="rId1140" Type="http://schemas.openxmlformats.org/officeDocument/2006/relationships/hyperlink" Target="https://talan.bank.gov.ua/get-user-certificate/g6RWwGDAhUOwhzB1xsZD" TargetMode="External"/><Relationship Id="rId1378" Type="http://schemas.openxmlformats.org/officeDocument/2006/relationships/hyperlink" Target="https://talan.bank.gov.ua/get-user-certificate/g6RWwd8PFP1bxYfgHBmu" TargetMode="External"/><Relationship Id="rId1585" Type="http://schemas.openxmlformats.org/officeDocument/2006/relationships/hyperlink" Target="https://talan.bank.gov.ua/get-user-certificate/g6RWwt4j5VVMuYmaqwA_" TargetMode="External"/><Relationship Id="rId1792" Type="http://schemas.openxmlformats.org/officeDocument/2006/relationships/hyperlink" Target="https://talan.bank.gov.ua/get-user-certificate/g6RWwqc6rhfpjNP6M_Jj" TargetMode="External"/><Relationship Id="rId84" Type="http://schemas.openxmlformats.org/officeDocument/2006/relationships/hyperlink" Target="https://talan.bank.gov.ua/get-user-certificate/g6RWwQvWD6zL9x-vMo0b" TargetMode="External"/><Relationship Id="rId510" Type="http://schemas.openxmlformats.org/officeDocument/2006/relationships/hyperlink" Target="https://talan.bank.gov.ua/get-user-certificate/g6RWwe2q5RT5FwquPIb1" TargetMode="External"/><Relationship Id="rId608" Type="http://schemas.openxmlformats.org/officeDocument/2006/relationships/hyperlink" Target="https://talan.bank.gov.ua/get-user-certificate/g6RWwV29e6IA5NJezFqT" TargetMode="External"/><Relationship Id="rId815" Type="http://schemas.openxmlformats.org/officeDocument/2006/relationships/hyperlink" Target="https://talan.bank.gov.ua/get-user-certificate/g6RWwqUjPRoZc6tY0Dro" TargetMode="External"/><Relationship Id="rId1238" Type="http://schemas.openxmlformats.org/officeDocument/2006/relationships/hyperlink" Target="https://talan.bank.gov.ua/get-user-certificate/g6RWwaM6CBaGJqh_zP8C" TargetMode="External"/><Relationship Id="rId1445" Type="http://schemas.openxmlformats.org/officeDocument/2006/relationships/hyperlink" Target="https://talan.bank.gov.ua/get-user-certificate/g6RWwGEyEwQ6PoFPrfGD" TargetMode="External"/><Relationship Id="rId1652" Type="http://schemas.openxmlformats.org/officeDocument/2006/relationships/hyperlink" Target="https://talan.bank.gov.ua/get-user-certificate/g6RWwn3sO0vMKwRR4ty-" TargetMode="External"/><Relationship Id="rId1000" Type="http://schemas.openxmlformats.org/officeDocument/2006/relationships/hyperlink" Target="https://talan.bank.gov.ua/get-user-certificate/g6RWwG6X7Hz92nbO5-Gm" TargetMode="External"/><Relationship Id="rId1305" Type="http://schemas.openxmlformats.org/officeDocument/2006/relationships/hyperlink" Target="https://talan.bank.gov.ua/get-user-certificate/g6RWwZqW-IwL6mJoF127" TargetMode="External"/><Relationship Id="rId1512" Type="http://schemas.openxmlformats.org/officeDocument/2006/relationships/hyperlink" Target="https://talan.bank.gov.ua/get-user-certificate/g6RWwdW8PnPcmY_jqvTO" TargetMode="External"/><Relationship Id="rId1817" Type="http://schemas.openxmlformats.org/officeDocument/2006/relationships/hyperlink" Target="https://talan.bank.gov.ua/get-user-certificate/g6RWwtQmimCTiFK1QSC2" TargetMode="External"/><Relationship Id="rId11" Type="http://schemas.openxmlformats.org/officeDocument/2006/relationships/hyperlink" Target="https://talan.bank.gov.ua/get-user-certificate/g6RWwgTXubf0dXGRqxXs" TargetMode="External"/><Relationship Id="rId398" Type="http://schemas.openxmlformats.org/officeDocument/2006/relationships/hyperlink" Target="https://talan.bank.gov.ua/get-user-certificate/g6RWwiGdYvYaYxEiyGqH" TargetMode="External"/><Relationship Id="rId160" Type="http://schemas.openxmlformats.org/officeDocument/2006/relationships/hyperlink" Target="https://talan.bank.gov.ua/get-user-certificate/g6RWw89b6fL_MKM433eo" TargetMode="External"/><Relationship Id="rId258" Type="http://schemas.openxmlformats.org/officeDocument/2006/relationships/hyperlink" Target="https://talan.bank.gov.ua/get-user-certificate/g6RWwEzFtXHeaSIEa7fx" TargetMode="External"/><Relationship Id="rId465" Type="http://schemas.openxmlformats.org/officeDocument/2006/relationships/hyperlink" Target="https://talan.bank.gov.ua/get-user-certificate/g6RWw3BU4py4lZpecAMs" TargetMode="External"/><Relationship Id="rId672" Type="http://schemas.openxmlformats.org/officeDocument/2006/relationships/hyperlink" Target="https://talan.bank.gov.ua/get-user-certificate/g6RWwilWZPrC-mAq8AW6" TargetMode="External"/><Relationship Id="rId1095" Type="http://schemas.openxmlformats.org/officeDocument/2006/relationships/hyperlink" Target="https://talan.bank.gov.ua/get-user-certificate/g6RWwfs3BLNh9ubgHy-A" TargetMode="External"/><Relationship Id="rId118" Type="http://schemas.openxmlformats.org/officeDocument/2006/relationships/hyperlink" Target="https://talan.bank.gov.ua/get-user-certificate/g6RWwvjCB-ZCXvnGY2pJ" TargetMode="External"/><Relationship Id="rId325" Type="http://schemas.openxmlformats.org/officeDocument/2006/relationships/hyperlink" Target="https://talan.bank.gov.ua/get-user-certificate/g6RWwRQvSpCcDijcvUz-" TargetMode="External"/><Relationship Id="rId532" Type="http://schemas.openxmlformats.org/officeDocument/2006/relationships/hyperlink" Target="https://talan.bank.gov.ua/get-user-certificate/g6RWwv4zkGYGdSYVCZEZ" TargetMode="External"/><Relationship Id="rId977" Type="http://schemas.openxmlformats.org/officeDocument/2006/relationships/hyperlink" Target="https://talan.bank.gov.ua/get-user-certificate/g6RWwFHxch9pt6xY0Zw0" TargetMode="External"/><Relationship Id="rId1162" Type="http://schemas.openxmlformats.org/officeDocument/2006/relationships/hyperlink" Target="https://talan.bank.gov.ua/get-user-certificate/g6RWw0Hscxy8q3VC93XR" TargetMode="External"/><Relationship Id="rId837" Type="http://schemas.openxmlformats.org/officeDocument/2006/relationships/hyperlink" Target="https://talan.bank.gov.ua/get-user-certificate/g6RWwFsQa_4GcLfVp620" TargetMode="External"/><Relationship Id="rId1022" Type="http://schemas.openxmlformats.org/officeDocument/2006/relationships/hyperlink" Target="https://talan.bank.gov.ua/get-user-certificate/g6RWwqJrTfgxKWEQTED5" TargetMode="External"/><Relationship Id="rId1467" Type="http://schemas.openxmlformats.org/officeDocument/2006/relationships/hyperlink" Target="https://talan.bank.gov.ua/get-user-certificate/g6RWwE_6Z6wruBtlgiXL" TargetMode="External"/><Relationship Id="rId1674" Type="http://schemas.openxmlformats.org/officeDocument/2006/relationships/hyperlink" Target="https://talan.bank.gov.ua/get-user-certificate/g6RWwKs29styRjcWaA9z" TargetMode="External"/><Relationship Id="rId1881" Type="http://schemas.openxmlformats.org/officeDocument/2006/relationships/hyperlink" Target="https://talan.bank.gov.ua/get-user-certificate/g6RWwRPVegnNl1IYaN5r" TargetMode="External"/><Relationship Id="rId904" Type="http://schemas.openxmlformats.org/officeDocument/2006/relationships/hyperlink" Target="https://talan.bank.gov.ua/get-user-certificate/g6RWwEmiJ3iIHft6fb_8" TargetMode="External"/><Relationship Id="rId1327" Type="http://schemas.openxmlformats.org/officeDocument/2006/relationships/hyperlink" Target="https://talan.bank.gov.ua/get-user-certificate/g6RWwqCqnXcu9fRIPnJs" TargetMode="External"/><Relationship Id="rId1534" Type="http://schemas.openxmlformats.org/officeDocument/2006/relationships/hyperlink" Target="https://talan.bank.gov.ua/get-user-certificate/g6RWwNWebLkLgNm83A9s" TargetMode="External"/><Relationship Id="rId1741" Type="http://schemas.openxmlformats.org/officeDocument/2006/relationships/hyperlink" Target="https://talan.bank.gov.ua/get-user-certificate/g6RWwzpC8lcMwr6ET9oO" TargetMode="External"/><Relationship Id="rId33" Type="http://schemas.openxmlformats.org/officeDocument/2006/relationships/hyperlink" Target="https://talan.bank.gov.ua/get-user-certificate/g6RWwUXahHME0tgfE5MU" TargetMode="External"/><Relationship Id="rId1601" Type="http://schemas.openxmlformats.org/officeDocument/2006/relationships/hyperlink" Target="https://talan.bank.gov.ua/get-user-certificate/g6RWwLL4O3MwjNPG_t0_" TargetMode="External"/><Relationship Id="rId1839" Type="http://schemas.openxmlformats.org/officeDocument/2006/relationships/hyperlink" Target="https://talan.bank.gov.ua/get-user-certificate/g6RWwcoQEay1iBA0XbJg" TargetMode="External"/><Relationship Id="rId182" Type="http://schemas.openxmlformats.org/officeDocument/2006/relationships/hyperlink" Target="https://talan.bank.gov.ua/get-user-certificate/g6RWwDHwPAlz-l9B-nz1" TargetMode="External"/><Relationship Id="rId1906" Type="http://schemas.openxmlformats.org/officeDocument/2006/relationships/hyperlink" Target="https://talan.bank.gov.ua/get-user-certificate/g6RWwLWzS89aNAhQxrgB" TargetMode="External"/><Relationship Id="rId487" Type="http://schemas.openxmlformats.org/officeDocument/2006/relationships/hyperlink" Target="https://talan.bank.gov.ua/get-user-certificate/g6RWwjfbXbgqpCxyFRqI" TargetMode="External"/><Relationship Id="rId694" Type="http://schemas.openxmlformats.org/officeDocument/2006/relationships/hyperlink" Target="https://talan.bank.gov.ua/get-user-certificate/g6RWwzqd5ksd_adHdegN" TargetMode="External"/><Relationship Id="rId347" Type="http://schemas.openxmlformats.org/officeDocument/2006/relationships/hyperlink" Target="https://talan.bank.gov.ua/get-user-certificate/g6RWwLZusEvKzC7gztbl" TargetMode="External"/><Relationship Id="rId999" Type="http://schemas.openxmlformats.org/officeDocument/2006/relationships/hyperlink" Target="https://talan.bank.gov.ua/get-user-certificate/g6RWw8WH5qPzdJJYvK5f" TargetMode="External"/><Relationship Id="rId1184" Type="http://schemas.openxmlformats.org/officeDocument/2006/relationships/hyperlink" Target="https://talan.bank.gov.ua/get-user-certificate/g6RWw-V3mkMuviLAEUMR" TargetMode="External"/><Relationship Id="rId554" Type="http://schemas.openxmlformats.org/officeDocument/2006/relationships/hyperlink" Target="https://talan.bank.gov.ua/get-user-certificate/g6RWwvYdMy92MYaRjU5J" TargetMode="External"/><Relationship Id="rId761" Type="http://schemas.openxmlformats.org/officeDocument/2006/relationships/hyperlink" Target="https://talan.bank.gov.ua/get-user-certificate/g6RWwlsJPmOuBHWNBekP" TargetMode="External"/><Relationship Id="rId859" Type="http://schemas.openxmlformats.org/officeDocument/2006/relationships/hyperlink" Target="https://talan.bank.gov.ua/get-user-certificate/g6RWwBt0Wjfx9hZfqGYM" TargetMode="External"/><Relationship Id="rId1391" Type="http://schemas.openxmlformats.org/officeDocument/2006/relationships/hyperlink" Target="https://talan.bank.gov.ua/get-user-certificate/g6RWwWyNc8cxMkp_LoNX" TargetMode="External"/><Relationship Id="rId1489" Type="http://schemas.openxmlformats.org/officeDocument/2006/relationships/hyperlink" Target="https://talan.bank.gov.ua/get-user-certificate/g6RWwYJzZkgFrszrCtxU" TargetMode="External"/><Relationship Id="rId1696" Type="http://schemas.openxmlformats.org/officeDocument/2006/relationships/hyperlink" Target="https://talan.bank.gov.ua/get-user-certificate/g6RWwRcrpQG8oJ7XCYTh" TargetMode="External"/><Relationship Id="rId207" Type="http://schemas.openxmlformats.org/officeDocument/2006/relationships/hyperlink" Target="https://talan.bank.gov.ua/get-user-certificate/g6RWws5iHCzljksZYPx7" TargetMode="External"/><Relationship Id="rId414" Type="http://schemas.openxmlformats.org/officeDocument/2006/relationships/hyperlink" Target="https://talan.bank.gov.ua/get-user-certificate/g6RWwgGTDdbs0nkKPIop" TargetMode="External"/><Relationship Id="rId621" Type="http://schemas.openxmlformats.org/officeDocument/2006/relationships/hyperlink" Target="https://talan.bank.gov.ua/get-user-certificate/g6RWw0fCo-9htfDBLozK" TargetMode="External"/><Relationship Id="rId1044" Type="http://schemas.openxmlformats.org/officeDocument/2006/relationships/hyperlink" Target="https://talan.bank.gov.ua/get-user-certificate/g6RWw9QDLZHMcsTf7cgS" TargetMode="External"/><Relationship Id="rId1251" Type="http://schemas.openxmlformats.org/officeDocument/2006/relationships/hyperlink" Target="https://talan.bank.gov.ua/get-user-certificate/g6RWwBJwhJGVNkm-qp7B" TargetMode="External"/><Relationship Id="rId1349" Type="http://schemas.openxmlformats.org/officeDocument/2006/relationships/hyperlink" Target="https://talan.bank.gov.ua/get-user-certificate/g6RWw1JrV8_GqIgEbQ9F" TargetMode="External"/><Relationship Id="rId719" Type="http://schemas.openxmlformats.org/officeDocument/2006/relationships/hyperlink" Target="https://talan.bank.gov.ua/get-user-certificate/g6RWwelkHXl5k81Wa9EJ" TargetMode="External"/><Relationship Id="rId926" Type="http://schemas.openxmlformats.org/officeDocument/2006/relationships/hyperlink" Target="https://talan.bank.gov.ua/get-user-certificate/g6RWwfMooTZijIoohtwS" TargetMode="External"/><Relationship Id="rId1111" Type="http://schemas.openxmlformats.org/officeDocument/2006/relationships/hyperlink" Target="https://talan.bank.gov.ua/get-user-certificate/g6RWw_fvz7GMGAYiCTJY" TargetMode="External"/><Relationship Id="rId1556" Type="http://schemas.openxmlformats.org/officeDocument/2006/relationships/hyperlink" Target="https://talan.bank.gov.ua/get-user-certificate/g6RWwKJ_ouPBmaq0QG5N" TargetMode="External"/><Relationship Id="rId1763" Type="http://schemas.openxmlformats.org/officeDocument/2006/relationships/hyperlink" Target="https://talan.bank.gov.ua/get-user-certificate/g6RWwte75svbFb5mn3Ur" TargetMode="External"/><Relationship Id="rId55" Type="http://schemas.openxmlformats.org/officeDocument/2006/relationships/hyperlink" Target="https://talan.bank.gov.ua/get-user-certificate/g6RWw9P-FWIZnoF_FxiW" TargetMode="External"/><Relationship Id="rId1209" Type="http://schemas.openxmlformats.org/officeDocument/2006/relationships/hyperlink" Target="https://talan.bank.gov.ua/get-user-certificate/g6RWwWXJDkt4glVzGnJA" TargetMode="External"/><Relationship Id="rId1416" Type="http://schemas.openxmlformats.org/officeDocument/2006/relationships/hyperlink" Target="https://talan.bank.gov.ua/get-user-certificate/g6RWwTMLQ4FTEUhmaEOI" TargetMode="External"/><Relationship Id="rId1623" Type="http://schemas.openxmlformats.org/officeDocument/2006/relationships/hyperlink" Target="https://talan.bank.gov.ua/get-user-certificate/g6RWweKyue9nLNjQE0hz" TargetMode="External"/><Relationship Id="rId1830" Type="http://schemas.openxmlformats.org/officeDocument/2006/relationships/hyperlink" Target="https://talan.bank.gov.ua/get-user-certificate/g6RWwRg3_aMwygAosXew" TargetMode="External"/><Relationship Id="rId1928" Type="http://schemas.openxmlformats.org/officeDocument/2006/relationships/hyperlink" Target="https://talan.bank.gov.ua/get-user-certificate/g6RWw0Ec7DgcTiO3fai4" TargetMode="External"/><Relationship Id="rId271" Type="http://schemas.openxmlformats.org/officeDocument/2006/relationships/hyperlink" Target="https://talan.bank.gov.ua/get-user-certificate/g6RWw7xZ5BtDTCFSiHAk" TargetMode="External"/><Relationship Id="rId131" Type="http://schemas.openxmlformats.org/officeDocument/2006/relationships/hyperlink" Target="https://talan.bank.gov.ua/get-user-certificate/g6RWwiKsjGOEtsT3iigR" TargetMode="External"/><Relationship Id="rId369" Type="http://schemas.openxmlformats.org/officeDocument/2006/relationships/hyperlink" Target="https://talan.bank.gov.ua/get-user-certificate/g6RWwpAWoOkuWko4mjLi" TargetMode="External"/><Relationship Id="rId576" Type="http://schemas.openxmlformats.org/officeDocument/2006/relationships/hyperlink" Target="https://talan.bank.gov.ua/get-user-certificate/g6RWwdxkbV-ceMHu4Y9c" TargetMode="External"/><Relationship Id="rId783" Type="http://schemas.openxmlformats.org/officeDocument/2006/relationships/hyperlink" Target="https://talan.bank.gov.ua/get-user-certificate/g6RWwdf7BRRErwZjH076" TargetMode="External"/><Relationship Id="rId990" Type="http://schemas.openxmlformats.org/officeDocument/2006/relationships/hyperlink" Target="https://talan.bank.gov.ua/get-user-certificate/g6RWwJvKupFGQT_9J81q" TargetMode="External"/><Relationship Id="rId229" Type="http://schemas.openxmlformats.org/officeDocument/2006/relationships/hyperlink" Target="https://talan.bank.gov.ua/get-user-certificate/g6RWwdZgpoMwkMhgRaGb" TargetMode="External"/><Relationship Id="rId436" Type="http://schemas.openxmlformats.org/officeDocument/2006/relationships/hyperlink" Target="https://talan.bank.gov.ua/get-user-certificate/g6RWwZLeu2OnpZpEhrkg" TargetMode="External"/><Relationship Id="rId643" Type="http://schemas.openxmlformats.org/officeDocument/2006/relationships/hyperlink" Target="https://talan.bank.gov.ua/get-user-certificate/g6RWwfPCI2y_SnKTqXTQ" TargetMode="External"/><Relationship Id="rId1066" Type="http://schemas.openxmlformats.org/officeDocument/2006/relationships/hyperlink" Target="https://talan.bank.gov.ua/get-user-certificate/g6RWw2uXeYCTbkXJSYgA" TargetMode="External"/><Relationship Id="rId1273" Type="http://schemas.openxmlformats.org/officeDocument/2006/relationships/hyperlink" Target="https://talan.bank.gov.ua/get-user-certificate/g6RWw1QU2pt9PxSfZXc-" TargetMode="External"/><Relationship Id="rId1480" Type="http://schemas.openxmlformats.org/officeDocument/2006/relationships/hyperlink" Target="https://talan.bank.gov.ua/get-user-certificate/g6RWwVgUTJpkFquM6Vub" TargetMode="External"/><Relationship Id="rId850" Type="http://schemas.openxmlformats.org/officeDocument/2006/relationships/hyperlink" Target="https://talan.bank.gov.ua/get-user-certificate/g6RWw1UfZQq3ItP44LAY" TargetMode="External"/><Relationship Id="rId948" Type="http://schemas.openxmlformats.org/officeDocument/2006/relationships/hyperlink" Target="https://talan.bank.gov.ua/get-user-certificate/g6RWwwkQM0sFxaw75wrk" TargetMode="External"/><Relationship Id="rId1133" Type="http://schemas.openxmlformats.org/officeDocument/2006/relationships/hyperlink" Target="https://talan.bank.gov.ua/get-user-certificate/g6RWwAav9B4nr0IHPGKx" TargetMode="External"/><Relationship Id="rId1578" Type="http://schemas.openxmlformats.org/officeDocument/2006/relationships/hyperlink" Target="https://talan.bank.gov.ua/get-user-certificate/g6RWwg4DAJFGfWB3tfw0" TargetMode="External"/><Relationship Id="rId1785" Type="http://schemas.openxmlformats.org/officeDocument/2006/relationships/hyperlink" Target="https://talan.bank.gov.ua/get-user-certificate/g6RWwNWMCt-1j8Yc51p_" TargetMode="External"/><Relationship Id="rId77" Type="http://schemas.openxmlformats.org/officeDocument/2006/relationships/hyperlink" Target="https://talan.bank.gov.ua/get-user-certificate/g6RWwlh06tnk86978rZ6" TargetMode="External"/><Relationship Id="rId503" Type="http://schemas.openxmlformats.org/officeDocument/2006/relationships/hyperlink" Target="https://talan.bank.gov.ua/get-user-certificate/g6RWwUoOXmrp0F7jwcBa" TargetMode="External"/><Relationship Id="rId710" Type="http://schemas.openxmlformats.org/officeDocument/2006/relationships/hyperlink" Target="https://talan.bank.gov.ua/get-user-certificate/g6RWwotwqee8pZoMLjUq" TargetMode="External"/><Relationship Id="rId808" Type="http://schemas.openxmlformats.org/officeDocument/2006/relationships/hyperlink" Target="https://talan.bank.gov.ua/get-user-certificate/g6RWw6wknZx5q18Y18G2" TargetMode="External"/><Relationship Id="rId1340" Type="http://schemas.openxmlformats.org/officeDocument/2006/relationships/hyperlink" Target="https://talan.bank.gov.ua/get-user-certificate/g6RWwt5UkQW_Bl5cmTZW" TargetMode="External"/><Relationship Id="rId1438" Type="http://schemas.openxmlformats.org/officeDocument/2006/relationships/hyperlink" Target="https://talan.bank.gov.ua/get-user-certificate/g6RWw3VkuztXDFWUMum4" TargetMode="External"/><Relationship Id="rId1645" Type="http://schemas.openxmlformats.org/officeDocument/2006/relationships/hyperlink" Target="https://talan.bank.gov.ua/get-user-certificate/g6RWwrGjU72MM4Mf5kkr" TargetMode="External"/><Relationship Id="rId1200" Type="http://schemas.openxmlformats.org/officeDocument/2006/relationships/hyperlink" Target="https://talan.bank.gov.ua/get-user-certificate/g6RWw1Fp0zfMnsyzzitA" TargetMode="External"/><Relationship Id="rId1852" Type="http://schemas.openxmlformats.org/officeDocument/2006/relationships/hyperlink" Target="https://talan.bank.gov.ua/get-user-certificate/g6RWw_HneBy1LB6GphMs" TargetMode="External"/><Relationship Id="rId1505" Type="http://schemas.openxmlformats.org/officeDocument/2006/relationships/hyperlink" Target="https://talan.bank.gov.ua/get-user-certificate/g6RWwO18e7vUCK2YeINl" TargetMode="External"/><Relationship Id="rId1712" Type="http://schemas.openxmlformats.org/officeDocument/2006/relationships/hyperlink" Target="https://talan.bank.gov.ua/get-user-certificate/g6RWwKksjbxQa82EHYcu" TargetMode="External"/><Relationship Id="rId293" Type="http://schemas.openxmlformats.org/officeDocument/2006/relationships/hyperlink" Target="https://talan.bank.gov.ua/get-user-certificate/g6RWw1NpYcVKtFceLVVO" TargetMode="External"/><Relationship Id="rId153" Type="http://schemas.openxmlformats.org/officeDocument/2006/relationships/hyperlink" Target="https://talan.bank.gov.ua/get-user-certificate/g6RWw6031b5lpwY5Ftmi" TargetMode="External"/><Relationship Id="rId360" Type="http://schemas.openxmlformats.org/officeDocument/2006/relationships/hyperlink" Target="https://talan.bank.gov.ua/get-user-certificate/g6RWwbkylXhnhTWbn43U" TargetMode="External"/><Relationship Id="rId598" Type="http://schemas.openxmlformats.org/officeDocument/2006/relationships/hyperlink" Target="https://talan.bank.gov.ua/get-user-certificate/g6RWwaFHeqb9_WvGBIWd" TargetMode="External"/><Relationship Id="rId220" Type="http://schemas.openxmlformats.org/officeDocument/2006/relationships/hyperlink" Target="https://talan.bank.gov.ua/get-user-certificate/g6RWwdubGmlXhbbGqFYU" TargetMode="External"/><Relationship Id="rId458" Type="http://schemas.openxmlformats.org/officeDocument/2006/relationships/hyperlink" Target="https://talan.bank.gov.ua/get-user-certificate/g6RWwGHDVsGPfxCXY9x3" TargetMode="External"/><Relationship Id="rId665" Type="http://schemas.openxmlformats.org/officeDocument/2006/relationships/hyperlink" Target="https://talan.bank.gov.ua/get-user-certificate/g6RWwZhZ8NY80O3eRoHt" TargetMode="External"/><Relationship Id="rId872" Type="http://schemas.openxmlformats.org/officeDocument/2006/relationships/hyperlink" Target="https://talan.bank.gov.ua/get-user-certificate/g6RWwpd-lCfSIXogn8Fe" TargetMode="External"/><Relationship Id="rId1088" Type="http://schemas.openxmlformats.org/officeDocument/2006/relationships/hyperlink" Target="https://talan.bank.gov.ua/get-user-certificate/g6RWwvdqecxZYAkIq5Eu" TargetMode="External"/><Relationship Id="rId1295" Type="http://schemas.openxmlformats.org/officeDocument/2006/relationships/hyperlink" Target="https://talan.bank.gov.ua/get-user-certificate/g6RWwL55-mRNxtzsI0tT" TargetMode="External"/><Relationship Id="rId318" Type="http://schemas.openxmlformats.org/officeDocument/2006/relationships/hyperlink" Target="https://talan.bank.gov.ua/get-user-certificate/g6RWwBX1qdfgppu1uh4u" TargetMode="External"/><Relationship Id="rId525" Type="http://schemas.openxmlformats.org/officeDocument/2006/relationships/hyperlink" Target="https://talan.bank.gov.ua/get-user-certificate/g6RWwLnOri-UM7ztnv72" TargetMode="External"/><Relationship Id="rId732" Type="http://schemas.openxmlformats.org/officeDocument/2006/relationships/hyperlink" Target="https://talan.bank.gov.ua/get-user-certificate/g6RWwX6803-m5HH-h0B1" TargetMode="External"/><Relationship Id="rId1155" Type="http://schemas.openxmlformats.org/officeDocument/2006/relationships/hyperlink" Target="https://talan.bank.gov.ua/get-user-certificate/g6RWw8A3ujAQVtNAQFrk" TargetMode="External"/><Relationship Id="rId1362" Type="http://schemas.openxmlformats.org/officeDocument/2006/relationships/hyperlink" Target="https://talan.bank.gov.ua/get-user-certificate/g6RWwY0KPjrioR0SOlXN" TargetMode="External"/><Relationship Id="rId99" Type="http://schemas.openxmlformats.org/officeDocument/2006/relationships/hyperlink" Target="https://talan.bank.gov.ua/get-user-certificate/g6RWwt6TUGjug6tqNKLl" TargetMode="External"/><Relationship Id="rId1015" Type="http://schemas.openxmlformats.org/officeDocument/2006/relationships/hyperlink" Target="https://talan.bank.gov.ua/get-user-certificate/g6RWwvQ5TV5yXjFgea9p" TargetMode="External"/><Relationship Id="rId1222" Type="http://schemas.openxmlformats.org/officeDocument/2006/relationships/hyperlink" Target="https://talan.bank.gov.ua/get-user-certificate/g6RWw8kfvWm-n92DSjxd" TargetMode="External"/><Relationship Id="rId1667" Type="http://schemas.openxmlformats.org/officeDocument/2006/relationships/hyperlink" Target="https://talan.bank.gov.ua/get-user-certificate/g6RWwB8ynDspliBP4LeE" TargetMode="External"/><Relationship Id="rId1874" Type="http://schemas.openxmlformats.org/officeDocument/2006/relationships/hyperlink" Target="https://talan.bank.gov.ua/get-user-certificate/g6RWwLiHRyZgin8kxgZT" TargetMode="External"/><Relationship Id="rId1527" Type="http://schemas.openxmlformats.org/officeDocument/2006/relationships/hyperlink" Target="https://talan.bank.gov.ua/get-user-certificate/g6RWwlaff9kHVI6gtnKR" TargetMode="External"/><Relationship Id="rId1734" Type="http://schemas.openxmlformats.org/officeDocument/2006/relationships/hyperlink" Target="https://talan.bank.gov.ua/get-user-certificate/g6RWwN7BauxB3xyrbijq" TargetMode="External"/><Relationship Id="rId1941" Type="http://schemas.openxmlformats.org/officeDocument/2006/relationships/hyperlink" Target="https://talan.bank.gov.ua/get-user-certificate/g6RWwFfly-IuT6trWoNp" TargetMode="External"/><Relationship Id="rId26" Type="http://schemas.openxmlformats.org/officeDocument/2006/relationships/hyperlink" Target="https://talan.bank.gov.ua/get-user-certificate/g6RWwo_SqvO5oOVdMGPX" TargetMode="External"/><Relationship Id="rId175" Type="http://schemas.openxmlformats.org/officeDocument/2006/relationships/hyperlink" Target="https://talan.bank.gov.ua/get-user-certificate/g6RWwXpVpGbqphHLJtpf" TargetMode="External"/><Relationship Id="rId1801" Type="http://schemas.openxmlformats.org/officeDocument/2006/relationships/hyperlink" Target="https://talan.bank.gov.ua/get-user-certificate/g6RWwg-nHrnjKOpYM75K" TargetMode="External"/><Relationship Id="rId382" Type="http://schemas.openxmlformats.org/officeDocument/2006/relationships/hyperlink" Target="https://talan.bank.gov.ua/get-user-certificate/g6RWwBQ1nVtw5aChg0G_" TargetMode="External"/><Relationship Id="rId687" Type="http://schemas.openxmlformats.org/officeDocument/2006/relationships/hyperlink" Target="https://talan.bank.gov.ua/get-user-certificate/g6RWw1jpgxSLunTqewrf" TargetMode="External"/><Relationship Id="rId242" Type="http://schemas.openxmlformats.org/officeDocument/2006/relationships/hyperlink" Target="https://talan.bank.gov.ua/get-user-certificate/g6RWwzWW-3F9rxiVcQhA" TargetMode="External"/><Relationship Id="rId894" Type="http://schemas.openxmlformats.org/officeDocument/2006/relationships/hyperlink" Target="https://talan.bank.gov.ua/get-user-certificate/g6RWwPQ-LhyHNot1C7z0" TargetMode="External"/><Relationship Id="rId1177" Type="http://schemas.openxmlformats.org/officeDocument/2006/relationships/hyperlink" Target="https://talan.bank.gov.ua/get-user-certificate/g6RWwtrssP9Rp-XgvzqZ" TargetMode="External"/><Relationship Id="rId102" Type="http://schemas.openxmlformats.org/officeDocument/2006/relationships/hyperlink" Target="https://talan.bank.gov.ua/get-user-certificate/g6RWwmBkaTIUFMGOyOYt" TargetMode="External"/><Relationship Id="rId547" Type="http://schemas.openxmlformats.org/officeDocument/2006/relationships/hyperlink" Target="https://talan.bank.gov.ua/get-user-certificate/g6RWwRyeqOVVX3GG-jzc" TargetMode="External"/><Relationship Id="rId754" Type="http://schemas.openxmlformats.org/officeDocument/2006/relationships/hyperlink" Target="https://talan.bank.gov.ua/get-user-certificate/g6RWwIs03avMFEmYwtsh" TargetMode="External"/><Relationship Id="rId961" Type="http://schemas.openxmlformats.org/officeDocument/2006/relationships/hyperlink" Target="https://talan.bank.gov.ua/get-user-certificate/g6RWwWNhgBKnnogsjeo4" TargetMode="External"/><Relationship Id="rId1384" Type="http://schemas.openxmlformats.org/officeDocument/2006/relationships/hyperlink" Target="https://talan.bank.gov.ua/get-user-certificate/g6RWwk9CFvjs_nRPAaOe" TargetMode="External"/><Relationship Id="rId1591" Type="http://schemas.openxmlformats.org/officeDocument/2006/relationships/hyperlink" Target="https://talan.bank.gov.ua/get-user-certificate/g6RWwLeO0Q3WoX111iV-" TargetMode="External"/><Relationship Id="rId1689" Type="http://schemas.openxmlformats.org/officeDocument/2006/relationships/hyperlink" Target="https://talan.bank.gov.ua/get-user-certificate/g6RWw5ggsps3oUOmZfYs" TargetMode="External"/><Relationship Id="rId90" Type="http://schemas.openxmlformats.org/officeDocument/2006/relationships/hyperlink" Target="https://talan.bank.gov.ua/get-user-certificate/g6RWw5Z9nef2SvbALfao" TargetMode="External"/><Relationship Id="rId407" Type="http://schemas.openxmlformats.org/officeDocument/2006/relationships/hyperlink" Target="https://talan.bank.gov.ua/get-user-certificate/g6RWwgGqcDsxRRRC2w3G" TargetMode="External"/><Relationship Id="rId614" Type="http://schemas.openxmlformats.org/officeDocument/2006/relationships/hyperlink" Target="https://talan.bank.gov.ua/get-user-certificate/g6RWw8iar4YTsoCb6vIn" TargetMode="External"/><Relationship Id="rId821" Type="http://schemas.openxmlformats.org/officeDocument/2006/relationships/hyperlink" Target="https://talan.bank.gov.ua/get-user-certificate/g6RWwqVkPIdoC1hAzj4D" TargetMode="External"/><Relationship Id="rId1037" Type="http://schemas.openxmlformats.org/officeDocument/2006/relationships/hyperlink" Target="https://talan.bank.gov.ua/get-user-certificate/g6RWwBVTSJZIbdczWSQi" TargetMode="External"/><Relationship Id="rId1244" Type="http://schemas.openxmlformats.org/officeDocument/2006/relationships/hyperlink" Target="https://talan.bank.gov.ua/get-user-certificate/g6RWwzcTesU1IgBu5Uhn" TargetMode="External"/><Relationship Id="rId1451" Type="http://schemas.openxmlformats.org/officeDocument/2006/relationships/hyperlink" Target="https://talan.bank.gov.ua/get-user-certificate/g6RWw-BygQsIgby6j4vQ" TargetMode="External"/><Relationship Id="rId1896" Type="http://schemas.openxmlformats.org/officeDocument/2006/relationships/hyperlink" Target="https://talan.bank.gov.ua/get-user-certificate/g6RWwQzgoQ4Qufzd7CDq" TargetMode="External"/><Relationship Id="rId919" Type="http://schemas.openxmlformats.org/officeDocument/2006/relationships/hyperlink" Target="https://talan.bank.gov.ua/get-user-certificate/g6RWwJTMjad_KZqZ_mkV" TargetMode="External"/><Relationship Id="rId1104" Type="http://schemas.openxmlformats.org/officeDocument/2006/relationships/hyperlink" Target="https://talan.bank.gov.ua/get-user-certificate/g6RWwnewRb7qJAMq4Km_" TargetMode="External"/><Relationship Id="rId1311" Type="http://schemas.openxmlformats.org/officeDocument/2006/relationships/hyperlink" Target="https://talan.bank.gov.ua/get-user-certificate/g6RWwnT5u2bIH0J4nsz2" TargetMode="External"/><Relationship Id="rId1549" Type="http://schemas.openxmlformats.org/officeDocument/2006/relationships/hyperlink" Target="https://talan.bank.gov.ua/get-user-certificate/g6RWwPcvh1I1omFseQtJ" TargetMode="External"/><Relationship Id="rId1756" Type="http://schemas.openxmlformats.org/officeDocument/2006/relationships/hyperlink" Target="https://talan.bank.gov.ua/get-user-certificate/g6RWwpm4eW1L16dQDjPJ" TargetMode="External"/><Relationship Id="rId48" Type="http://schemas.openxmlformats.org/officeDocument/2006/relationships/hyperlink" Target="https://talan.bank.gov.ua/get-user-certificate/g6RWwFGEe-eiXq8kko00" TargetMode="External"/><Relationship Id="rId113" Type="http://schemas.openxmlformats.org/officeDocument/2006/relationships/hyperlink" Target="https://talan.bank.gov.ua/get-user-certificate/g6RWwLqfTpzTsgCfuhFX" TargetMode="External"/><Relationship Id="rId320" Type="http://schemas.openxmlformats.org/officeDocument/2006/relationships/hyperlink" Target="https://talan.bank.gov.ua/get-user-certificate/g6RWwJsGKRaKdm6MZKl-" TargetMode="External"/><Relationship Id="rId558" Type="http://schemas.openxmlformats.org/officeDocument/2006/relationships/hyperlink" Target="https://talan.bank.gov.ua/get-user-certificate/g6RWw72O8MB84zkMk4iP" TargetMode="External"/><Relationship Id="rId765" Type="http://schemas.openxmlformats.org/officeDocument/2006/relationships/hyperlink" Target="https://talan.bank.gov.ua/get-user-certificate/g6RWw5qJ4TEAjzIBRQaZ" TargetMode="External"/><Relationship Id="rId972" Type="http://schemas.openxmlformats.org/officeDocument/2006/relationships/hyperlink" Target="https://talan.bank.gov.ua/get-user-certificate/g6RWw8HHm3Md-zdIKuv1" TargetMode="External"/><Relationship Id="rId1188" Type="http://schemas.openxmlformats.org/officeDocument/2006/relationships/hyperlink" Target="https://talan.bank.gov.ua/get-user-certificate/g6RWwcX31MYlZVrBtGGS" TargetMode="External"/><Relationship Id="rId1395" Type="http://schemas.openxmlformats.org/officeDocument/2006/relationships/hyperlink" Target="https://talan.bank.gov.ua/get-user-certificate/g6RWwE2rXbNqOl82yeAN" TargetMode="External"/><Relationship Id="rId1409" Type="http://schemas.openxmlformats.org/officeDocument/2006/relationships/hyperlink" Target="https://talan.bank.gov.ua/get-user-certificate/g6RWw0NiSRJTw1lIHdJz" TargetMode="External"/><Relationship Id="rId1616" Type="http://schemas.openxmlformats.org/officeDocument/2006/relationships/hyperlink" Target="https://talan.bank.gov.ua/get-user-certificate/g6RWwRkCNmrxq-RCXL1G" TargetMode="External"/><Relationship Id="rId1823" Type="http://schemas.openxmlformats.org/officeDocument/2006/relationships/hyperlink" Target="https://talan.bank.gov.ua/get-user-certificate/g6RWwnUIdD-OCaag_Ti4" TargetMode="External"/><Relationship Id="rId197" Type="http://schemas.openxmlformats.org/officeDocument/2006/relationships/hyperlink" Target="https://talan.bank.gov.ua/get-user-certificate/g6RWw6qpE2JYNF027UOr" TargetMode="External"/><Relationship Id="rId418" Type="http://schemas.openxmlformats.org/officeDocument/2006/relationships/hyperlink" Target="https://talan.bank.gov.ua/get-user-certificate/g6RWw6py_ile_8NLdF3t" TargetMode="External"/><Relationship Id="rId625" Type="http://schemas.openxmlformats.org/officeDocument/2006/relationships/hyperlink" Target="https://talan.bank.gov.ua/get-user-certificate/g6RWwuVhXkIwCeStiFod" TargetMode="External"/><Relationship Id="rId832" Type="http://schemas.openxmlformats.org/officeDocument/2006/relationships/hyperlink" Target="https://talan.bank.gov.ua/get-user-certificate/g6RWw2fqHncdq_1FbxNq" TargetMode="External"/><Relationship Id="rId1048" Type="http://schemas.openxmlformats.org/officeDocument/2006/relationships/hyperlink" Target="https://talan.bank.gov.ua/get-user-certificate/g6RWw6Ezs5LLSQj2ClJ-" TargetMode="External"/><Relationship Id="rId1255" Type="http://schemas.openxmlformats.org/officeDocument/2006/relationships/hyperlink" Target="https://talan.bank.gov.ua/get-user-certificate/g6RWw_PssuepxLAsKnSS" TargetMode="External"/><Relationship Id="rId1462" Type="http://schemas.openxmlformats.org/officeDocument/2006/relationships/hyperlink" Target="https://talan.bank.gov.ua/get-user-certificate/g6RWw-a96d3VxWGo-fIq" TargetMode="External"/><Relationship Id="rId264" Type="http://schemas.openxmlformats.org/officeDocument/2006/relationships/hyperlink" Target="https://talan.bank.gov.ua/get-user-certificate/g6RWwGsnUa6L15uhbWm6" TargetMode="External"/><Relationship Id="rId471" Type="http://schemas.openxmlformats.org/officeDocument/2006/relationships/hyperlink" Target="https://talan.bank.gov.ua/get-user-certificate/g6RWwaKCadpjqIHuM9im" TargetMode="External"/><Relationship Id="rId1115" Type="http://schemas.openxmlformats.org/officeDocument/2006/relationships/hyperlink" Target="https://talan.bank.gov.ua/get-user-certificate/g6RWwypCENoMVbuIhkq-" TargetMode="External"/><Relationship Id="rId1322" Type="http://schemas.openxmlformats.org/officeDocument/2006/relationships/hyperlink" Target="https://talan.bank.gov.ua/get-user-certificate/g6RWwiI92aHwuwy4WQuD" TargetMode="External"/><Relationship Id="rId1767" Type="http://schemas.openxmlformats.org/officeDocument/2006/relationships/hyperlink" Target="https://talan.bank.gov.ua/get-user-certificate/g6RWw7-WxF5-uXosOtJq" TargetMode="External"/><Relationship Id="rId59" Type="http://schemas.openxmlformats.org/officeDocument/2006/relationships/hyperlink" Target="https://talan.bank.gov.ua/get-user-certificate/g6RWwMzqLZ_QdW5458gO" TargetMode="External"/><Relationship Id="rId124" Type="http://schemas.openxmlformats.org/officeDocument/2006/relationships/hyperlink" Target="https://talan.bank.gov.ua/get-user-certificate/g6RWwYH_BD8SpxfSlk8s" TargetMode="External"/><Relationship Id="rId569" Type="http://schemas.openxmlformats.org/officeDocument/2006/relationships/hyperlink" Target="https://talan.bank.gov.ua/get-user-certificate/g6RWwGmM7-ItMsOwqmCf" TargetMode="External"/><Relationship Id="rId776" Type="http://schemas.openxmlformats.org/officeDocument/2006/relationships/hyperlink" Target="https://talan.bank.gov.ua/get-user-certificate/g6RWw7fpiEZdKKvxUlPH" TargetMode="External"/><Relationship Id="rId983" Type="http://schemas.openxmlformats.org/officeDocument/2006/relationships/hyperlink" Target="https://talan.bank.gov.ua/get-user-certificate/g6RWw9IhjIeEzu5xQldM" TargetMode="External"/><Relationship Id="rId1199" Type="http://schemas.openxmlformats.org/officeDocument/2006/relationships/hyperlink" Target="https://talan.bank.gov.ua/get-user-certificate/g6RWwwSqvSHUCzkeK2Ee" TargetMode="External"/><Relationship Id="rId1627" Type="http://schemas.openxmlformats.org/officeDocument/2006/relationships/hyperlink" Target="https://talan.bank.gov.ua/get-user-certificate/g6RWwrpHAm0Tok9UGt6f" TargetMode="External"/><Relationship Id="rId1834" Type="http://schemas.openxmlformats.org/officeDocument/2006/relationships/hyperlink" Target="https://talan.bank.gov.ua/get-user-certificate/g6RWwrSOLhR2t2-QMrNh" TargetMode="External"/><Relationship Id="rId331" Type="http://schemas.openxmlformats.org/officeDocument/2006/relationships/hyperlink" Target="https://talan.bank.gov.ua/get-user-certificate/g6RWwfBFQ4hmlKB2MYM2" TargetMode="External"/><Relationship Id="rId429" Type="http://schemas.openxmlformats.org/officeDocument/2006/relationships/hyperlink" Target="https://talan.bank.gov.ua/get-user-certificate/g6RWwVSSKR_TiT1s5FI_" TargetMode="External"/><Relationship Id="rId636" Type="http://schemas.openxmlformats.org/officeDocument/2006/relationships/hyperlink" Target="https://talan.bank.gov.ua/get-user-certificate/g6RWwNGN_czlmpWiU0RX" TargetMode="External"/><Relationship Id="rId1059" Type="http://schemas.openxmlformats.org/officeDocument/2006/relationships/hyperlink" Target="https://talan.bank.gov.ua/get-user-certificate/g6RWwV1S8738HSJhvuZI" TargetMode="External"/><Relationship Id="rId1266" Type="http://schemas.openxmlformats.org/officeDocument/2006/relationships/hyperlink" Target="https://talan.bank.gov.ua/get-user-certificate/g6RWwWKQm2TzT3tsivPC" TargetMode="External"/><Relationship Id="rId1473" Type="http://schemas.openxmlformats.org/officeDocument/2006/relationships/hyperlink" Target="https://talan.bank.gov.ua/get-user-certificate/g6RWwGhuRHkGgdsHkNtr" TargetMode="External"/><Relationship Id="rId843" Type="http://schemas.openxmlformats.org/officeDocument/2006/relationships/hyperlink" Target="https://talan.bank.gov.ua/get-user-certificate/g6RWw6M_lcNhDrOulIk7" TargetMode="External"/><Relationship Id="rId1126" Type="http://schemas.openxmlformats.org/officeDocument/2006/relationships/hyperlink" Target="https://talan.bank.gov.ua/get-user-certificate/g6RWweJYyxsLK0_gi7EL" TargetMode="External"/><Relationship Id="rId1680" Type="http://schemas.openxmlformats.org/officeDocument/2006/relationships/hyperlink" Target="https://talan.bank.gov.ua/get-user-certificate/g6RWwIeGH53NK9jTfLwx" TargetMode="External"/><Relationship Id="rId1778" Type="http://schemas.openxmlformats.org/officeDocument/2006/relationships/hyperlink" Target="https://talan.bank.gov.ua/get-user-certificate/g6RWwYKEJvNugdJMH07J" TargetMode="External"/><Relationship Id="rId1901" Type="http://schemas.openxmlformats.org/officeDocument/2006/relationships/hyperlink" Target="https://talan.bank.gov.ua/get-user-certificate/g6RWwz52Wmyztdk38zPO" TargetMode="External"/><Relationship Id="rId275" Type="http://schemas.openxmlformats.org/officeDocument/2006/relationships/hyperlink" Target="https://talan.bank.gov.ua/get-user-certificate/g6RWwIv7Xkse6pOEwLhX" TargetMode="External"/><Relationship Id="rId482" Type="http://schemas.openxmlformats.org/officeDocument/2006/relationships/hyperlink" Target="https://talan.bank.gov.ua/get-user-certificate/g6RWw95efWBGkXff54Zi" TargetMode="External"/><Relationship Id="rId703" Type="http://schemas.openxmlformats.org/officeDocument/2006/relationships/hyperlink" Target="https://talan.bank.gov.ua/get-user-certificate/g6RWw2gBZUt0rhJ5OjNC" TargetMode="External"/><Relationship Id="rId910" Type="http://schemas.openxmlformats.org/officeDocument/2006/relationships/hyperlink" Target="https://talan.bank.gov.ua/get-user-certificate/g6RWwCWy1iXVDTMVwMA8" TargetMode="External"/><Relationship Id="rId1333" Type="http://schemas.openxmlformats.org/officeDocument/2006/relationships/hyperlink" Target="https://talan.bank.gov.ua/get-user-certificate/g6RWwHvD7YDQoxIBRjBu" TargetMode="External"/><Relationship Id="rId1540" Type="http://schemas.openxmlformats.org/officeDocument/2006/relationships/hyperlink" Target="https://talan.bank.gov.ua/get-user-certificate/g6RWw72ra-5rNOQWks5P" TargetMode="External"/><Relationship Id="rId1638" Type="http://schemas.openxmlformats.org/officeDocument/2006/relationships/hyperlink" Target="https://talan.bank.gov.ua/get-user-certificate/g6RWwXz0mY3doQRMJN6i" TargetMode="External"/><Relationship Id="rId135" Type="http://schemas.openxmlformats.org/officeDocument/2006/relationships/hyperlink" Target="https://talan.bank.gov.ua/get-user-certificate/g6RWwsx2DgApbIwwhadO" TargetMode="External"/><Relationship Id="rId342" Type="http://schemas.openxmlformats.org/officeDocument/2006/relationships/hyperlink" Target="https://talan.bank.gov.ua/get-user-certificate/g6RWwAwIxLmbA_T-UWyb" TargetMode="External"/><Relationship Id="rId787" Type="http://schemas.openxmlformats.org/officeDocument/2006/relationships/hyperlink" Target="https://talan.bank.gov.ua/get-user-certificate/g6RWwbShtiAibbO9IkCF" TargetMode="External"/><Relationship Id="rId994" Type="http://schemas.openxmlformats.org/officeDocument/2006/relationships/hyperlink" Target="https://talan.bank.gov.ua/get-user-certificate/g6RWwXMDIpoCvCq22LyC" TargetMode="External"/><Relationship Id="rId1400" Type="http://schemas.openxmlformats.org/officeDocument/2006/relationships/hyperlink" Target="https://talan.bank.gov.ua/get-user-certificate/g6RWwe0GmT5KYz0tolQt" TargetMode="External"/><Relationship Id="rId1845" Type="http://schemas.openxmlformats.org/officeDocument/2006/relationships/hyperlink" Target="https://talan.bank.gov.ua/get-user-certificate/g6RWwx4EBuNRId70HXZl" TargetMode="External"/><Relationship Id="rId202" Type="http://schemas.openxmlformats.org/officeDocument/2006/relationships/hyperlink" Target="https://talan.bank.gov.ua/get-user-certificate/g6RWwRyU3Z6rPvESxm7u" TargetMode="External"/><Relationship Id="rId647" Type="http://schemas.openxmlformats.org/officeDocument/2006/relationships/hyperlink" Target="https://talan.bank.gov.ua/get-user-certificate/g6RWw2DpulgG89XLmxmL" TargetMode="External"/><Relationship Id="rId854" Type="http://schemas.openxmlformats.org/officeDocument/2006/relationships/hyperlink" Target="https://talan.bank.gov.ua/get-user-certificate/g6RWwo47-q81KGUH91VL" TargetMode="External"/><Relationship Id="rId1277" Type="http://schemas.openxmlformats.org/officeDocument/2006/relationships/hyperlink" Target="https://talan.bank.gov.ua/get-user-certificate/g6RWweyuPAaCfnUpGcge" TargetMode="External"/><Relationship Id="rId1484" Type="http://schemas.openxmlformats.org/officeDocument/2006/relationships/hyperlink" Target="https://talan.bank.gov.ua/get-user-certificate/g6RWw9nHcqrtyMBpQ-zC" TargetMode="External"/><Relationship Id="rId1691" Type="http://schemas.openxmlformats.org/officeDocument/2006/relationships/hyperlink" Target="https://talan.bank.gov.ua/get-user-certificate/g6RWw488LrCBweg48gwF" TargetMode="External"/><Relationship Id="rId1705" Type="http://schemas.openxmlformats.org/officeDocument/2006/relationships/hyperlink" Target="https://talan.bank.gov.ua/get-user-certificate/g6RWwHrsysKa2hsgYJsI" TargetMode="External"/><Relationship Id="rId1912" Type="http://schemas.openxmlformats.org/officeDocument/2006/relationships/hyperlink" Target="https://talan.bank.gov.ua/get-user-certificate/g6RWw-eC2olf5gd8c02b" TargetMode="External"/><Relationship Id="rId286" Type="http://schemas.openxmlformats.org/officeDocument/2006/relationships/hyperlink" Target="https://talan.bank.gov.ua/get-user-certificate/g6RWwv42cFKkgRj9Rwzw" TargetMode="External"/><Relationship Id="rId493" Type="http://schemas.openxmlformats.org/officeDocument/2006/relationships/hyperlink" Target="https://talan.bank.gov.ua/get-user-certificate/g6RWwUcBf1boG_H4KcBW" TargetMode="External"/><Relationship Id="rId507" Type="http://schemas.openxmlformats.org/officeDocument/2006/relationships/hyperlink" Target="https://talan.bank.gov.ua/get-user-certificate/g6RWwJXTtEQuT5LfvQax" TargetMode="External"/><Relationship Id="rId714" Type="http://schemas.openxmlformats.org/officeDocument/2006/relationships/hyperlink" Target="https://talan.bank.gov.ua/get-user-certificate/g6RWwIlMVDVSf5zAPM7I" TargetMode="External"/><Relationship Id="rId921" Type="http://schemas.openxmlformats.org/officeDocument/2006/relationships/hyperlink" Target="https://talan.bank.gov.ua/get-user-certificate/g6RWwBOBHsXAtQznIa0v" TargetMode="External"/><Relationship Id="rId1137" Type="http://schemas.openxmlformats.org/officeDocument/2006/relationships/hyperlink" Target="https://talan.bank.gov.ua/get-user-certificate/g6RWwqUHsGz4_ewjgbKJ" TargetMode="External"/><Relationship Id="rId1344" Type="http://schemas.openxmlformats.org/officeDocument/2006/relationships/hyperlink" Target="https://talan.bank.gov.ua/get-user-certificate/g6RWwVwo5yQ0KEZRxTxd" TargetMode="External"/><Relationship Id="rId1551" Type="http://schemas.openxmlformats.org/officeDocument/2006/relationships/hyperlink" Target="https://talan.bank.gov.ua/get-user-certificate/g6RWwxjc7GhZdRODiU1N" TargetMode="External"/><Relationship Id="rId1789" Type="http://schemas.openxmlformats.org/officeDocument/2006/relationships/hyperlink" Target="https://talan.bank.gov.ua/get-user-certificate/g6RWwJprKPyDblkDpcCt" TargetMode="External"/><Relationship Id="rId50" Type="http://schemas.openxmlformats.org/officeDocument/2006/relationships/hyperlink" Target="https://talan.bank.gov.ua/get-user-certificate/g6RWw6tw6pQ8_KFzr-YO" TargetMode="External"/><Relationship Id="rId146" Type="http://schemas.openxmlformats.org/officeDocument/2006/relationships/hyperlink" Target="https://talan.bank.gov.ua/get-user-certificate/g6RWw-DCc1Bi95jzRjmU" TargetMode="External"/><Relationship Id="rId353" Type="http://schemas.openxmlformats.org/officeDocument/2006/relationships/hyperlink" Target="https://talan.bank.gov.ua/get-user-certificate/g6RWwASVuTxdWoodVqO7" TargetMode="External"/><Relationship Id="rId560" Type="http://schemas.openxmlformats.org/officeDocument/2006/relationships/hyperlink" Target="https://talan.bank.gov.ua/get-user-certificate/g6RWwSQjAuuQjCrwPnjp" TargetMode="External"/><Relationship Id="rId798" Type="http://schemas.openxmlformats.org/officeDocument/2006/relationships/hyperlink" Target="https://talan.bank.gov.ua/get-user-certificate/g6RWwqwEZ9CA2L7P23DU" TargetMode="External"/><Relationship Id="rId1190" Type="http://schemas.openxmlformats.org/officeDocument/2006/relationships/hyperlink" Target="https://talan.bank.gov.ua/get-user-certificate/g6RWwW7SQ260ZM1uX1ux" TargetMode="External"/><Relationship Id="rId1204" Type="http://schemas.openxmlformats.org/officeDocument/2006/relationships/hyperlink" Target="https://talan.bank.gov.ua/get-user-certificate/g6RWwHc_u3MT30EreNbR" TargetMode="External"/><Relationship Id="rId1411" Type="http://schemas.openxmlformats.org/officeDocument/2006/relationships/hyperlink" Target="https://talan.bank.gov.ua/get-user-certificate/g6RWwgv-QXs6mqJECAxr" TargetMode="External"/><Relationship Id="rId1649" Type="http://schemas.openxmlformats.org/officeDocument/2006/relationships/hyperlink" Target="https://talan.bank.gov.ua/get-user-certificate/g6RWwMyqx0tOwyKcKDtE" TargetMode="External"/><Relationship Id="rId1856" Type="http://schemas.openxmlformats.org/officeDocument/2006/relationships/hyperlink" Target="https://talan.bank.gov.ua/get-user-certificate/g6RWw7WYepO0dZ0QD08A" TargetMode="External"/><Relationship Id="rId213" Type="http://schemas.openxmlformats.org/officeDocument/2006/relationships/hyperlink" Target="https://talan.bank.gov.ua/get-user-certificate/g6RWwyULQ3KNqdlb0cE9" TargetMode="External"/><Relationship Id="rId420" Type="http://schemas.openxmlformats.org/officeDocument/2006/relationships/hyperlink" Target="https://talan.bank.gov.ua/get-user-certificate/g6RWwY4mfRJhWOmGnJ8v" TargetMode="External"/><Relationship Id="rId658" Type="http://schemas.openxmlformats.org/officeDocument/2006/relationships/hyperlink" Target="https://talan.bank.gov.ua/get-user-certificate/g6RWw2iFoL7ymdCoXAz8" TargetMode="External"/><Relationship Id="rId865" Type="http://schemas.openxmlformats.org/officeDocument/2006/relationships/hyperlink" Target="https://talan.bank.gov.ua/get-user-certificate/g6RWws6fV2XwT6pdQlfU" TargetMode="External"/><Relationship Id="rId1050" Type="http://schemas.openxmlformats.org/officeDocument/2006/relationships/hyperlink" Target="https://talan.bank.gov.ua/get-user-certificate/g6RWwJMcGqtmx4CdMw22" TargetMode="External"/><Relationship Id="rId1288" Type="http://schemas.openxmlformats.org/officeDocument/2006/relationships/hyperlink" Target="https://talan.bank.gov.ua/get-user-certificate/g6RWwUMqPE9Tva-dhmt2" TargetMode="External"/><Relationship Id="rId1495" Type="http://schemas.openxmlformats.org/officeDocument/2006/relationships/hyperlink" Target="https://talan.bank.gov.ua/get-user-certificate/g6RWwsgeZO3xnMPay-BD" TargetMode="External"/><Relationship Id="rId1509" Type="http://schemas.openxmlformats.org/officeDocument/2006/relationships/hyperlink" Target="https://talan.bank.gov.ua/get-user-certificate/g6RWwB2n25qcoHTpHvD9" TargetMode="External"/><Relationship Id="rId1716" Type="http://schemas.openxmlformats.org/officeDocument/2006/relationships/hyperlink" Target="https://talan.bank.gov.ua/get-user-certificate/g6RWw1pNBWfZGIRYRxUq" TargetMode="External"/><Relationship Id="rId1923" Type="http://schemas.openxmlformats.org/officeDocument/2006/relationships/hyperlink" Target="https://talan.bank.gov.ua/get-user-certificate/g6RWwSycyVyUPjWnpy4Q" TargetMode="External"/><Relationship Id="rId297" Type="http://schemas.openxmlformats.org/officeDocument/2006/relationships/hyperlink" Target="https://talan.bank.gov.ua/get-user-certificate/g6RWwPigty0BfkfZU99c" TargetMode="External"/><Relationship Id="rId518" Type="http://schemas.openxmlformats.org/officeDocument/2006/relationships/hyperlink" Target="https://talan.bank.gov.ua/get-user-certificate/g6RWwVMcphfvMGIXAT6j" TargetMode="External"/><Relationship Id="rId725" Type="http://schemas.openxmlformats.org/officeDocument/2006/relationships/hyperlink" Target="https://talan.bank.gov.ua/get-user-certificate/g6RWwjrkAJRfeZAZ_fMT" TargetMode="External"/><Relationship Id="rId932" Type="http://schemas.openxmlformats.org/officeDocument/2006/relationships/hyperlink" Target="https://talan.bank.gov.ua/get-user-certificate/g6RWw6Z3m6kVedtTKqqm" TargetMode="External"/><Relationship Id="rId1148" Type="http://schemas.openxmlformats.org/officeDocument/2006/relationships/hyperlink" Target="https://talan.bank.gov.ua/get-user-certificate/g6RWwk0AU-MxFuEb-olV" TargetMode="External"/><Relationship Id="rId1355" Type="http://schemas.openxmlformats.org/officeDocument/2006/relationships/hyperlink" Target="https://talan.bank.gov.ua/get-user-certificate/g6RWwzLpNf7mwyiwku2h" TargetMode="External"/><Relationship Id="rId1562" Type="http://schemas.openxmlformats.org/officeDocument/2006/relationships/hyperlink" Target="https://talan.bank.gov.ua/get-user-certificate/g6RWwZN7UIsqi716deTl" TargetMode="External"/><Relationship Id="rId157" Type="http://schemas.openxmlformats.org/officeDocument/2006/relationships/hyperlink" Target="https://talan.bank.gov.ua/get-user-certificate/g6RWwr9615Cn8McfwEu7" TargetMode="External"/><Relationship Id="rId364" Type="http://schemas.openxmlformats.org/officeDocument/2006/relationships/hyperlink" Target="https://talan.bank.gov.ua/get-user-certificate/g6RWwnOPMpTf6MXFX5zg" TargetMode="External"/><Relationship Id="rId1008" Type="http://schemas.openxmlformats.org/officeDocument/2006/relationships/hyperlink" Target="https://talan.bank.gov.ua/get-user-certificate/g6RWwgMJdt3zZ9FZl7sB" TargetMode="External"/><Relationship Id="rId1215" Type="http://schemas.openxmlformats.org/officeDocument/2006/relationships/hyperlink" Target="https://talan.bank.gov.ua/get-user-certificate/g6RWw7gJFMtVoIr6z176" TargetMode="External"/><Relationship Id="rId1422" Type="http://schemas.openxmlformats.org/officeDocument/2006/relationships/hyperlink" Target="https://talan.bank.gov.ua/get-user-certificate/g6RWw3ijWpnbXT0fhrt3" TargetMode="External"/><Relationship Id="rId1867" Type="http://schemas.openxmlformats.org/officeDocument/2006/relationships/hyperlink" Target="https://talan.bank.gov.ua/get-user-certificate/g6RWwU35RRdAjS4J5-KW" TargetMode="External"/><Relationship Id="rId61" Type="http://schemas.openxmlformats.org/officeDocument/2006/relationships/hyperlink" Target="https://talan.bank.gov.ua/get-user-certificate/g6RWwdFtkAW5ogNiGtCq" TargetMode="External"/><Relationship Id="rId571" Type="http://schemas.openxmlformats.org/officeDocument/2006/relationships/hyperlink" Target="https://talan.bank.gov.ua/get-user-certificate/g6RWw_k0Qn7g_hxn_bf2" TargetMode="External"/><Relationship Id="rId669" Type="http://schemas.openxmlformats.org/officeDocument/2006/relationships/hyperlink" Target="https://talan.bank.gov.ua/get-user-certificate/g6RWwv8a2W3cMytThg9B" TargetMode="External"/><Relationship Id="rId876" Type="http://schemas.openxmlformats.org/officeDocument/2006/relationships/hyperlink" Target="https://talan.bank.gov.ua/get-user-certificate/g6RWwKi439k7C6N73qNv" TargetMode="External"/><Relationship Id="rId1299" Type="http://schemas.openxmlformats.org/officeDocument/2006/relationships/hyperlink" Target="https://talan.bank.gov.ua/get-user-certificate/g6RWwyUBIiZvYPSqs0bd" TargetMode="External"/><Relationship Id="rId1727" Type="http://schemas.openxmlformats.org/officeDocument/2006/relationships/hyperlink" Target="https://talan.bank.gov.ua/get-user-certificate/g6RWwrZVJfADpIkuwAxy" TargetMode="External"/><Relationship Id="rId1934" Type="http://schemas.openxmlformats.org/officeDocument/2006/relationships/hyperlink" Target="https://talan.bank.gov.ua/get-user-certificate/g6RWwSc42XxEOxWWWcs5" TargetMode="External"/><Relationship Id="rId19" Type="http://schemas.openxmlformats.org/officeDocument/2006/relationships/hyperlink" Target="https://talan.bank.gov.ua/get-user-certificate/g6RWw9cWx28WKyemGltu" TargetMode="External"/><Relationship Id="rId224" Type="http://schemas.openxmlformats.org/officeDocument/2006/relationships/hyperlink" Target="https://talan.bank.gov.ua/get-user-certificate/g6RWwAqkb0BBk3cXxOIG" TargetMode="External"/><Relationship Id="rId431" Type="http://schemas.openxmlformats.org/officeDocument/2006/relationships/hyperlink" Target="https://talan.bank.gov.ua/get-user-certificate/g6RWwAmc8oTLof_LQMoC" TargetMode="External"/><Relationship Id="rId529" Type="http://schemas.openxmlformats.org/officeDocument/2006/relationships/hyperlink" Target="https://talan.bank.gov.ua/get-user-certificate/g6RWw-5N1EujL0YKBHcN" TargetMode="External"/><Relationship Id="rId736" Type="http://schemas.openxmlformats.org/officeDocument/2006/relationships/hyperlink" Target="https://talan.bank.gov.ua/get-user-certificate/g6RWwbVjXhHiJmblJ4nq" TargetMode="External"/><Relationship Id="rId1061" Type="http://schemas.openxmlformats.org/officeDocument/2006/relationships/hyperlink" Target="https://talan.bank.gov.ua/get-user-certificate/g6RWwkpPkQUwir3MR_cy" TargetMode="External"/><Relationship Id="rId1159" Type="http://schemas.openxmlformats.org/officeDocument/2006/relationships/hyperlink" Target="https://talan.bank.gov.ua/get-user-certificate/g6RWwWkwYFkkhT3M8j8k" TargetMode="External"/><Relationship Id="rId1366" Type="http://schemas.openxmlformats.org/officeDocument/2006/relationships/hyperlink" Target="https://talan.bank.gov.ua/get-user-certificate/g6RWwjq5ob_iYW7Y3UHX" TargetMode="External"/><Relationship Id="rId168" Type="http://schemas.openxmlformats.org/officeDocument/2006/relationships/hyperlink" Target="https://talan.bank.gov.ua/get-user-certificate/g6RWwQErqEoUxkTpKSEx" TargetMode="External"/><Relationship Id="rId943" Type="http://schemas.openxmlformats.org/officeDocument/2006/relationships/hyperlink" Target="https://talan.bank.gov.ua/get-user-certificate/g6RWw0T6NVkkGfuXGFej" TargetMode="External"/><Relationship Id="rId1019" Type="http://schemas.openxmlformats.org/officeDocument/2006/relationships/hyperlink" Target="https://talan.bank.gov.ua/get-user-certificate/g6RWwlfMYhxa_qqHIMGm" TargetMode="External"/><Relationship Id="rId1573" Type="http://schemas.openxmlformats.org/officeDocument/2006/relationships/hyperlink" Target="https://talan.bank.gov.ua/get-user-certificate/g6RWwBuPdwLPBtAvpb45" TargetMode="External"/><Relationship Id="rId1780" Type="http://schemas.openxmlformats.org/officeDocument/2006/relationships/hyperlink" Target="https://talan.bank.gov.ua/get-user-certificate/g6RWwc2ZSR_jAMbXDWOU" TargetMode="External"/><Relationship Id="rId1878" Type="http://schemas.openxmlformats.org/officeDocument/2006/relationships/hyperlink" Target="https://talan.bank.gov.ua/get-user-certificate/g6RWwCiataGoVqnyZM2X" TargetMode="External"/><Relationship Id="rId72" Type="http://schemas.openxmlformats.org/officeDocument/2006/relationships/hyperlink" Target="https://talan.bank.gov.ua/get-user-certificate/g6RWw3TpS76YboifKsdv" TargetMode="External"/><Relationship Id="rId375" Type="http://schemas.openxmlformats.org/officeDocument/2006/relationships/hyperlink" Target="https://talan.bank.gov.ua/get-user-certificate/g6RWwoHzR5ovZLD40_bC" TargetMode="External"/><Relationship Id="rId582" Type="http://schemas.openxmlformats.org/officeDocument/2006/relationships/hyperlink" Target="https://talan.bank.gov.ua/get-user-certificate/g6RWwcpD99Mm4V8snYXt" TargetMode="External"/><Relationship Id="rId803" Type="http://schemas.openxmlformats.org/officeDocument/2006/relationships/hyperlink" Target="https://talan.bank.gov.ua/get-user-certificate/g6RWwxbZfPTN2r_kaf8S" TargetMode="External"/><Relationship Id="rId1226" Type="http://schemas.openxmlformats.org/officeDocument/2006/relationships/hyperlink" Target="https://talan.bank.gov.ua/get-user-certificate/g6RWw1j2Ui2AeMYrsjDy" TargetMode="External"/><Relationship Id="rId1433" Type="http://schemas.openxmlformats.org/officeDocument/2006/relationships/hyperlink" Target="https://talan.bank.gov.ua/get-user-certificate/g6RWwrY5EA-6zwoWA9NE" TargetMode="External"/><Relationship Id="rId1640" Type="http://schemas.openxmlformats.org/officeDocument/2006/relationships/hyperlink" Target="https://talan.bank.gov.ua/get-user-certificate/g6RWwh6pgb662OsD_I30" TargetMode="External"/><Relationship Id="rId1738" Type="http://schemas.openxmlformats.org/officeDocument/2006/relationships/hyperlink" Target="https://talan.bank.gov.ua/get-user-certificate/g6RWwwPIot53leKPV_1g" TargetMode="External"/><Relationship Id="rId3" Type="http://schemas.openxmlformats.org/officeDocument/2006/relationships/hyperlink" Target="https://talan.bank.gov.ua/get-user-certificate/g6RWwELOkVwoMe6qEOgq" TargetMode="External"/><Relationship Id="rId235" Type="http://schemas.openxmlformats.org/officeDocument/2006/relationships/hyperlink" Target="https://talan.bank.gov.ua/get-user-certificate/g6RWwJ-J4yoLifxPyfQs" TargetMode="External"/><Relationship Id="rId442" Type="http://schemas.openxmlformats.org/officeDocument/2006/relationships/hyperlink" Target="https://talan.bank.gov.ua/get-user-certificate/g6RWw6tz4bAVwTx4RoCw" TargetMode="External"/><Relationship Id="rId887" Type="http://schemas.openxmlformats.org/officeDocument/2006/relationships/hyperlink" Target="https://talan.bank.gov.ua/get-user-certificate/g6RWwvD376Rz_UCU9_yB" TargetMode="External"/><Relationship Id="rId1072" Type="http://schemas.openxmlformats.org/officeDocument/2006/relationships/hyperlink" Target="https://talan.bank.gov.ua/get-user-certificate/g6RWwEfh_IMtx-mh8vjk" TargetMode="External"/><Relationship Id="rId1500" Type="http://schemas.openxmlformats.org/officeDocument/2006/relationships/hyperlink" Target="https://talan.bank.gov.ua/get-user-certificate/g6RWwaLn9G-cLUi3YqFb" TargetMode="External"/><Relationship Id="rId1945" Type="http://schemas.openxmlformats.org/officeDocument/2006/relationships/hyperlink" Target="https://talan.bank.gov.ua/get-user-certificate/g6RWwmSTHuI8CHd4SoGz" TargetMode="External"/><Relationship Id="rId302" Type="http://schemas.openxmlformats.org/officeDocument/2006/relationships/hyperlink" Target="https://talan.bank.gov.ua/get-user-certificate/g6RWw9X7-lSDrB4ux6JB" TargetMode="External"/><Relationship Id="rId747" Type="http://schemas.openxmlformats.org/officeDocument/2006/relationships/hyperlink" Target="https://talan.bank.gov.ua/get-user-certificate/g6RWwqGCAp96RiGWjfgA" TargetMode="External"/><Relationship Id="rId954" Type="http://schemas.openxmlformats.org/officeDocument/2006/relationships/hyperlink" Target="https://talan.bank.gov.ua/get-user-certificate/g6RWwBX88KPDdlQ1WNz8" TargetMode="External"/><Relationship Id="rId1377" Type="http://schemas.openxmlformats.org/officeDocument/2006/relationships/hyperlink" Target="https://talan.bank.gov.ua/get-user-certificate/g6RWwzBCF9Y9aduOUY0U" TargetMode="External"/><Relationship Id="rId1584" Type="http://schemas.openxmlformats.org/officeDocument/2006/relationships/hyperlink" Target="https://talan.bank.gov.ua/get-user-certificate/g6RWwOToudVa7qu9Mn8_" TargetMode="External"/><Relationship Id="rId1791" Type="http://schemas.openxmlformats.org/officeDocument/2006/relationships/hyperlink" Target="https://talan.bank.gov.ua/get-user-certificate/g6RWwnulHvfug48KosaX" TargetMode="External"/><Relationship Id="rId1805" Type="http://schemas.openxmlformats.org/officeDocument/2006/relationships/hyperlink" Target="https://talan.bank.gov.ua/get-user-certificate/g6RWwIWgor3U9LvP0MtC" TargetMode="External"/><Relationship Id="rId83" Type="http://schemas.openxmlformats.org/officeDocument/2006/relationships/hyperlink" Target="https://talan.bank.gov.ua/get-user-certificate/g6RWwX0ZmlVkI0ePRmj-" TargetMode="External"/><Relationship Id="rId179" Type="http://schemas.openxmlformats.org/officeDocument/2006/relationships/hyperlink" Target="https://talan.bank.gov.ua/get-user-certificate/g6RWw5e_hBTpAgU9vCAI" TargetMode="External"/><Relationship Id="rId386" Type="http://schemas.openxmlformats.org/officeDocument/2006/relationships/hyperlink" Target="https://talan.bank.gov.ua/get-user-certificate/g6RWwhjWscPCgrg6iHuD" TargetMode="External"/><Relationship Id="rId593" Type="http://schemas.openxmlformats.org/officeDocument/2006/relationships/hyperlink" Target="https://talan.bank.gov.ua/get-user-certificate/g6RWwbp4815zCHEBfUJq" TargetMode="External"/><Relationship Id="rId607" Type="http://schemas.openxmlformats.org/officeDocument/2006/relationships/hyperlink" Target="https://talan.bank.gov.ua/get-user-certificate/g6RWw7i60pGkh5v9DcNM" TargetMode="External"/><Relationship Id="rId814" Type="http://schemas.openxmlformats.org/officeDocument/2006/relationships/hyperlink" Target="https://talan.bank.gov.ua/get-user-certificate/g6RWwZ82hOi2FnZDwRW6" TargetMode="External"/><Relationship Id="rId1237" Type="http://schemas.openxmlformats.org/officeDocument/2006/relationships/hyperlink" Target="https://talan.bank.gov.ua/get-user-certificate/g6RWwz_bGUwKjgZ8cdFJ" TargetMode="External"/><Relationship Id="rId1444" Type="http://schemas.openxmlformats.org/officeDocument/2006/relationships/hyperlink" Target="https://talan.bank.gov.ua/get-user-certificate/g6RWwfc5QG8D1Q1k8Eoc" TargetMode="External"/><Relationship Id="rId1651" Type="http://schemas.openxmlformats.org/officeDocument/2006/relationships/hyperlink" Target="https://talan.bank.gov.ua/get-user-certificate/g6RWwdbTFVOFPvLPQ4QS" TargetMode="External"/><Relationship Id="rId1889" Type="http://schemas.openxmlformats.org/officeDocument/2006/relationships/hyperlink" Target="https://talan.bank.gov.ua/get-user-certificate/g6RWw3bxJQejF5nl8t_D" TargetMode="External"/><Relationship Id="rId246" Type="http://schemas.openxmlformats.org/officeDocument/2006/relationships/hyperlink" Target="https://talan.bank.gov.ua/get-user-certificate/g6RWwfcCfyX2Ad22uHDB" TargetMode="External"/><Relationship Id="rId453" Type="http://schemas.openxmlformats.org/officeDocument/2006/relationships/hyperlink" Target="https://talan.bank.gov.ua/get-user-certificate/g6RWwyVIdLqX52VpcgiR" TargetMode="External"/><Relationship Id="rId660" Type="http://schemas.openxmlformats.org/officeDocument/2006/relationships/hyperlink" Target="https://talan.bank.gov.ua/get-user-certificate/g6RWwyAJKqE6aMzPvB82" TargetMode="External"/><Relationship Id="rId898" Type="http://schemas.openxmlformats.org/officeDocument/2006/relationships/hyperlink" Target="https://talan.bank.gov.ua/get-user-certificate/g6RWw6qyZLtpu1XipdKW" TargetMode="External"/><Relationship Id="rId1083" Type="http://schemas.openxmlformats.org/officeDocument/2006/relationships/hyperlink" Target="https://talan.bank.gov.ua/get-user-certificate/g6RWwl5I7qgyvDKHNwkq" TargetMode="External"/><Relationship Id="rId1290" Type="http://schemas.openxmlformats.org/officeDocument/2006/relationships/hyperlink" Target="https://talan.bank.gov.ua/get-user-certificate/g6RWwEUSt5rL8FvWhlZe" TargetMode="External"/><Relationship Id="rId1304" Type="http://schemas.openxmlformats.org/officeDocument/2006/relationships/hyperlink" Target="https://talan.bank.gov.ua/get-user-certificate/g6RWwVm6tuYNJvpCZ4Bz" TargetMode="External"/><Relationship Id="rId1511" Type="http://schemas.openxmlformats.org/officeDocument/2006/relationships/hyperlink" Target="https://talan.bank.gov.ua/get-user-certificate/g6RWwTAhJDw8lp3Zi52Z" TargetMode="External"/><Relationship Id="rId1749" Type="http://schemas.openxmlformats.org/officeDocument/2006/relationships/hyperlink" Target="https://talan.bank.gov.ua/get-user-certificate/g6RWwMon3LMhL8KEDyAk" TargetMode="External"/><Relationship Id="rId106" Type="http://schemas.openxmlformats.org/officeDocument/2006/relationships/hyperlink" Target="https://talan.bank.gov.ua/get-user-certificate/g6RWwMIuVdpPs3uT7Oq3" TargetMode="External"/><Relationship Id="rId313" Type="http://schemas.openxmlformats.org/officeDocument/2006/relationships/hyperlink" Target="https://talan.bank.gov.ua/get-user-certificate/g6RWwL-ovBlohJ1pHKW-" TargetMode="External"/><Relationship Id="rId758" Type="http://schemas.openxmlformats.org/officeDocument/2006/relationships/hyperlink" Target="https://talan.bank.gov.ua/get-user-certificate/g6RWwO4IXceqOuYiZJKw" TargetMode="External"/><Relationship Id="rId965" Type="http://schemas.openxmlformats.org/officeDocument/2006/relationships/hyperlink" Target="https://talan.bank.gov.ua/get-user-certificate/g6RWwPY5-drnjHCWaV8d" TargetMode="External"/><Relationship Id="rId1150" Type="http://schemas.openxmlformats.org/officeDocument/2006/relationships/hyperlink" Target="https://talan.bank.gov.ua/get-user-certificate/g6RWw5cgcCE2y_V3VsEJ" TargetMode="External"/><Relationship Id="rId1388" Type="http://schemas.openxmlformats.org/officeDocument/2006/relationships/hyperlink" Target="https://talan.bank.gov.ua/get-user-certificate/g6RWwvg0QDGVxiYhlyE6" TargetMode="External"/><Relationship Id="rId1595" Type="http://schemas.openxmlformats.org/officeDocument/2006/relationships/hyperlink" Target="https://talan.bank.gov.ua/get-user-certificate/g6RWweeYsLBs0jgEkNUp" TargetMode="External"/><Relationship Id="rId1609" Type="http://schemas.openxmlformats.org/officeDocument/2006/relationships/hyperlink" Target="https://talan.bank.gov.ua/get-user-certificate/g6RWwUW6Vy_e3oUeJId9" TargetMode="External"/><Relationship Id="rId1816" Type="http://schemas.openxmlformats.org/officeDocument/2006/relationships/hyperlink" Target="https://talan.bank.gov.ua/get-user-certificate/g6RWwdU_8cNAJL5ld3yz" TargetMode="External"/><Relationship Id="rId10" Type="http://schemas.openxmlformats.org/officeDocument/2006/relationships/hyperlink" Target="https://talan.bank.gov.ua/get-user-certificate/g6RWwD3CCSMl2Xc4BoEk" TargetMode="External"/><Relationship Id="rId94" Type="http://schemas.openxmlformats.org/officeDocument/2006/relationships/hyperlink" Target="https://talan.bank.gov.ua/get-user-certificate/g6RWwQzPZweuXgwFfc44" TargetMode="External"/><Relationship Id="rId397" Type="http://schemas.openxmlformats.org/officeDocument/2006/relationships/hyperlink" Target="https://talan.bank.gov.ua/get-user-certificate/g6RWw4RoAV5s1KsTPkki" TargetMode="External"/><Relationship Id="rId520" Type="http://schemas.openxmlformats.org/officeDocument/2006/relationships/hyperlink" Target="https://talan.bank.gov.ua/get-user-certificate/g6RWwF4q2YZ1QhigKa9b" TargetMode="External"/><Relationship Id="rId618" Type="http://schemas.openxmlformats.org/officeDocument/2006/relationships/hyperlink" Target="https://talan.bank.gov.ua/get-user-certificate/g6RWwVkHLam4dsWTNAwk" TargetMode="External"/><Relationship Id="rId825" Type="http://schemas.openxmlformats.org/officeDocument/2006/relationships/hyperlink" Target="https://talan.bank.gov.ua/get-user-certificate/g6RWwEneXHHvaTyO95HH" TargetMode="External"/><Relationship Id="rId1248" Type="http://schemas.openxmlformats.org/officeDocument/2006/relationships/hyperlink" Target="https://talan.bank.gov.ua/get-user-certificate/g6RWwKiVnfqZy1OGf192" TargetMode="External"/><Relationship Id="rId1455" Type="http://schemas.openxmlformats.org/officeDocument/2006/relationships/hyperlink" Target="https://talan.bank.gov.ua/get-user-certificate/g6RWwC90XdKV_UDD9KrW" TargetMode="External"/><Relationship Id="rId1662" Type="http://schemas.openxmlformats.org/officeDocument/2006/relationships/hyperlink" Target="https://talan.bank.gov.ua/get-user-certificate/g6RWwYAwel5hGC31T74l" TargetMode="External"/><Relationship Id="rId257" Type="http://schemas.openxmlformats.org/officeDocument/2006/relationships/hyperlink" Target="https://talan.bank.gov.ua/get-user-certificate/g6RWwuSuNoSV4zE9HB3U" TargetMode="External"/><Relationship Id="rId464" Type="http://schemas.openxmlformats.org/officeDocument/2006/relationships/hyperlink" Target="https://talan.bank.gov.ua/get-user-certificate/g6RWwA27AgpUkZUE1d2c" TargetMode="External"/><Relationship Id="rId1010" Type="http://schemas.openxmlformats.org/officeDocument/2006/relationships/hyperlink" Target="https://talan.bank.gov.ua/get-user-certificate/g6RWwarsF0ZUt6mdewiA" TargetMode="External"/><Relationship Id="rId1094" Type="http://schemas.openxmlformats.org/officeDocument/2006/relationships/hyperlink" Target="https://talan.bank.gov.ua/get-user-certificate/g6RWwiThOdvnSt0Zr6PS" TargetMode="External"/><Relationship Id="rId1108" Type="http://schemas.openxmlformats.org/officeDocument/2006/relationships/hyperlink" Target="https://talan.bank.gov.ua/get-user-certificate/g6RWwoTAptF7UWlpIVt7" TargetMode="External"/><Relationship Id="rId1315" Type="http://schemas.openxmlformats.org/officeDocument/2006/relationships/hyperlink" Target="https://talan.bank.gov.ua/get-user-certificate/g6RWwY_snVsk8SrPFEO5" TargetMode="External"/><Relationship Id="rId117" Type="http://schemas.openxmlformats.org/officeDocument/2006/relationships/hyperlink" Target="https://talan.bank.gov.ua/get-user-certificate/g6RWwyjzVacspeOAovwx" TargetMode="External"/><Relationship Id="rId671" Type="http://schemas.openxmlformats.org/officeDocument/2006/relationships/hyperlink" Target="https://talan.bank.gov.ua/get-user-certificate/g6RWwlmgzhji13BbvzxW" TargetMode="External"/><Relationship Id="rId769" Type="http://schemas.openxmlformats.org/officeDocument/2006/relationships/hyperlink" Target="https://talan.bank.gov.ua/get-user-certificate/g6RWw8U9-w9NKBT7rGdk" TargetMode="External"/><Relationship Id="rId976" Type="http://schemas.openxmlformats.org/officeDocument/2006/relationships/hyperlink" Target="https://talan.bank.gov.ua/get-user-certificate/g6RWwgp3wx4IMbeBgfmk" TargetMode="External"/><Relationship Id="rId1399" Type="http://schemas.openxmlformats.org/officeDocument/2006/relationships/hyperlink" Target="https://talan.bank.gov.ua/get-user-certificate/g6RWwahhDPZXKUAnv1Yh" TargetMode="External"/><Relationship Id="rId324" Type="http://schemas.openxmlformats.org/officeDocument/2006/relationships/hyperlink" Target="https://talan.bank.gov.ua/get-user-certificate/g6RWw4vRwrT1KFWrQlsj" TargetMode="External"/><Relationship Id="rId531" Type="http://schemas.openxmlformats.org/officeDocument/2006/relationships/hyperlink" Target="https://talan.bank.gov.ua/get-user-certificate/g6RWwh5Ae9cmKQAMmtW0" TargetMode="External"/><Relationship Id="rId629" Type="http://schemas.openxmlformats.org/officeDocument/2006/relationships/hyperlink" Target="https://talan.bank.gov.ua/get-user-certificate/g6RWwzYwjhnG7CqfeunB" TargetMode="External"/><Relationship Id="rId1161" Type="http://schemas.openxmlformats.org/officeDocument/2006/relationships/hyperlink" Target="https://talan.bank.gov.ua/get-user-certificate/g6RWweACGHbvpmcEgmwt" TargetMode="External"/><Relationship Id="rId1259" Type="http://schemas.openxmlformats.org/officeDocument/2006/relationships/hyperlink" Target="https://talan.bank.gov.ua/get-user-certificate/g6RWwm0P0wxUGbVtGdCE" TargetMode="External"/><Relationship Id="rId1466" Type="http://schemas.openxmlformats.org/officeDocument/2006/relationships/hyperlink" Target="https://talan.bank.gov.ua/get-user-certificate/g6RWwgt5phgi85UUsuJy" TargetMode="External"/><Relationship Id="rId836" Type="http://schemas.openxmlformats.org/officeDocument/2006/relationships/hyperlink" Target="https://talan.bank.gov.ua/get-user-certificate/g6RWw2wgIAk8dS5yrjXA" TargetMode="External"/><Relationship Id="rId1021" Type="http://schemas.openxmlformats.org/officeDocument/2006/relationships/hyperlink" Target="https://talan.bank.gov.ua/get-user-certificate/g6RWwGsufJBr3L54PeLs" TargetMode="External"/><Relationship Id="rId1119" Type="http://schemas.openxmlformats.org/officeDocument/2006/relationships/hyperlink" Target="https://talan.bank.gov.ua/get-user-certificate/g6RWwYumau_vDRr31Zwn" TargetMode="External"/><Relationship Id="rId1673" Type="http://schemas.openxmlformats.org/officeDocument/2006/relationships/hyperlink" Target="https://talan.bank.gov.ua/get-user-certificate/g6RWwSPQhvwPQfsEa9Qh" TargetMode="External"/><Relationship Id="rId1880" Type="http://schemas.openxmlformats.org/officeDocument/2006/relationships/hyperlink" Target="https://talan.bank.gov.ua/get-user-certificate/g6RWwcS3kMowRiI99woN" TargetMode="External"/><Relationship Id="rId903" Type="http://schemas.openxmlformats.org/officeDocument/2006/relationships/hyperlink" Target="https://talan.bank.gov.ua/get-user-certificate/g6RWwOKyY9wDEXRtBx3a" TargetMode="External"/><Relationship Id="rId1326" Type="http://schemas.openxmlformats.org/officeDocument/2006/relationships/hyperlink" Target="https://talan.bank.gov.ua/get-user-certificate/g6RWwBebaTSvnSkh75Ut" TargetMode="External"/><Relationship Id="rId1533" Type="http://schemas.openxmlformats.org/officeDocument/2006/relationships/hyperlink" Target="https://talan.bank.gov.ua/get-user-certificate/g6RWwaOQmuYMUMQdxk27" TargetMode="External"/><Relationship Id="rId1740" Type="http://schemas.openxmlformats.org/officeDocument/2006/relationships/hyperlink" Target="https://talan.bank.gov.ua/get-user-certificate/g6RWw9KRbq7_Q8LjOBxw" TargetMode="External"/><Relationship Id="rId32" Type="http://schemas.openxmlformats.org/officeDocument/2006/relationships/hyperlink" Target="https://talan.bank.gov.ua/get-user-certificate/g6RWwPon2Zb-dcOk4yY7" TargetMode="External"/><Relationship Id="rId1600" Type="http://schemas.openxmlformats.org/officeDocument/2006/relationships/hyperlink" Target="https://talan.bank.gov.ua/get-user-certificate/g6RWwHgcLzRCjkeh_Ito" TargetMode="External"/><Relationship Id="rId1838" Type="http://schemas.openxmlformats.org/officeDocument/2006/relationships/hyperlink" Target="https://talan.bank.gov.ua/get-user-certificate/g6RWwKMqHV9kGVFjwaKk" TargetMode="External"/><Relationship Id="rId181" Type="http://schemas.openxmlformats.org/officeDocument/2006/relationships/hyperlink" Target="https://talan.bank.gov.ua/get-user-certificate/g6RWwlYLqEx5JMQenPv2" TargetMode="External"/><Relationship Id="rId1905" Type="http://schemas.openxmlformats.org/officeDocument/2006/relationships/hyperlink" Target="https://talan.bank.gov.ua/get-user-certificate/g6RWw1ujekWMzvgvZyhS" TargetMode="External"/><Relationship Id="rId279" Type="http://schemas.openxmlformats.org/officeDocument/2006/relationships/hyperlink" Target="https://talan.bank.gov.ua/get-user-certificate/g6RWwM9Wzq0MB9OIg1yt" TargetMode="External"/><Relationship Id="rId486" Type="http://schemas.openxmlformats.org/officeDocument/2006/relationships/hyperlink" Target="https://talan.bank.gov.ua/get-user-certificate/g6RWwfC7IMXi5Fz85nOc" TargetMode="External"/><Relationship Id="rId693" Type="http://schemas.openxmlformats.org/officeDocument/2006/relationships/hyperlink" Target="https://talan.bank.gov.ua/get-user-certificate/g6RWwUHRbWyox4T3nrMP" TargetMode="External"/><Relationship Id="rId139" Type="http://schemas.openxmlformats.org/officeDocument/2006/relationships/hyperlink" Target="https://talan.bank.gov.ua/get-user-certificate/g6RWwo7xH-OxMlLLWu_g" TargetMode="External"/><Relationship Id="rId346" Type="http://schemas.openxmlformats.org/officeDocument/2006/relationships/hyperlink" Target="https://talan.bank.gov.ua/get-user-certificate/g6RWwrRGx6jCGhivblpU" TargetMode="External"/><Relationship Id="rId553" Type="http://schemas.openxmlformats.org/officeDocument/2006/relationships/hyperlink" Target="https://talan.bank.gov.ua/get-user-certificate/g6RWwAMu2YQJFkga76ig" TargetMode="External"/><Relationship Id="rId760" Type="http://schemas.openxmlformats.org/officeDocument/2006/relationships/hyperlink" Target="https://talan.bank.gov.ua/get-user-certificate/g6RWwZIDnUSf8bzzOrF6" TargetMode="External"/><Relationship Id="rId998" Type="http://schemas.openxmlformats.org/officeDocument/2006/relationships/hyperlink" Target="https://talan.bank.gov.ua/get-user-certificate/g6RWw9XcdgqB9jgU276p" TargetMode="External"/><Relationship Id="rId1183" Type="http://schemas.openxmlformats.org/officeDocument/2006/relationships/hyperlink" Target="https://talan.bank.gov.ua/get-user-certificate/g6RWwiA1MZJyYfchMRZK" TargetMode="External"/><Relationship Id="rId1390" Type="http://schemas.openxmlformats.org/officeDocument/2006/relationships/hyperlink" Target="https://talan.bank.gov.ua/get-user-certificate/g6RWwUTZRkVfEdOO5Lbo" TargetMode="External"/><Relationship Id="rId206" Type="http://schemas.openxmlformats.org/officeDocument/2006/relationships/hyperlink" Target="https://talan.bank.gov.ua/get-user-certificate/g6RWwN8js4maqa8coc3k" TargetMode="External"/><Relationship Id="rId413" Type="http://schemas.openxmlformats.org/officeDocument/2006/relationships/hyperlink" Target="https://talan.bank.gov.ua/get-user-certificate/g6RWwKTNFHORNOmcLY35" TargetMode="External"/><Relationship Id="rId858" Type="http://schemas.openxmlformats.org/officeDocument/2006/relationships/hyperlink" Target="https://talan.bank.gov.ua/get-user-certificate/g6RWwWBadE9aNKX8Xydt" TargetMode="External"/><Relationship Id="rId1043" Type="http://schemas.openxmlformats.org/officeDocument/2006/relationships/hyperlink" Target="https://talan.bank.gov.ua/get-user-certificate/g6RWwMvcT4xEluYwXnIe" TargetMode="External"/><Relationship Id="rId1488" Type="http://schemas.openxmlformats.org/officeDocument/2006/relationships/hyperlink" Target="https://talan.bank.gov.ua/get-user-certificate/g6RWwW2o_mdHfusclEGs" TargetMode="External"/><Relationship Id="rId1695" Type="http://schemas.openxmlformats.org/officeDocument/2006/relationships/hyperlink" Target="https://talan.bank.gov.ua/get-user-certificate/g6RWwaRVbLmUtnSLx4WG" TargetMode="External"/><Relationship Id="rId620" Type="http://schemas.openxmlformats.org/officeDocument/2006/relationships/hyperlink" Target="https://talan.bank.gov.ua/get-user-certificate/g6RWwOzaTLrsfDH1qS3J" TargetMode="External"/><Relationship Id="rId718" Type="http://schemas.openxmlformats.org/officeDocument/2006/relationships/hyperlink" Target="https://talan.bank.gov.ua/get-user-certificate/g6RWwAgG0nHQjZEXQDY6" TargetMode="External"/><Relationship Id="rId925" Type="http://schemas.openxmlformats.org/officeDocument/2006/relationships/hyperlink" Target="https://talan.bank.gov.ua/get-user-certificate/g6RWw5S1qIQkSGIggivQ" TargetMode="External"/><Relationship Id="rId1250" Type="http://schemas.openxmlformats.org/officeDocument/2006/relationships/hyperlink" Target="https://talan.bank.gov.ua/get-user-certificate/g6RWwM-t9vVcBKuTGX1w" TargetMode="External"/><Relationship Id="rId1348" Type="http://schemas.openxmlformats.org/officeDocument/2006/relationships/hyperlink" Target="https://talan.bank.gov.ua/get-user-certificate/g6RWwMEwsX_Y2rDSP9EA" TargetMode="External"/><Relationship Id="rId1555" Type="http://schemas.openxmlformats.org/officeDocument/2006/relationships/hyperlink" Target="https://talan.bank.gov.ua/get-user-certificate/g6RWwRqg4moXH6RgKUZD" TargetMode="External"/><Relationship Id="rId1762" Type="http://schemas.openxmlformats.org/officeDocument/2006/relationships/hyperlink" Target="https://talan.bank.gov.ua/get-user-certificate/g6RWwMHvvh3Fbo4eRBeV" TargetMode="External"/><Relationship Id="rId1110" Type="http://schemas.openxmlformats.org/officeDocument/2006/relationships/hyperlink" Target="https://talan.bank.gov.ua/get-user-certificate/g6RWwiwq_lDjN6l8HB5t" TargetMode="External"/><Relationship Id="rId1208" Type="http://schemas.openxmlformats.org/officeDocument/2006/relationships/hyperlink" Target="https://talan.bank.gov.ua/get-user-certificate/g6RWwu6GYjXgsoHT8Aka" TargetMode="External"/><Relationship Id="rId1415" Type="http://schemas.openxmlformats.org/officeDocument/2006/relationships/hyperlink" Target="https://talan.bank.gov.ua/get-user-certificate/g6RWwIIYRhrlCba8bkw3" TargetMode="External"/><Relationship Id="rId54" Type="http://schemas.openxmlformats.org/officeDocument/2006/relationships/hyperlink" Target="https://talan.bank.gov.ua/get-user-certificate/g6RWwTTjAOpN-4hznmAu" TargetMode="External"/><Relationship Id="rId1622" Type="http://schemas.openxmlformats.org/officeDocument/2006/relationships/hyperlink" Target="https://talan.bank.gov.ua/get-user-certificate/g6RWwrS82pJEMiDJtRSC" TargetMode="External"/><Relationship Id="rId1927" Type="http://schemas.openxmlformats.org/officeDocument/2006/relationships/hyperlink" Target="https://talan.bank.gov.ua/get-user-certificate/g6RWw-V3u5TWjXINZ68D" TargetMode="External"/><Relationship Id="rId270" Type="http://schemas.openxmlformats.org/officeDocument/2006/relationships/hyperlink" Target="https://talan.bank.gov.ua/get-user-certificate/g6RWwsnyoC87NEhOV5bX" TargetMode="External"/><Relationship Id="rId130" Type="http://schemas.openxmlformats.org/officeDocument/2006/relationships/hyperlink" Target="https://talan.bank.gov.ua/get-user-certificate/g6RWwaCCaYXH9Q6VxfSn" TargetMode="External"/><Relationship Id="rId368" Type="http://schemas.openxmlformats.org/officeDocument/2006/relationships/hyperlink" Target="https://talan.bank.gov.ua/get-user-certificate/g6RWw24SuKAoQ1xZ7DDj" TargetMode="External"/><Relationship Id="rId575" Type="http://schemas.openxmlformats.org/officeDocument/2006/relationships/hyperlink" Target="https://talan.bank.gov.ua/get-user-certificate/g6RWwJ-w6ROgmNhK2uFA" TargetMode="External"/><Relationship Id="rId782" Type="http://schemas.openxmlformats.org/officeDocument/2006/relationships/hyperlink" Target="https://talan.bank.gov.ua/get-user-certificate/g6RWwicxICIIGrYaCxTH" TargetMode="External"/><Relationship Id="rId228" Type="http://schemas.openxmlformats.org/officeDocument/2006/relationships/hyperlink" Target="https://talan.bank.gov.ua/get-user-certificate/g6RWwlNvComnIN01phCC" TargetMode="External"/><Relationship Id="rId435" Type="http://schemas.openxmlformats.org/officeDocument/2006/relationships/hyperlink" Target="https://talan.bank.gov.ua/get-user-certificate/g6RWwV9L_krCidGjA7AV" TargetMode="External"/><Relationship Id="rId642" Type="http://schemas.openxmlformats.org/officeDocument/2006/relationships/hyperlink" Target="https://talan.bank.gov.ua/get-user-certificate/g6RWw5QWMfHJ8mhkhNSc" TargetMode="External"/><Relationship Id="rId1065" Type="http://schemas.openxmlformats.org/officeDocument/2006/relationships/hyperlink" Target="https://talan.bank.gov.ua/get-user-certificate/g6RWw6DC9C2VikIullYg" TargetMode="External"/><Relationship Id="rId1272" Type="http://schemas.openxmlformats.org/officeDocument/2006/relationships/hyperlink" Target="https://talan.bank.gov.ua/get-user-certificate/g6RWwQ3CnZswtV7hiDSX" TargetMode="External"/><Relationship Id="rId502" Type="http://schemas.openxmlformats.org/officeDocument/2006/relationships/hyperlink" Target="https://talan.bank.gov.ua/get-user-certificate/g6RWwRqrFKkVufGZzYin" TargetMode="External"/><Relationship Id="rId947" Type="http://schemas.openxmlformats.org/officeDocument/2006/relationships/hyperlink" Target="https://talan.bank.gov.ua/get-user-certificate/g6RWw3_OwF6mzjxhJ8XI" TargetMode="External"/><Relationship Id="rId1132" Type="http://schemas.openxmlformats.org/officeDocument/2006/relationships/hyperlink" Target="https://talan.bank.gov.ua/get-user-certificate/g6RWwYRknL0WSLOELDR0" TargetMode="External"/><Relationship Id="rId1577" Type="http://schemas.openxmlformats.org/officeDocument/2006/relationships/hyperlink" Target="https://talan.bank.gov.ua/get-user-certificate/g6RWwACUs6PJ7swwOWUH" TargetMode="External"/><Relationship Id="rId1784" Type="http://schemas.openxmlformats.org/officeDocument/2006/relationships/hyperlink" Target="https://talan.bank.gov.ua/get-user-certificate/g6RWwOSlSRPbgykXWuZB" TargetMode="External"/><Relationship Id="rId76" Type="http://schemas.openxmlformats.org/officeDocument/2006/relationships/hyperlink" Target="https://talan.bank.gov.ua/get-user-certificate/g6RWwo2jo-vn2mskypvz" TargetMode="External"/><Relationship Id="rId807" Type="http://schemas.openxmlformats.org/officeDocument/2006/relationships/hyperlink" Target="https://talan.bank.gov.ua/get-user-certificate/g6RWwqQl9YQjdbgPxWUL" TargetMode="External"/><Relationship Id="rId1437" Type="http://schemas.openxmlformats.org/officeDocument/2006/relationships/hyperlink" Target="https://talan.bank.gov.ua/get-user-certificate/g6RWwlWVQCvn9rpvNcZQ" TargetMode="External"/><Relationship Id="rId1644" Type="http://schemas.openxmlformats.org/officeDocument/2006/relationships/hyperlink" Target="https://talan.bank.gov.ua/get-user-certificate/g6RWwgKNxDJZaKN5-vlS" TargetMode="External"/><Relationship Id="rId1851" Type="http://schemas.openxmlformats.org/officeDocument/2006/relationships/hyperlink" Target="https://talan.bank.gov.ua/get-user-certificate/g6RWwmdi3ULs7RC2Dmab" TargetMode="External"/><Relationship Id="rId1504" Type="http://schemas.openxmlformats.org/officeDocument/2006/relationships/hyperlink" Target="https://talan.bank.gov.ua/get-user-certificate/g6RWw-BJwzVxH-FHMC92" TargetMode="External"/><Relationship Id="rId1711" Type="http://schemas.openxmlformats.org/officeDocument/2006/relationships/hyperlink" Target="https://talan.bank.gov.ua/get-user-certificate/g6RWw63P7WonHfnY3Xn_" TargetMode="External"/><Relationship Id="rId292" Type="http://schemas.openxmlformats.org/officeDocument/2006/relationships/hyperlink" Target="https://talan.bank.gov.ua/get-user-certificate/g6RWw-PIDqV7cPANHhHU" TargetMode="External"/><Relationship Id="rId1809" Type="http://schemas.openxmlformats.org/officeDocument/2006/relationships/hyperlink" Target="https://talan.bank.gov.ua/get-user-certificate/g6RWwzBIMHev0TK89MC-" TargetMode="External"/><Relationship Id="rId597" Type="http://schemas.openxmlformats.org/officeDocument/2006/relationships/hyperlink" Target="https://talan.bank.gov.ua/get-user-certificate/g6RWwaKRbjik9kEqOZzp" TargetMode="External"/><Relationship Id="rId152" Type="http://schemas.openxmlformats.org/officeDocument/2006/relationships/hyperlink" Target="https://talan.bank.gov.ua/get-user-certificate/g6RWwjOyNsn9coUuSlYr" TargetMode="External"/><Relationship Id="rId457" Type="http://schemas.openxmlformats.org/officeDocument/2006/relationships/hyperlink" Target="https://talan.bank.gov.ua/get-user-certificate/g6RWwzYy4Czq7YFhksX9" TargetMode="External"/><Relationship Id="rId1087" Type="http://schemas.openxmlformats.org/officeDocument/2006/relationships/hyperlink" Target="https://talan.bank.gov.ua/get-user-certificate/g6RWwIliXekrjbxnnji1" TargetMode="External"/><Relationship Id="rId1294" Type="http://schemas.openxmlformats.org/officeDocument/2006/relationships/hyperlink" Target="https://talan.bank.gov.ua/get-user-certificate/g6RWw8JqqDIXHJGTG0gK" TargetMode="External"/><Relationship Id="rId664" Type="http://schemas.openxmlformats.org/officeDocument/2006/relationships/hyperlink" Target="https://talan.bank.gov.ua/get-user-certificate/g6RWwlhLMct_mFlGC2M2" TargetMode="External"/><Relationship Id="rId871" Type="http://schemas.openxmlformats.org/officeDocument/2006/relationships/hyperlink" Target="https://talan.bank.gov.ua/get-user-certificate/g6RWwoG48u9uQ4v58SRX" TargetMode="External"/><Relationship Id="rId969" Type="http://schemas.openxmlformats.org/officeDocument/2006/relationships/hyperlink" Target="https://talan.bank.gov.ua/get-user-certificate/g6RWwNVaO-fnvamF2RM9" TargetMode="External"/><Relationship Id="rId1599" Type="http://schemas.openxmlformats.org/officeDocument/2006/relationships/hyperlink" Target="https://talan.bank.gov.ua/get-user-certificate/g6RWwnxxa45NZ8eax7EB" TargetMode="External"/><Relationship Id="rId317" Type="http://schemas.openxmlformats.org/officeDocument/2006/relationships/hyperlink" Target="https://talan.bank.gov.ua/get-user-certificate/g6RWw56K5XczCdt-qGKT" TargetMode="External"/><Relationship Id="rId524" Type="http://schemas.openxmlformats.org/officeDocument/2006/relationships/hyperlink" Target="https://talan.bank.gov.ua/get-user-certificate/g6RWwCt_GhDp0rxTgqDi" TargetMode="External"/><Relationship Id="rId731" Type="http://schemas.openxmlformats.org/officeDocument/2006/relationships/hyperlink" Target="https://talan.bank.gov.ua/get-user-certificate/g6RWwAFRSIE-2R002UJX" TargetMode="External"/><Relationship Id="rId1154" Type="http://schemas.openxmlformats.org/officeDocument/2006/relationships/hyperlink" Target="https://talan.bank.gov.ua/get-user-certificate/g6RWw2gZNHJTHwfrh0a7" TargetMode="External"/><Relationship Id="rId1361" Type="http://schemas.openxmlformats.org/officeDocument/2006/relationships/hyperlink" Target="https://talan.bank.gov.ua/get-user-certificate/g6RWwGOyuI-EdsXUEWTI" TargetMode="External"/><Relationship Id="rId1459" Type="http://schemas.openxmlformats.org/officeDocument/2006/relationships/hyperlink" Target="https://talan.bank.gov.ua/get-user-certificate/g6RWwgRfc8DcYqFGeovK" TargetMode="External"/><Relationship Id="rId98" Type="http://schemas.openxmlformats.org/officeDocument/2006/relationships/hyperlink" Target="https://talan.bank.gov.ua/get-user-certificate/g6RWwXUcj86LhZLx3n18" TargetMode="External"/><Relationship Id="rId829" Type="http://schemas.openxmlformats.org/officeDocument/2006/relationships/hyperlink" Target="https://talan.bank.gov.ua/get-user-certificate/g6RWw6qIINC7Kt7FYu-v" TargetMode="External"/><Relationship Id="rId1014" Type="http://schemas.openxmlformats.org/officeDocument/2006/relationships/hyperlink" Target="https://talan.bank.gov.ua/get-user-certificate/g6RWwLJIr2j2GrTbnClM" TargetMode="External"/><Relationship Id="rId1221" Type="http://schemas.openxmlformats.org/officeDocument/2006/relationships/hyperlink" Target="https://talan.bank.gov.ua/get-user-certificate/g6RWwgbfHNM2iSmwifR8" TargetMode="External"/><Relationship Id="rId1666" Type="http://schemas.openxmlformats.org/officeDocument/2006/relationships/hyperlink" Target="https://talan.bank.gov.ua/get-user-certificate/g6RWwBr1MMMXzAqB9rlv" TargetMode="External"/><Relationship Id="rId1873" Type="http://schemas.openxmlformats.org/officeDocument/2006/relationships/hyperlink" Target="https://talan.bank.gov.ua/get-user-certificate/g6RWw20BfD5Db0eYDXSF" TargetMode="External"/><Relationship Id="rId1319" Type="http://schemas.openxmlformats.org/officeDocument/2006/relationships/hyperlink" Target="https://talan.bank.gov.ua/get-user-certificate/g6RWwkVAS5pxXcUK3-KQ" TargetMode="External"/><Relationship Id="rId1526" Type="http://schemas.openxmlformats.org/officeDocument/2006/relationships/hyperlink" Target="https://talan.bank.gov.ua/get-user-certificate/g6RWw5_0m-ZDrteTBEhc" TargetMode="External"/><Relationship Id="rId1733" Type="http://schemas.openxmlformats.org/officeDocument/2006/relationships/hyperlink" Target="https://talan.bank.gov.ua/get-user-certificate/g6RWwIUyIZ4kvQSa2wdR" TargetMode="External"/><Relationship Id="rId1940" Type="http://schemas.openxmlformats.org/officeDocument/2006/relationships/hyperlink" Target="https://talan.bank.gov.ua/get-user-certificate/g6RWw9EQK71rt8oLealC" TargetMode="External"/><Relationship Id="rId25" Type="http://schemas.openxmlformats.org/officeDocument/2006/relationships/hyperlink" Target="https://talan.bank.gov.ua/get-user-certificate/g6RWwJRa4gd2RDk_lYs0" TargetMode="External"/><Relationship Id="rId1800" Type="http://schemas.openxmlformats.org/officeDocument/2006/relationships/hyperlink" Target="https://talan.bank.gov.ua/get-user-certificate/g6RWwCM5FcWWrjBu6rby" TargetMode="External"/><Relationship Id="rId174" Type="http://schemas.openxmlformats.org/officeDocument/2006/relationships/hyperlink" Target="https://talan.bank.gov.ua/get-user-certificate/g6RWwzmLB8lj2XrCDdXL" TargetMode="External"/><Relationship Id="rId381" Type="http://schemas.openxmlformats.org/officeDocument/2006/relationships/hyperlink" Target="https://talan.bank.gov.ua/get-user-certificate/g6RWwLxn9zEMOJ-tCGPR" TargetMode="External"/><Relationship Id="rId241" Type="http://schemas.openxmlformats.org/officeDocument/2006/relationships/hyperlink" Target="https://talan.bank.gov.ua/get-user-certificate/g6RWwLQQ1lJc8RNx4cXu" TargetMode="External"/><Relationship Id="rId479" Type="http://schemas.openxmlformats.org/officeDocument/2006/relationships/hyperlink" Target="https://talan.bank.gov.ua/get-user-certificate/g6RWwORZkgZFXJuCLjYY" TargetMode="External"/><Relationship Id="rId686" Type="http://schemas.openxmlformats.org/officeDocument/2006/relationships/hyperlink" Target="https://talan.bank.gov.ua/get-user-certificate/g6RWw0kfd60H-k3ZfiMr" TargetMode="External"/><Relationship Id="rId893" Type="http://schemas.openxmlformats.org/officeDocument/2006/relationships/hyperlink" Target="https://talan.bank.gov.ua/get-user-certificate/g6RWw5_YwwprHdkAoN9I" TargetMode="External"/><Relationship Id="rId339" Type="http://schemas.openxmlformats.org/officeDocument/2006/relationships/hyperlink" Target="https://talan.bank.gov.ua/get-user-certificate/g6RWwU-3U3ccM2CkgJXs" TargetMode="External"/><Relationship Id="rId546" Type="http://schemas.openxmlformats.org/officeDocument/2006/relationships/hyperlink" Target="https://talan.bank.gov.ua/get-user-certificate/g6RWw6rwIjnFZ-zPSfT0" TargetMode="External"/><Relationship Id="rId753" Type="http://schemas.openxmlformats.org/officeDocument/2006/relationships/hyperlink" Target="https://talan.bank.gov.ua/get-user-certificate/g6RWwpz9mJ-QXjAl5b3Y" TargetMode="External"/><Relationship Id="rId1176" Type="http://schemas.openxmlformats.org/officeDocument/2006/relationships/hyperlink" Target="https://talan.bank.gov.ua/get-user-certificate/g6RWw07KH7oz4QPKfetN" TargetMode="External"/><Relationship Id="rId1383" Type="http://schemas.openxmlformats.org/officeDocument/2006/relationships/hyperlink" Target="https://talan.bank.gov.ua/get-user-certificate/g6RWwmIqgMPmC_fBf_nR" TargetMode="External"/><Relationship Id="rId101" Type="http://schemas.openxmlformats.org/officeDocument/2006/relationships/hyperlink" Target="https://talan.bank.gov.ua/get-user-certificate/g6RWwkc-0Jrlwoa7bXCw" TargetMode="External"/><Relationship Id="rId406" Type="http://schemas.openxmlformats.org/officeDocument/2006/relationships/hyperlink" Target="https://talan.bank.gov.ua/get-user-certificate/g6RWwnLUsfT3qcbUwVum" TargetMode="External"/><Relationship Id="rId960" Type="http://schemas.openxmlformats.org/officeDocument/2006/relationships/hyperlink" Target="https://talan.bank.gov.ua/get-user-certificate/g6RWwePKAB6G1-a3jXNx" TargetMode="External"/><Relationship Id="rId1036" Type="http://schemas.openxmlformats.org/officeDocument/2006/relationships/hyperlink" Target="https://talan.bank.gov.ua/get-user-certificate/g6RWwgV4Sb5oHNZooAhH" TargetMode="External"/><Relationship Id="rId1243" Type="http://schemas.openxmlformats.org/officeDocument/2006/relationships/hyperlink" Target="https://talan.bank.gov.ua/get-user-certificate/g6RWwts6BP9xx6mMAhUQ" TargetMode="External"/><Relationship Id="rId1590" Type="http://schemas.openxmlformats.org/officeDocument/2006/relationships/hyperlink" Target="https://talan.bank.gov.ua/get-user-certificate/g6RWwsFfHRYyqo3arzaE" TargetMode="External"/><Relationship Id="rId1688" Type="http://schemas.openxmlformats.org/officeDocument/2006/relationships/hyperlink" Target="https://talan.bank.gov.ua/get-user-certificate/g6RWw2giSnviVhcgHnBn" TargetMode="External"/><Relationship Id="rId1895" Type="http://schemas.openxmlformats.org/officeDocument/2006/relationships/hyperlink" Target="https://talan.bank.gov.ua/get-user-certificate/g6RWw0KcfbUVszuVKTbz" TargetMode="External"/><Relationship Id="rId613" Type="http://schemas.openxmlformats.org/officeDocument/2006/relationships/hyperlink" Target="https://talan.bank.gov.ua/get-user-certificate/g6RWwh4I1H-wePsNyjjm" TargetMode="External"/><Relationship Id="rId820" Type="http://schemas.openxmlformats.org/officeDocument/2006/relationships/hyperlink" Target="https://talan.bank.gov.ua/get-user-certificate/g6RWwJvNI5KFCO4cIiZq" TargetMode="External"/><Relationship Id="rId918" Type="http://schemas.openxmlformats.org/officeDocument/2006/relationships/hyperlink" Target="https://talan.bank.gov.ua/get-user-certificate/g6RWwJApR_h7jQxlc3oo" TargetMode="External"/><Relationship Id="rId1450" Type="http://schemas.openxmlformats.org/officeDocument/2006/relationships/hyperlink" Target="https://talan.bank.gov.ua/get-user-certificate/g6RWwyFRcmm3isOs323J" TargetMode="External"/><Relationship Id="rId1548" Type="http://schemas.openxmlformats.org/officeDocument/2006/relationships/hyperlink" Target="https://talan.bank.gov.ua/get-user-certificate/g6RWwKcGIt2pWiqu8riy" TargetMode="External"/><Relationship Id="rId1755" Type="http://schemas.openxmlformats.org/officeDocument/2006/relationships/hyperlink" Target="https://talan.bank.gov.ua/get-user-certificate/g6RWwfnaC39tPuoik3ay" TargetMode="External"/><Relationship Id="rId1103" Type="http://schemas.openxmlformats.org/officeDocument/2006/relationships/hyperlink" Target="https://talan.bank.gov.ua/get-user-certificate/g6RWwjVrekXrA92nMR0Z" TargetMode="External"/><Relationship Id="rId1310" Type="http://schemas.openxmlformats.org/officeDocument/2006/relationships/hyperlink" Target="https://talan.bank.gov.ua/get-user-certificate/g6RWwLH5fl8kwSUX1K2v" TargetMode="External"/><Relationship Id="rId1408" Type="http://schemas.openxmlformats.org/officeDocument/2006/relationships/hyperlink" Target="https://talan.bank.gov.ua/get-user-certificate/g6RWwsjlvhSO-6bn0kiI" TargetMode="External"/><Relationship Id="rId47" Type="http://schemas.openxmlformats.org/officeDocument/2006/relationships/hyperlink" Target="https://talan.bank.gov.ua/get-user-certificate/g6RWwEtovJuUMyEhXBCa" TargetMode="External"/><Relationship Id="rId1615" Type="http://schemas.openxmlformats.org/officeDocument/2006/relationships/hyperlink" Target="https://talan.bank.gov.ua/get-user-certificate/g6RWwAX-PJwvHGy9cHF3" TargetMode="External"/><Relationship Id="rId1822" Type="http://schemas.openxmlformats.org/officeDocument/2006/relationships/hyperlink" Target="https://talan.bank.gov.ua/get-user-certificate/g6RWwdVmvAP0Uq8R8sge" TargetMode="External"/><Relationship Id="rId196" Type="http://schemas.openxmlformats.org/officeDocument/2006/relationships/hyperlink" Target="https://talan.bank.gov.ua/get-user-certificate/g6RWwuT2Mys6ZgiREOIq" TargetMode="External"/><Relationship Id="rId263" Type="http://schemas.openxmlformats.org/officeDocument/2006/relationships/hyperlink" Target="https://talan.bank.gov.ua/get-user-certificate/g6RWw_-NhFNHtiAXjfSX" TargetMode="External"/><Relationship Id="rId470" Type="http://schemas.openxmlformats.org/officeDocument/2006/relationships/hyperlink" Target="https://talan.bank.gov.ua/get-user-certificate/g6RWwl86n6Mc8aqHEQzN" TargetMode="External"/><Relationship Id="rId123" Type="http://schemas.openxmlformats.org/officeDocument/2006/relationships/hyperlink" Target="https://talan.bank.gov.ua/get-user-certificate/g6RWwsyGewj6aPoX0QUe" TargetMode="External"/><Relationship Id="rId330" Type="http://schemas.openxmlformats.org/officeDocument/2006/relationships/hyperlink" Target="https://talan.bank.gov.ua/get-user-certificate/g6RWw_JvWl880YH5c3s6" TargetMode="External"/><Relationship Id="rId568" Type="http://schemas.openxmlformats.org/officeDocument/2006/relationships/hyperlink" Target="https://talan.bank.gov.ua/get-user-certificate/g6RWw0QEfzXJN8c9rfUy" TargetMode="External"/><Relationship Id="rId775" Type="http://schemas.openxmlformats.org/officeDocument/2006/relationships/hyperlink" Target="https://talan.bank.gov.ua/get-user-certificate/g6RWwg4KzdLWt4vfnxab" TargetMode="External"/><Relationship Id="rId982" Type="http://schemas.openxmlformats.org/officeDocument/2006/relationships/hyperlink" Target="https://talan.bank.gov.ua/get-user-certificate/g6RWwqMJW7rwAj-Oc-6e" TargetMode="External"/><Relationship Id="rId1198" Type="http://schemas.openxmlformats.org/officeDocument/2006/relationships/hyperlink" Target="https://talan.bank.gov.ua/get-user-certificate/g6RWw7bXQHQMA1NdNlnI" TargetMode="External"/><Relationship Id="rId428" Type="http://schemas.openxmlformats.org/officeDocument/2006/relationships/hyperlink" Target="https://talan.bank.gov.ua/get-user-certificate/g6RWwj3KA1kXuADI_gjz" TargetMode="External"/><Relationship Id="rId635" Type="http://schemas.openxmlformats.org/officeDocument/2006/relationships/hyperlink" Target="https://talan.bank.gov.ua/get-user-certificate/g6RWwjvXzi33tN0h_ZS5" TargetMode="External"/><Relationship Id="rId842" Type="http://schemas.openxmlformats.org/officeDocument/2006/relationships/hyperlink" Target="https://talan.bank.gov.ua/get-user-certificate/g6RWwwPk2cQXF0F1VF_Z" TargetMode="External"/><Relationship Id="rId1058" Type="http://schemas.openxmlformats.org/officeDocument/2006/relationships/hyperlink" Target="https://talan.bank.gov.ua/get-user-certificate/g6RWwh9WyZ7KlDnUM9h7" TargetMode="External"/><Relationship Id="rId1265" Type="http://schemas.openxmlformats.org/officeDocument/2006/relationships/hyperlink" Target="https://talan.bank.gov.ua/get-user-certificate/g6RWwau8pvSJmK94Ndl0" TargetMode="External"/><Relationship Id="rId1472" Type="http://schemas.openxmlformats.org/officeDocument/2006/relationships/hyperlink" Target="https://talan.bank.gov.ua/get-user-certificate/g6RWwiuKAQdnVgg46wAa" TargetMode="External"/><Relationship Id="rId702" Type="http://schemas.openxmlformats.org/officeDocument/2006/relationships/hyperlink" Target="https://talan.bank.gov.ua/get-user-certificate/g6RWwNXhYSCLq5DVXfJT" TargetMode="External"/><Relationship Id="rId1125" Type="http://schemas.openxmlformats.org/officeDocument/2006/relationships/hyperlink" Target="https://talan.bank.gov.ua/get-user-certificate/g6RWwLcUp0plG_C3LlHo" TargetMode="External"/><Relationship Id="rId1332" Type="http://schemas.openxmlformats.org/officeDocument/2006/relationships/hyperlink" Target="https://talan.bank.gov.ua/get-user-certificate/g6RWwKVSImiM-tlaS-7u" TargetMode="External"/><Relationship Id="rId1777" Type="http://schemas.openxmlformats.org/officeDocument/2006/relationships/hyperlink" Target="https://talan.bank.gov.ua/get-user-certificate/g6RWw9TQPGV0H_A52LCe" TargetMode="External"/><Relationship Id="rId69" Type="http://schemas.openxmlformats.org/officeDocument/2006/relationships/hyperlink" Target="https://talan.bank.gov.ua/get-user-certificate/g6RWwLIC3ZsQNlbNr4SY" TargetMode="External"/><Relationship Id="rId1637" Type="http://schemas.openxmlformats.org/officeDocument/2006/relationships/hyperlink" Target="https://talan.bank.gov.ua/get-user-certificate/g6RWwu0yn49jj7AIOol8" TargetMode="External"/><Relationship Id="rId1844" Type="http://schemas.openxmlformats.org/officeDocument/2006/relationships/hyperlink" Target="https://talan.bank.gov.ua/get-user-certificate/g6RWwAvcGWnODtHTBira" TargetMode="External"/><Relationship Id="rId1704" Type="http://schemas.openxmlformats.org/officeDocument/2006/relationships/hyperlink" Target="https://talan.bank.gov.ua/get-user-certificate/g6RWw_3u80cQ1Zt4SZNX" TargetMode="External"/><Relationship Id="rId285" Type="http://schemas.openxmlformats.org/officeDocument/2006/relationships/hyperlink" Target="https://talan.bank.gov.ua/get-user-certificate/g6RWwDEdMWqU1vWXAnBy" TargetMode="External"/><Relationship Id="rId1911" Type="http://schemas.openxmlformats.org/officeDocument/2006/relationships/hyperlink" Target="https://talan.bank.gov.ua/get-user-certificate/g6RWw_nlZJZLx12kv5SL" TargetMode="External"/><Relationship Id="rId492" Type="http://schemas.openxmlformats.org/officeDocument/2006/relationships/hyperlink" Target="https://talan.bank.gov.ua/get-user-certificate/g6RWwKcL1CO-PWXvqfpi" TargetMode="External"/><Relationship Id="rId797" Type="http://schemas.openxmlformats.org/officeDocument/2006/relationships/hyperlink" Target="https://talan.bank.gov.ua/get-user-certificate/g6RWwSOhhlbapJ1jJRfT" TargetMode="External"/><Relationship Id="rId145" Type="http://schemas.openxmlformats.org/officeDocument/2006/relationships/hyperlink" Target="https://talan.bank.gov.ua/get-user-certificate/g6RWwqdBco_6Xuarbdxb" TargetMode="External"/><Relationship Id="rId352" Type="http://schemas.openxmlformats.org/officeDocument/2006/relationships/hyperlink" Target="https://talan.bank.gov.ua/get-user-certificate/g6RWw9Pd1SQLZe3C1xfs" TargetMode="External"/><Relationship Id="rId1287" Type="http://schemas.openxmlformats.org/officeDocument/2006/relationships/hyperlink" Target="https://talan.bank.gov.ua/get-user-certificate/g6RWwNBpuaEufJ8UYcSV" TargetMode="External"/><Relationship Id="rId212" Type="http://schemas.openxmlformats.org/officeDocument/2006/relationships/hyperlink" Target="https://talan.bank.gov.ua/get-user-certificate/g6RWwdyusQju1NIwkADG" TargetMode="External"/><Relationship Id="rId657" Type="http://schemas.openxmlformats.org/officeDocument/2006/relationships/hyperlink" Target="https://talan.bank.gov.ua/get-user-certificate/g6RWw4gGv7fQpCxIDpIe" TargetMode="External"/><Relationship Id="rId864" Type="http://schemas.openxmlformats.org/officeDocument/2006/relationships/hyperlink" Target="https://talan.bank.gov.ua/get-user-certificate/g6RWwKUY5SqZQDd1gcaT" TargetMode="External"/><Relationship Id="rId1494" Type="http://schemas.openxmlformats.org/officeDocument/2006/relationships/hyperlink" Target="https://talan.bank.gov.ua/get-user-certificate/g6RWwiVjbWi4SeXrszrB" TargetMode="External"/><Relationship Id="rId1799" Type="http://schemas.openxmlformats.org/officeDocument/2006/relationships/hyperlink" Target="https://talan.bank.gov.ua/get-user-certificate/g6RWw_t3Rfwo-AWasw9v" TargetMode="External"/><Relationship Id="rId517" Type="http://schemas.openxmlformats.org/officeDocument/2006/relationships/hyperlink" Target="https://talan.bank.gov.ua/get-user-certificate/g6RWwwgMgAkM3Cl9j3gZ" TargetMode="External"/><Relationship Id="rId724" Type="http://schemas.openxmlformats.org/officeDocument/2006/relationships/hyperlink" Target="https://talan.bank.gov.ua/get-user-certificate/g6RWwQjovbARC4_99Mdd" TargetMode="External"/><Relationship Id="rId931" Type="http://schemas.openxmlformats.org/officeDocument/2006/relationships/hyperlink" Target="https://talan.bank.gov.ua/get-user-certificate/g6RWw5UvnjiI57Lkn63A" TargetMode="External"/><Relationship Id="rId1147" Type="http://schemas.openxmlformats.org/officeDocument/2006/relationships/hyperlink" Target="https://talan.bank.gov.ua/get-user-certificate/g6RWwn5um4yux7hhxa8I" TargetMode="External"/><Relationship Id="rId1354" Type="http://schemas.openxmlformats.org/officeDocument/2006/relationships/hyperlink" Target="https://talan.bank.gov.ua/get-user-certificate/g6RWwe3J1U40v46nBnLs" TargetMode="External"/><Relationship Id="rId1561" Type="http://schemas.openxmlformats.org/officeDocument/2006/relationships/hyperlink" Target="https://talan.bank.gov.ua/get-user-certificate/g6RWwpofr706IQ0g9ixZ" TargetMode="External"/><Relationship Id="rId60" Type="http://schemas.openxmlformats.org/officeDocument/2006/relationships/hyperlink" Target="https://talan.bank.gov.ua/get-user-certificate/g6RWwn_hHh7vOqdySVVK" TargetMode="External"/><Relationship Id="rId1007" Type="http://schemas.openxmlformats.org/officeDocument/2006/relationships/hyperlink" Target="https://talan.bank.gov.ua/get-user-certificate/g6RWwmKjb3GxIn-WsLv3" TargetMode="External"/><Relationship Id="rId1214" Type="http://schemas.openxmlformats.org/officeDocument/2006/relationships/hyperlink" Target="https://talan.bank.gov.ua/get-user-certificate/g6RWwlvLkHoEqwnTxiap" TargetMode="External"/><Relationship Id="rId1421" Type="http://schemas.openxmlformats.org/officeDocument/2006/relationships/hyperlink" Target="https://talan.bank.gov.ua/get-user-certificate/g6RWw3mBS3x487--toF6" TargetMode="External"/><Relationship Id="rId1659" Type="http://schemas.openxmlformats.org/officeDocument/2006/relationships/hyperlink" Target="https://talan.bank.gov.ua/get-user-certificate/g6RWwpgUTHxm_yzV5Slz" TargetMode="External"/><Relationship Id="rId1866" Type="http://schemas.openxmlformats.org/officeDocument/2006/relationships/hyperlink" Target="https://talan.bank.gov.ua/get-user-certificate/g6RWwJZdWuWIYN_NdkWV" TargetMode="External"/><Relationship Id="rId1519" Type="http://schemas.openxmlformats.org/officeDocument/2006/relationships/hyperlink" Target="https://talan.bank.gov.ua/get-user-certificate/g6RWwjmVpEGXUqwAMKrN" TargetMode="External"/><Relationship Id="rId1726" Type="http://schemas.openxmlformats.org/officeDocument/2006/relationships/hyperlink" Target="https://talan.bank.gov.ua/get-user-certificate/g6RWwkW9L3S--h3J6Wyy" TargetMode="External"/><Relationship Id="rId1933" Type="http://schemas.openxmlformats.org/officeDocument/2006/relationships/hyperlink" Target="https://talan.bank.gov.ua/get-user-certificate/g6RWwJ9IezB1Hmi_5AcC" TargetMode="External"/><Relationship Id="rId18" Type="http://schemas.openxmlformats.org/officeDocument/2006/relationships/hyperlink" Target="https://talan.bank.gov.ua/get-user-certificate/g6RWwr9JH1TZsKW6usIl" TargetMode="External"/><Relationship Id="rId167" Type="http://schemas.openxmlformats.org/officeDocument/2006/relationships/hyperlink" Target="https://talan.bank.gov.ua/get-user-certificate/g6RWwlOuhC9s9jYMGyOg" TargetMode="External"/><Relationship Id="rId374" Type="http://schemas.openxmlformats.org/officeDocument/2006/relationships/hyperlink" Target="https://talan.bank.gov.ua/get-user-certificate/g6RWwSSzTmRng6OFIvFV" TargetMode="External"/><Relationship Id="rId581" Type="http://schemas.openxmlformats.org/officeDocument/2006/relationships/hyperlink" Target="https://talan.bank.gov.ua/get-user-certificate/g6RWw0QLfmiodkHTzmCV" TargetMode="External"/><Relationship Id="rId234" Type="http://schemas.openxmlformats.org/officeDocument/2006/relationships/hyperlink" Target="https://talan.bank.gov.ua/get-user-certificate/g6RWwB_u5vUkzxPGJRrb" TargetMode="External"/><Relationship Id="rId679" Type="http://schemas.openxmlformats.org/officeDocument/2006/relationships/hyperlink" Target="https://talan.bank.gov.ua/get-user-certificate/g6RWwxNjYYjRE5Wdxtsm" TargetMode="External"/><Relationship Id="rId886" Type="http://schemas.openxmlformats.org/officeDocument/2006/relationships/hyperlink" Target="https://talan.bank.gov.ua/get-user-certificate/g6RWwPvlUZi-qvW8BZHw" TargetMode="External"/><Relationship Id="rId2" Type="http://schemas.openxmlformats.org/officeDocument/2006/relationships/hyperlink" Target="https://talan.bank.gov.ua/get-user-certificate/g6RWwr8DwCQmTP6_RMuG" TargetMode="External"/><Relationship Id="rId441" Type="http://schemas.openxmlformats.org/officeDocument/2006/relationships/hyperlink" Target="https://talan.bank.gov.ua/get-user-certificate/g6RWwuytnMML__2LELNc" TargetMode="External"/><Relationship Id="rId539" Type="http://schemas.openxmlformats.org/officeDocument/2006/relationships/hyperlink" Target="https://talan.bank.gov.ua/get-user-certificate/g6RWwU4ddX94ZfpqGEb2" TargetMode="External"/><Relationship Id="rId746" Type="http://schemas.openxmlformats.org/officeDocument/2006/relationships/hyperlink" Target="https://talan.bank.gov.ua/get-user-certificate/g6RWw_XjS4361j7HnY3E" TargetMode="External"/><Relationship Id="rId1071" Type="http://schemas.openxmlformats.org/officeDocument/2006/relationships/hyperlink" Target="https://talan.bank.gov.ua/get-user-certificate/g6RWwxZBFi1g57AUJdOf" TargetMode="External"/><Relationship Id="rId1169" Type="http://schemas.openxmlformats.org/officeDocument/2006/relationships/hyperlink" Target="https://talan.bank.gov.ua/get-user-certificate/g6RWwSVWBAzQk__RRxMO" TargetMode="External"/><Relationship Id="rId1376" Type="http://schemas.openxmlformats.org/officeDocument/2006/relationships/hyperlink" Target="https://talan.bank.gov.ua/get-user-certificate/g6RWwsWwcEaObhwa6hLw" TargetMode="External"/><Relationship Id="rId1583" Type="http://schemas.openxmlformats.org/officeDocument/2006/relationships/hyperlink" Target="https://talan.bank.gov.ua/get-user-certificate/g6RWwxNgCR7N7-S4kqVN" TargetMode="External"/><Relationship Id="rId301" Type="http://schemas.openxmlformats.org/officeDocument/2006/relationships/hyperlink" Target="https://talan.bank.gov.ua/get-user-certificate/g6RWwW8mW8J5W7TljPiv" TargetMode="External"/><Relationship Id="rId953" Type="http://schemas.openxmlformats.org/officeDocument/2006/relationships/hyperlink" Target="https://talan.bank.gov.ua/get-user-certificate/g6RWwfCfA20NPvOvEg7c" TargetMode="External"/><Relationship Id="rId1029" Type="http://schemas.openxmlformats.org/officeDocument/2006/relationships/hyperlink" Target="https://talan.bank.gov.ua/get-user-certificate/g6RWwd65E93msVu0CN6A" TargetMode="External"/><Relationship Id="rId1236" Type="http://schemas.openxmlformats.org/officeDocument/2006/relationships/hyperlink" Target="https://talan.bank.gov.ua/get-user-certificate/g6RWwakNAcbWyNJEwBnw" TargetMode="External"/><Relationship Id="rId1790" Type="http://schemas.openxmlformats.org/officeDocument/2006/relationships/hyperlink" Target="https://talan.bank.gov.ua/get-user-certificate/g6RWwAC-X12GH_rdUNkw" TargetMode="External"/><Relationship Id="rId1888" Type="http://schemas.openxmlformats.org/officeDocument/2006/relationships/hyperlink" Target="https://talan.bank.gov.ua/get-user-certificate/g6RWwWKLqBeMJ17Dz39r" TargetMode="External"/><Relationship Id="rId82" Type="http://schemas.openxmlformats.org/officeDocument/2006/relationships/hyperlink" Target="https://talan.bank.gov.ua/get-user-certificate/g6RWwmyasMef60rCAnVK" TargetMode="External"/><Relationship Id="rId606" Type="http://schemas.openxmlformats.org/officeDocument/2006/relationships/hyperlink" Target="https://talan.bank.gov.ua/get-user-certificate/g6RWwZpT6KQxmZhPLWyT" TargetMode="External"/><Relationship Id="rId813" Type="http://schemas.openxmlformats.org/officeDocument/2006/relationships/hyperlink" Target="https://talan.bank.gov.ua/get-user-certificate/g6RWwvcVM6a5PaF2yqf8" TargetMode="External"/><Relationship Id="rId1443" Type="http://schemas.openxmlformats.org/officeDocument/2006/relationships/hyperlink" Target="https://talan.bank.gov.ua/get-user-certificate/g6RWwS8IIE2_mGPTnuXA" TargetMode="External"/><Relationship Id="rId1650" Type="http://schemas.openxmlformats.org/officeDocument/2006/relationships/hyperlink" Target="https://talan.bank.gov.ua/get-user-certificate/g6RWwteiCidSpVCifZig" TargetMode="External"/><Relationship Id="rId1748" Type="http://schemas.openxmlformats.org/officeDocument/2006/relationships/hyperlink" Target="https://talan.bank.gov.ua/get-user-certificate/g6RWw9tmX9tJpM418Sta" TargetMode="External"/><Relationship Id="rId1303" Type="http://schemas.openxmlformats.org/officeDocument/2006/relationships/hyperlink" Target="https://talan.bank.gov.ua/get-user-certificate/g6RWwOl0kQv92d0vuuuU" TargetMode="External"/><Relationship Id="rId1510" Type="http://schemas.openxmlformats.org/officeDocument/2006/relationships/hyperlink" Target="https://talan.bank.gov.ua/get-user-certificate/g6RWw7jsYcmDaT07x2zy" TargetMode="External"/><Relationship Id="rId1608" Type="http://schemas.openxmlformats.org/officeDocument/2006/relationships/hyperlink" Target="https://talan.bank.gov.ua/get-user-certificate/g6RWwIlx62GdMoW4_sv4" TargetMode="External"/><Relationship Id="rId1815" Type="http://schemas.openxmlformats.org/officeDocument/2006/relationships/hyperlink" Target="https://talan.bank.gov.ua/get-user-certificate/g6RWwe71R3uXCqPQqDY6" TargetMode="External"/><Relationship Id="rId189" Type="http://schemas.openxmlformats.org/officeDocument/2006/relationships/hyperlink" Target="https://talan.bank.gov.ua/get-user-certificate/g6RWwSxaQkQ5ZZoZFnZ2" TargetMode="External"/><Relationship Id="rId396" Type="http://schemas.openxmlformats.org/officeDocument/2006/relationships/hyperlink" Target="https://talan.bank.gov.ua/get-user-certificate/g6RWwfsY4ZiHbjbkYU_D" TargetMode="External"/><Relationship Id="rId256" Type="http://schemas.openxmlformats.org/officeDocument/2006/relationships/hyperlink" Target="https://talan.bank.gov.ua/get-user-certificate/g6RWw5taozroGiM2EyXB" TargetMode="External"/><Relationship Id="rId463" Type="http://schemas.openxmlformats.org/officeDocument/2006/relationships/hyperlink" Target="https://talan.bank.gov.ua/get-user-certificate/g6RWwuIEa4hBkctM_HwL" TargetMode="External"/><Relationship Id="rId670" Type="http://schemas.openxmlformats.org/officeDocument/2006/relationships/hyperlink" Target="https://talan.bank.gov.ua/get-user-certificate/g6RWwtzYlKvP06ckokvZ" TargetMode="External"/><Relationship Id="rId1093" Type="http://schemas.openxmlformats.org/officeDocument/2006/relationships/hyperlink" Target="https://talan.bank.gov.ua/get-user-certificate/g6RWw_npeGTMpYYcMAGE" TargetMode="External"/><Relationship Id="rId116" Type="http://schemas.openxmlformats.org/officeDocument/2006/relationships/hyperlink" Target="https://talan.bank.gov.ua/get-user-certificate/g6RWwD7CEf4v3UiTvWNL" TargetMode="External"/><Relationship Id="rId323" Type="http://schemas.openxmlformats.org/officeDocument/2006/relationships/hyperlink" Target="https://talan.bank.gov.ua/get-user-certificate/g6RWwAEFD-DjUrHc2Zkk" TargetMode="External"/><Relationship Id="rId530" Type="http://schemas.openxmlformats.org/officeDocument/2006/relationships/hyperlink" Target="https://talan.bank.gov.ua/get-user-certificate/g6RWwRhyrCUl3WpmLX5c" TargetMode="External"/><Relationship Id="rId768" Type="http://schemas.openxmlformats.org/officeDocument/2006/relationships/hyperlink" Target="https://talan.bank.gov.ua/get-user-certificate/g6RWwXPc6QTkwudmgy7U" TargetMode="External"/><Relationship Id="rId975" Type="http://schemas.openxmlformats.org/officeDocument/2006/relationships/hyperlink" Target="https://talan.bank.gov.ua/get-user-certificate/g6RWwkbJ7b2YxjMaWS4S" TargetMode="External"/><Relationship Id="rId1160" Type="http://schemas.openxmlformats.org/officeDocument/2006/relationships/hyperlink" Target="https://talan.bank.gov.ua/get-user-certificate/g6RWwlGoiZZxsfFQmuKt" TargetMode="External"/><Relationship Id="rId1398" Type="http://schemas.openxmlformats.org/officeDocument/2006/relationships/hyperlink" Target="https://talan.bank.gov.ua/get-user-certificate/g6RWwx2peSkC2OeISFJh" TargetMode="External"/><Relationship Id="rId628" Type="http://schemas.openxmlformats.org/officeDocument/2006/relationships/hyperlink" Target="https://talan.bank.gov.ua/get-user-certificate/g6RWwanN69Ota6Rve-P2" TargetMode="External"/><Relationship Id="rId835" Type="http://schemas.openxmlformats.org/officeDocument/2006/relationships/hyperlink" Target="https://talan.bank.gov.ua/get-user-certificate/g6RWwqcY5Md0HGF8ov99" TargetMode="External"/><Relationship Id="rId1258" Type="http://schemas.openxmlformats.org/officeDocument/2006/relationships/hyperlink" Target="https://talan.bank.gov.ua/get-user-certificate/g6RWwejWQHduKMMgoJAW" TargetMode="External"/><Relationship Id="rId1465" Type="http://schemas.openxmlformats.org/officeDocument/2006/relationships/hyperlink" Target="https://talan.bank.gov.ua/get-user-certificate/g6RWwcfKPejyRfAuKV8m" TargetMode="External"/><Relationship Id="rId1672" Type="http://schemas.openxmlformats.org/officeDocument/2006/relationships/hyperlink" Target="https://talan.bank.gov.ua/get-user-certificate/g6RWwjtmyws0IMlcfn-I" TargetMode="External"/><Relationship Id="rId1020" Type="http://schemas.openxmlformats.org/officeDocument/2006/relationships/hyperlink" Target="https://talan.bank.gov.ua/get-user-certificate/g6RWwDhI0SX5yl-I8OVL" TargetMode="External"/><Relationship Id="rId1118" Type="http://schemas.openxmlformats.org/officeDocument/2006/relationships/hyperlink" Target="https://talan.bank.gov.ua/get-user-certificate/g6RWwTCoi3CaNqI-Ra_F" TargetMode="External"/><Relationship Id="rId1325" Type="http://schemas.openxmlformats.org/officeDocument/2006/relationships/hyperlink" Target="https://talan.bank.gov.ua/get-user-certificate/g6RWwl_5e_NtD0ShVgN3" TargetMode="External"/><Relationship Id="rId1532" Type="http://schemas.openxmlformats.org/officeDocument/2006/relationships/hyperlink" Target="https://talan.bank.gov.ua/get-user-certificate/g6RWwgmvXIjMQ5DcCIvQ" TargetMode="External"/><Relationship Id="rId902" Type="http://schemas.openxmlformats.org/officeDocument/2006/relationships/hyperlink" Target="https://talan.bank.gov.ua/get-user-certificate/g6RWwWvPS490QBwmYjen" TargetMode="External"/><Relationship Id="rId1837" Type="http://schemas.openxmlformats.org/officeDocument/2006/relationships/hyperlink" Target="https://talan.bank.gov.ua/get-user-certificate/g6RWwIlt3PW2KpWPdOQC" TargetMode="External"/><Relationship Id="rId31" Type="http://schemas.openxmlformats.org/officeDocument/2006/relationships/hyperlink" Target="https://talan.bank.gov.ua/get-user-certificate/g6RWwZW_Su3cxZglvr1e" TargetMode="External"/><Relationship Id="rId180" Type="http://schemas.openxmlformats.org/officeDocument/2006/relationships/hyperlink" Target="https://talan.bank.gov.ua/get-user-certificate/g6RWw-o7E5K2_RjqH023" TargetMode="External"/><Relationship Id="rId278" Type="http://schemas.openxmlformats.org/officeDocument/2006/relationships/hyperlink" Target="https://talan.bank.gov.ua/get-user-certificate/g6RWwuzlQmF5zSX7T0ZJ" TargetMode="External"/><Relationship Id="rId1904" Type="http://schemas.openxmlformats.org/officeDocument/2006/relationships/hyperlink" Target="https://talan.bank.gov.ua/get-user-certificate/g6RWws9TaN4oiX50ebyP" TargetMode="External"/><Relationship Id="rId485" Type="http://schemas.openxmlformats.org/officeDocument/2006/relationships/hyperlink" Target="https://talan.bank.gov.ua/get-user-certificate/g6RWwxQqa8q0ZEjS5_JK" TargetMode="External"/><Relationship Id="rId692" Type="http://schemas.openxmlformats.org/officeDocument/2006/relationships/hyperlink" Target="https://talan.bank.gov.ua/get-user-certificate/g6RWwmI1cuuNBfRP5vyi" TargetMode="External"/><Relationship Id="rId138" Type="http://schemas.openxmlformats.org/officeDocument/2006/relationships/hyperlink" Target="https://talan.bank.gov.ua/get-user-certificate/g6RWw2bS1clxsKl7KDxA" TargetMode="External"/><Relationship Id="rId345" Type="http://schemas.openxmlformats.org/officeDocument/2006/relationships/hyperlink" Target="https://talan.bank.gov.ua/get-user-certificate/g6RWwoKmevyWvxV4zq4E" TargetMode="External"/><Relationship Id="rId552" Type="http://schemas.openxmlformats.org/officeDocument/2006/relationships/hyperlink" Target="https://talan.bank.gov.ua/get-user-certificate/g6RWwsYq32beOqKZecx1" TargetMode="External"/><Relationship Id="rId997" Type="http://schemas.openxmlformats.org/officeDocument/2006/relationships/hyperlink" Target="https://talan.bank.gov.ua/get-user-certificate/g6RWwvb2V9_c9Y3lRgRJ" TargetMode="External"/><Relationship Id="rId1182" Type="http://schemas.openxmlformats.org/officeDocument/2006/relationships/hyperlink" Target="https://talan.bank.gov.ua/get-user-certificate/g6RWwkocR4fqJzb5vuYK" TargetMode="External"/><Relationship Id="rId205" Type="http://schemas.openxmlformats.org/officeDocument/2006/relationships/hyperlink" Target="https://talan.bank.gov.ua/get-user-certificate/g6RWwJcLgwTxx8YZJSBd" TargetMode="External"/><Relationship Id="rId412" Type="http://schemas.openxmlformats.org/officeDocument/2006/relationships/hyperlink" Target="https://talan.bank.gov.ua/get-user-certificate/g6RWwt3bMmeMUsQL-lAi" TargetMode="External"/><Relationship Id="rId857" Type="http://schemas.openxmlformats.org/officeDocument/2006/relationships/hyperlink" Target="https://talan.bank.gov.ua/get-user-certificate/g6RWw_1eId4WDpOjSwzw" TargetMode="External"/><Relationship Id="rId1042" Type="http://schemas.openxmlformats.org/officeDocument/2006/relationships/hyperlink" Target="https://talan.bank.gov.ua/get-user-certificate/g6RWwD0Vb7Ss4dEZsJzL" TargetMode="External"/><Relationship Id="rId1487" Type="http://schemas.openxmlformats.org/officeDocument/2006/relationships/hyperlink" Target="https://talan.bank.gov.ua/get-user-certificate/g6RWwMUavq08ZDwirX28" TargetMode="External"/><Relationship Id="rId1694" Type="http://schemas.openxmlformats.org/officeDocument/2006/relationships/hyperlink" Target="https://talan.bank.gov.ua/get-user-certificate/g6RWwd-LWfR9YtxQqPA_" TargetMode="External"/><Relationship Id="rId717" Type="http://schemas.openxmlformats.org/officeDocument/2006/relationships/hyperlink" Target="https://talan.bank.gov.ua/get-user-certificate/g6RWwEAxivPNJ8MKj7iK" TargetMode="External"/><Relationship Id="rId924" Type="http://schemas.openxmlformats.org/officeDocument/2006/relationships/hyperlink" Target="https://talan.bank.gov.ua/get-user-certificate/g6RWwFJKMpfYwLgXQn9o" TargetMode="External"/><Relationship Id="rId1347" Type="http://schemas.openxmlformats.org/officeDocument/2006/relationships/hyperlink" Target="https://talan.bank.gov.ua/get-user-certificate/g6RWwhGodt98W7cYjSm3" TargetMode="External"/><Relationship Id="rId1554" Type="http://schemas.openxmlformats.org/officeDocument/2006/relationships/hyperlink" Target="https://talan.bank.gov.ua/get-user-certificate/g6RWwN4mdkw5SJMaPj4A" TargetMode="External"/><Relationship Id="rId1761" Type="http://schemas.openxmlformats.org/officeDocument/2006/relationships/hyperlink" Target="https://talan.bank.gov.ua/get-user-certificate/g6RWwUaDWSb2Y9mjd9u_" TargetMode="External"/><Relationship Id="rId53" Type="http://schemas.openxmlformats.org/officeDocument/2006/relationships/hyperlink" Target="https://talan.bank.gov.ua/get-user-certificate/g6RWwUl1Q2WRLRpG3ueY" TargetMode="External"/><Relationship Id="rId1207" Type="http://schemas.openxmlformats.org/officeDocument/2006/relationships/hyperlink" Target="https://talan.bank.gov.ua/get-user-certificate/g6RWwVbUZSVs1WsVpKTy" TargetMode="External"/><Relationship Id="rId1414" Type="http://schemas.openxmlformats.org/officeDocument/2006/relationships/hyperlink" Target="https://talan.bank.gov.ua/get-user-certificate/g6RWw2Pe1qPZtkx69RqP" TargetMode="External"/><Relationship Id="rId1621" Type="http://schemas.openxmlformats.org/officeDocument/2006/relationships/hyperlink" Target="https://talan.bank.gov.ua/get-user-certificate/g6RWwSX1xfRVZzwCwAyX" TargetMode="External"/><Relationship Id="rId1859" Type="http://schemas.openxmlformats.org/officeDocument/2006/relationships/hyperlink" Target="https://talan.bank.gov.ua/get-user-certificate/g6RWwtHorht8gmb6Z09H" TargetMode="External"/><Relationship Id="rId1719" Type="http://schemas.openxmlformats.org/officeDocument/2006/relationships/hyperlink" Target="https://talan.bank.gov.ua/get-user-certificate/g6RWw5sd1ln6KEZvkskU" TargetMode="External"/><Relationship Id="rId1926" Type="http://schemas.openxmlformats.org/officeDocument/2006/relationships/hyperlink" Target="https://talan.bank.gov.ua/get-user-certificate/g6RWwZBL-KEdRai2KDQb" TargetMode="External"/><Relationship Id="rId367" Type="http://schemas.openxmlformats.org/officeDocument/2006/relationships/hyperlink" Target="https://talan.bank.gov.ua/get-user-certificate/g6RWwhwGi0Hn4PQ-DKmZ" TargetMode="External"/><Relationship Id="rId574" Type="http://schemas.openxmlformats.org/officeDocument/2006/relationships/hyperlink" Target="https://talan.bank.gov.ua/get-user-certificate/g6RWwUCz02qngPXSpwAG" TargetMode="External"/><Relationship Id="rId227" Type="http://schemas.openxmlformats.org/officeDocument/2006/relationships/hyperlink" Target="https://talan.bank.gov.ua/get-user-certificate/g6RWwpUPGyTx3isN9R5s" TargetMode="External"/><Relationship Id="rId781" Type="http://schemas.openxmlformats.org/officeDocument/2006/relationships/hyperlink" Target="https://talan.bank.gov.ua/get-user-certificate/g6RWwJo9M8cRUTdu7N6l" TargetMode="External"/><Relationship Id="rId879" Type="http://schemas.openxmlformats.org/officeDocument/2006/relationships/hyperlink" Target="https://talan.bank.gov.ua/get-user-certificate/g6RWwr5YZYSEQBRj4iN6" TargetMode="External"/><Relationship Id="rId434" Type="http://schemas.openxmlformats.org/officeDocument/2006/relationships/hyperlink" Target="https://talan.bank.gov.ua/get-user-certificate/g6RWwRb638QGwOqvpaGk" TargetMode="External"/><Relationship Id="rId641" Type="http://schemas.openxmlformats.org/officeDocument/2006/relationships/hyperlink" Target="https://talan.bank.gov.ua/get-user-certificate/g6RWwpkQNk8mbr4gC7Fg" TargetMode="External"/><Relationship Id="rId739" Type="http://schemas.openxmlformats.org/officeDocument/2006/relationships/hyperlink" Target="https://talan.bank.gov.ua/get-user-certificate/g6RWw0IPw1NxqVDWmYPa" TargetMode="External"/><Relationship Id="rId1064" Type="http://schemas.openxmlformats.org/officeDocument/2006/relationships/hyperlink" Target="https://talan.bank.gov.ua/get-user-certificate/g6RWw8GozNOiL_fnvbAU" TargetMode="External"/><Relationship Id="rId1271" Type="http://schemas.openxmlformats.org/officeDocument/2006/relationships/hyperlink" Target="https://talan.bank.gov.ua/get-user-certificate/g6RWwokEkMCVedpaZl5z" TargetMode="External"/><Relationship Id="rId1369" Type="http://schemas.openxmlformats.org/officeDocument/2006/relationships/hyperlink" Target="https://talan.bank.gov.ua/get-user-certificate/g6RWw5KN4SwBZzUf2Qnw" TargetMode="External"/><Relationship Id="rId1576" Type="http://schemas.openxmlformats.org/officeDocument/2006/relationships/hyperlink" Target="https://talan.bank.gov.ua/get-user-certificate/g6RWwc9-H6TxtXqxRivc" TargetMode="External"/><Relationship Id="rId501" Type="http://schemas.openxmlformats.org/officeDocument/2006/relationships/hyperlink" Target="https://talan.bank.gov.ua/get-user-certificate/g6RWwLJZ8ZR4V_RQkDhP" TargetMode="External"/><Relationship Id="rId946" Type="http://schemas.openxmlformats.org/officeDocument/2006/relationships/hyperlink" Target="https://talan.bank.gov.ua/get-user-certificate/g6RWw2PaEXg-_ttob49j" TargetMode="External"/><Relationship Id="rId1131" Type="http://schemas.openxmlformats.org/officeDocument/2006/relationships/hyperlink" Target="https://talan.bank.gov.ua/get-user-certificate/g6RWwMX90w6MlfRK_N9U" TargetMode="External"/><Relationship Id="rId1229" Type="http://schemas.openxmlformats.org/officeDocument/2006/relationships/hyperlink" Target="https://talan.bank.gov.ua/get-user-certificate/g6RWw1_CUTJ82eAPt3os" TargetMode="External"/><Relationship Id="rId1783" Type="http://schemas.openxmlformats.org/officeDocument/2006/relationships/hyperlink" Target="https://talan.bank.gov.ua/get-user-certificate/g6RWwooqyOD79CSrP2bJ" TargetMode="External"/><Relationship Id="rId75" Type="http://schemas.openxmlformats.org/officeDocument/2006/relationships/hyperlink" Target="https://talan.bank.gov.ua/get-user-certificate/g6RWwzvLhlMlapR4ObBB" TargetMode="External"/><Relationship Id="rId806" Type="http://schemas.openxmlformats.org/officeDocument/2006/relationships/hyperlink" Target="https://talan.bank.gov.ua/get-user-certificate/g6RWwrwOPXutovNIeuCL" TargetMode="External"/><Relationship Id="rId1436" Type="http://schemas.openxmlformats.org/officeDocument/2006/relationships/hyperlink" Target="https://talan.bank.gov.ua/get-user-certificate/g6RWwizmwFsKM5qpqT5b" TargetMode="External"/><Relationship Id="rId1643" Type="http://schemas.openxmlformats.org/officeDocument/2006/relationships/hyperlink" Target="https://talan.bank.gov.ua/get-user-certificate/g6RWwtXFtvvp7MdsM53h" TargetMode="External"/><Relationship Id="rId1850" Type="http://schemas.openxmlformats.org/officeDocument/2006/relationships/hyperlink" Target="https://talan.bank.gov.ua/get-user-certificate/g6RWwKhozT6T3NpW8kPA" TargetMode="External"/><Relationship Id="rId1503" Type="http://schemas.openxmlformats.org/officeDocument/2006/relationships/hyperlink" Target="https://talan.bank.gov.ua/get-user-certificate/g6RWw01f7Wyw8B-wjObR" TargetMode="External"/><Relationship Id="rId1710" Type="http://schemas.openxmlformats.org/officeDocument/2006/relationships/hyperlink" Target="https://talan.bank.gov.ua/get-user-certificate/g6RWwR66kOPyQ3MNNBK8" TargetMode="External"/><Relationship Id="rId1948" Type="http://schemas.openxmlformats.org/officeDocument/2006/relationships/hyperlink" Target="https://talan.bank.gov.ua/get-user-certificate/69jALG8dmAmsDkNjERlv" TargetMode="External"/><Relationship Id="rId291" Type="http://schemas.openxmlformats.org/officeDocument/2006/relationships/hyperlink" Target="https://talan.bank.gov.ua/get-user-certificate/g6RWwq_3TXKIKSxit1Fg" TargetMode="External"/><Relationship Id="rId1808" Type="http://schemas.openxmlformats.org/officeDocument/2006/relationships/hyperlink" Target="https://talan.bank.gov.ua/get-user-certificate/g6RWwPta6tTX8HY0YoaN" TargetMode="External"/><Relationship Id="rId151" Type="http://schemas.openxmlformats.org/officeDocument/2006/relationships/hyperlink" Target="https://talan.bank.gov.ua/get-user-certificate/g6RWwMuyV2RtTlKVwkc5" TargetMode="External"/><Relationship Id="rId389" Type="http://schemas.openxmlformats.org/officeDocument/2006/relationships/hyperlink" Target="https://talan.bank.gov.ua/get-user-certificate/g6RWwdXELVzlMMxqd9ww" TargetMode="External"/><Relationship Id="rId596" Type="http://schemas.openxmlformats.org/officeDocument/2006/relationships/hyperlink" Target="https://talan.bank.gov.ua/get-user-certificate/g6RWwr41iIwFd5dMrPHp" TargetMode="External"/><Relationship Id="rId249" Type="http://schemas.openxmlformats.org/officeDocument/2006/relationships/hyperlink" Target="https://talan.bank.gov.ua/get-user-certificate/g6RWw2S0HsviZSakG2U6" TargetMode="External"/><Relationship Id="rId456" Type="http://schemas.openxmlformats.org/officeDocument/2006/relationships/hyperlink" Target="https://talan.bank.gov.ua/get-user-certificate/g6RWw8Y9ijDeWUXWHenE" TargetMode="External"/><Relationship Id="rId663" Type="http://schemas.openxmlformats.org/officeDocument/2006/relationships/hyperlink" Target="https://talan.bank.gov.ua/get-user-certificate/g6RWwInbN8Tr_F8prKpv" TargetMode="External"/><Relationship Id="rId870" Type="http://schemas.openxmlformats.org/officeDocument/2006/relationships/hyperlink" Target="https://talan.bank.gov.ua/get-user-certificate/g6RWwGTEHizyx4dj7Qss" TargetMode="External"/><Relationship Id="rId1086" Type="http://schemas.openxmlformats.org/officeDocument/2006/relationships/hyperlink" Target="https://talan.bank.gov.ua/get-user-certificate/g6RWwZ3FnMwq0U9-hmei" TargetMode="External"/><Relationship Id="rId1293" Type="http://schemas.openxmlformats.org/officeDocument/2006/relationships/hyperlink" Target="https://talan.bank.gov.ua/get-user-certificate/g6RWw5QILPgKs4KOXWFz" TargetMode="External"/><Relationship Id="rId109" Type="http://schemas.openxmlformats.org/officeDocument/2006/relationships/hyperlink" Target="https://talan.bank.gov.ua/get-user-certificate/g6RWwmr_gI6xZCD7uY3J" TargetMode="External"/><Relationship Id="rId316" Type="http://schemas.openxmlformats.org/officeDocument/2006/relationships/hyperlink" Target="https://talan.bank.gov.ua/get-user-certificate/g6RWwY6-zU5gsxUIAWcO" TargetMode="External"/><Relationship Id="rId523" Type="http://schemas.openxmlformats.org/officeDocument/2006/relationships/hyperlink" Target="https://talan.bank.gov.ua/get-user-certificate/g6RWw7HRD6fC8msdkHAW" TargetMode="External"/><Relationship Id="rId968" Type="http://schemas.openxmlformats.org/officeDocument/2006/relationships/hyperlink" Target="https://talan.bank.gov.ua/get-user-certificate/g6RWwGl9VXBFCkvU6pig" TargetMode="External"/><Relationship Id="rId1153" Type="http://schemas.openxmlformats.org/officeDocument/2006/relationships/hyperlink" Target="https://talan.bank.gov.ua/get-user-certificate/g6RWw-W9OEUCPCwc4vay" TargetMode="External"/><Relationship Id="rId1598" Type="http://schemas.openxmlformats.org/officeDocument/2006/relationships/hyperlink" Target="https://talan.bank.gov.ua/get-user-certificate/g6RWws0AZ_OCRN_TcbqU" TargetMode="External"/><Relationship Id="rId97" Type="http://schemas.openxmlformats.org/officeDocument/2006/relationships/hyperlink" Target="https://talan.bank.gov.ua/get-user-certificate/g6RWwKrDG_hoMRPh2EDH" TargetMode="External"/><Relationship Id="rId730" Type="http://schemas.openxmlformats.org/officeDocument/2006/relationships/hyperlink" Target="https://talan.bank.gov.ua/get-user-certificate/g6RWwFKkPh9NhJobaAYK" TargetMode="External"/><Relationship Id="rId828" Type="http://schemas.openxmlformats.org/officeDocument/2006/relationships/hyperlink" Target="https://talan.bank.gov.ua/get-user-certificate/g6RWw6adExTDqLj6dYkl" TargetMode="External"/><Relationship Id="rId1013" Type="http://schemas.openxmlformats.org/officeDocument/2006/relationships/hyperlink" Target="https://talan.bank.gov.ua/get-user-certificate/g6RWwNaeRNcB1jUybTbS" TargetMode="External"/><Relationship Id="rId1360" Type="http://schemas.openxmlformats.org/officeDocument/2006/relationships/hyperlink" Target="https://talan.bank.gov.ua/get-user-certificate/g6RWwBA7VrthCzWDTNIC" TargetMode="External"/><Relationship Id="rId1458" Type="http://schemas.openxmlformats.org/officeDocument/2006/relationships/hyperlink" Target="https://talan.bank.gov.ua/get-user-certificate/g6RWwZ3rd2Nmx1ojPVWT" TargetMode="External"/><Relationship Id="rId1665" Type="http://schemas.openxmlformats.org/officeDocument/2006/relationships/hyperlink" Target="https://talan.bank.gov.ua/get-user-certificate/g6RWwVCO8txOek2Z6eBh" TargetMode="External"/><Relationship Id="rId1872" Type="http://schemas.openxmlformats.org/officeDocument/2006/relationships/hyperlink" Target="https://talan.bank.gov.ua/get-user-certificate/g6RWw0jDt3KHMlbBUqDt" TargetMode="External"/><Relationship Id="rId1220" Type="http://schemas.openxmlformats.org/officeDocument/2006/relationships/hyperlink" Target="https://talan.bank.gov.ua/get-user-certificate/g6RWwrXcNZ-ZkXwBH9cH" TargetMode="External"/><Relationship Id="rId1318" Type="http://schemas.openxmlformats.org/officeDocument/2006/relationships/hyperlink" Target="https://talan.bank.gov.ua/get-user-certificate/g6RWwoZ_Qbr_d8sYew4G" TargetMode="External"/><Relationship Id="rId1525" Type="http://schemas.openxmlformats.org/officeDocument/2006/relationships/hyperlink" Target="https://talan.bank.gov.ua/get-user-certificate/g6RWwFArvKmBgF8e24b9" TargetMode="External"/><Relationship Id="rId1732" Type="http://schemas.openxmlformats.org/officeDocument/2006/relationships/hyperlink" Target="https://talan.bank.gov.ua/get-user-certificate/g6RWwuu7iGRKnWAe0ZOe" TargetMode="External"/><Relationship Id="rId24" Type="http://schemas.openxmlformats.org/officeDocument/2006/relationships/hyperlink" Target="https://talan.bank.gov.ua/get-user-certificate/g6RWw3DJt8l5j3E236be" TargetMode="External"/><Relationship Id="rId173" Type="http://schemas.openxmlformats.org/officeDocument/2006/relationships/hyperlink" Target="https://talan.bank.gov.ua/get-user-certificate/g6RWwlAI4MhfCZ7IElN8" TargetMode="External"/><Relationship Id="rId380" Type="http://schemas.openxmlformats.org/officeDocument/2006/relationships/hyperlink" Target="https://talan.bank.gov.ua/get-user-certificate/g6RWwF3m0QgAXr9lSatd" TargetMode="External"/><Relationship Id="rId240" Type="http://schemas.openxmlformats.org/officeDocument/2006/relationships/hyperlink" Target="https://talan.bank.gov.ua/get-user-certificate/g6RWwLW5mX8vFNAg92SN" TargetMode="External"/><Relationship Id="rId478" Type="http://schemas.openxmlformats.org/officeDocument/2006/relationships/hyperlink" Target="https://talan.bank.gov.ua/get-user-certificate/g6RWwtgm09HqZUSqhgcr" TargetMode="External"/><Relationship Id="rId685" Type="http://schemas.openxmlformats.org/officeDocument/2006/relationships/hyperlink" Target="https://talan.bank.gov.ua/get-user-certificate/g6RWwj7O2xECfQ4LW691" TargetMode="External"/><Relationship Id="rId892" Type="http://schemas.openxmlformats.org/officeDocument/2006/relationships/hyperlink" Target="https://talan.bank.gov.ua/get-user-certificate/g6RWwRtCPpc6gh-0q9V7" TargetMode="External"/><Relationship Id="rId100" Type="http://schemas.openxmlformats.org/officeDocument/2006/relationships/hyperlink" Target="https://talan.bank.gov.ua/get-user-certificate/g6RWwUl3BPl71yvwe-4w" TargetMode="External"/><Relationship Id="rId338" Type="http://schemas.openxmlformats.org/officeDocument/2006/relationships/hyperlink" Target="https://talan.bank.gov.ua/get-user-certificate/g6RWwNewovtojmJZeOeP" TargetMode="External"/><Relationship Id="rId545" Type="http://schemas.openxmlformats.org/officeDocument/2006/relationships/hyperlink" Target="https://talan.bank.gov.ua/get-user-certificate/g6RWwdHCYyrT1SLxGRI8" TargetMode="External"/><Relationship Id="rId752" Type="http://schemas.openxmlformats.org/officeDocument/2006/relationships/hyperlink" Target="https://talan.bank.gov.ua/get-user-certificate/g6RWwmdjKp4gjOu7kJlR" TargetMode="External"/><Relationship Id="rId1175" Type="http://schemas.openxmlformats.org/officeDocument/2006/relationships/hyperlink" Target="https://talan.bank.gov.ua/get-user-certificate/g6RWwJwAt1RM72uYiCWw" TargetMode="External"/><Relationship Id="rId1382" Type="http://schemas.openxmlformats.org/officeDocument/2006/relationships/hyperlink" Target="https://talan.bank.gov.ua/get-user-certificate/g6RWwi6gvOoaKwOUs3oY" TargetMode="External"/><Relationship Id="rId405" Type="http://schemas.openxmlformats.org/officeDocument/2006/relationships/hyperlink" Target="https://talan.bank.gov.ua/get-user-certificate/g6RWwCCrGZiP1CT7LZPk" TargetMode="External"/><Relationship Id="rId612" Type="http://schemas.openxmlformats.org/officeDocument/2006/relationships/hyperlink" Target="https://talan.bank.gov.ua/get-user-certificate/g6RWwMNuPdIsbQvAEQ3_" TargetMode="External"/><Relationship Id="rId1035" Type="http://schemas.openxmlformats.org/officeDocument/2006/relationships/hyperlink" Target="https://talan.bank.gov.ua/get-user-certificate/g6RWwPSbFVMGvzyDUS7f" TargetMode="External"/><Relationship Id="rId1242" Type="http://schemas.openxmlformats.org/officeDocument/2006/relationships/hyperlink" Target="https://talan.bank.gov.ua/get-user-certificate/g6RWwvhsMxpjvApp-Qpn" TargetMode="External"/><Relationship Id="rId1687" Type="http://schemas.openxmlformats.org/officeDocument/2006/relationships/hyperlink" Target="https://talan.bank.gov.ua/get-user-certificate/g6RWwBEv1aJhoxYlVwDz" TargetMode="External"/><Relationship Id="rId1894" Type="http://schemas.openxmlformats.org/officeDocument/2006/relationships/hyperlink" Target="https://talan.bank.gov.ua/get-user-certificate/g6RWwC9AxAOshOV-ZqKm" TargetMode="External"/><Relationship Id="rId917" Type="http://schemas.openxmlformats.org/officeDocument/2006/relationships/hyperlink" Target="https://talan.bank.gov.ua/get-user-certificate/g6RWwQSjVfpiFmxY_F67" TargetMode="External"/><Relationship Id="rId1102" Type="http://schemas.openxmlformats.org/officeDocument/2006/relationships/hyperlink" Target="https://talan.bank.gov.ua/get-user-certificate/g6RWwr1EyNql-hNGn6AN" TargetMode="External"/><Relationship Id="rId1547" Type="http://schemas.openxmlformats.org/officeDocument/2006/relationships/hyperlink" Target="https://talan.bank.gov.ua/get-user-certificate/g6RWwM22BkHz_KhX7PKA" TargetMode="External"/><Relationship Id="rId1754" Type="http://schemas.openxmlformats.org/officeDocument/2006/relationships/hyperlink" Target="https://talan.bank.gov.ua/get-user-certificate/g6RWwsO0qDg-UnA6RNlH" TargetMode="External"/><Relationship Id="rId46" Type="http://schemas.openxmlformats.org/officeDocument/2006/relationships/hyperlink" Target="https://talan.bank.gov.ua/get-user-certificate/g6RWwqvUpdpWfmTOqvXn" TargetMode="External"/><Relationship Id="rId1407" Type="http://schemas.openxmlformats.org/officeDocument/2006/relationships/hyperlink" Target="https://talan.bank.gov.ua/get-user-certificate/g6RWwfsvyQJXibEC5OEI" TargetMode="External"/><Relationship Id="rId1614" Type="http://schemas.openxmlformats.org/officeDocument/2006/relationships/hyperlink" Target="https://talan.bank.gov.ua/get-user-certificate/g6RWwlqfvxFA6yeeqyOP" TargetMode="External"/><Relationship Id="rId1821" Type="http://schemas.openxmlformats.org/officeDocument/2006/relationships/hyperlink" Target="https://talan.bank.gov.ua/get-user-certificate/g6RWwaBwyUPFG1jxdZ14" TargetMode="External"/><Relationship Id="rId195" Type="http://schemas.openxmlformats.org/officeDocument/2006/relationships/hyperlink" Target="https://talan.bank.gov.ua/get-user-certificate/g6RWw2iOVxw6f6VZFAvD" TargetMode="External"/><Relationship Id="rId1919" Type="http://schemas.openxmlformats.org/officeDocument/2006/relationships/hyperlink" Target="https://talan.bank.gov.ua/get-user-certificate/g6RWwSW-y7zh2ZqyVVm_" TargetMode="External"/><Relationship Id="rId262" Type="http://schemas.openxmlformats.org/officeDocument/2006/relationships/hyperlink" Target="https://talan.bank.gov.ua/get-user-certificate/g6RWwdcZbQl5VbsqwCWb" TargetMode="External"/><Relationship Id="rId567" Type="http://schemas.openxmlformats.org/officeDocument/2006/relationships/hyperlink" Target="https://talan.bank.gov.ua/get-user-certificate/g6RWwYCmIyr3MS3DE6mX" TargetMode="External"/><Relationship Id="rId1197" Type="http://schemas.openxmlformats.org/officeDocument/2006/relationships/hyperlink" Target="https://talan.bank.gov.ua/get-user-certificate/g6RWwWUMQx0sgVz_kdH9" TargetMode="External"/><Relationship Id="rId122" Type="http://schemas.openxmlformats.org/officeDocument/2006/relationships/hyperlink" Target="https://talan.bank.gov.ua/get-user-certificate/g6RWwvjiqwnHq2fBM_XW" TargetMode="External"/><Relationship Id="rId774" Type="http://schemas.openxmlformats.org/officeDocument/2006/relationships/hyperlink" Target="https://talan.bank.gov.ua/get-user-certificate/g6RWwOBQWn9qjEPMFCFx" TargetMode="External"/><Relationship Id="rId981" Type="http://schemas.openxmlformats.org/officeDocument/2006/relationships/hyperlink" Target="https://talan.bank.gov.ua/get-user-certificate/g6RWwJ3bIa9CVSI0yWBn" TargetMode="External"/><Relationship Id="rId1057" Type="http://schemas.openxmlformats.org/officeDocument/2006/relationships/hyperlink" Target="https://talan.bank.gov.ua/get-user-certificate/g6RWw-m0kgfN3Qvzs86W" TargetMode="External"/><Relationship Id="rId427" Type="http://schemas.openxmlformats.org/officeDocument/2006/relationships/hyperlink" Target="https://talan.bank.gov.ua/get-user-certificate/g6RWwL-jlh1En4-bbnij" TargetMode="External"/><Relationship Id="rId634" Type="http://schemas.openxmlformats.org/officeDocument/2006/relationships/hyperlink" Target="https://talan.bank.gov.ua/get-user-certificate/g6RWwIxh17RyUL8ZAwWa" TargetMode="External"/><Relationship Id="rId841" Type="http://schemas.openxmlformats.org/officeDocument/2006/relationships/hyperlink" Target="https://talan.bank.gov.ua/get-user-certificate/g6RWwrpKT0OfDrA3TKjI" TargetMode="External"/><Relationship Id="rId1264" Type="http://schemas.openxmlformats.org/officeDocument/2006/relationships/hyperlink" Target="https://talan.bank.gov.ua/get-user-certificate/g6RWwuDec4cWrwb-D9gl" TargetMode="External"/><Relationship Id="rId1471" Type="http://schemas.openxmlformats.org/officeDocument/2006/relationships/hyperlink" Target="https://talan.bank.gov.ua/get-user-certificate/g6RWwxB9XvelEGuI_bbd" TargetMode="External"/><Relationship Id="rId1569" Type="http://schemas.openxmlformats.org/officeDocument/2006/relationships/hyperlink" Target="https://talan.bank.gov.ua/get-user-certificate/g6RWwia1bO8U1rWo4gsj" TargetMode="External"/><Relationship Id="rId701" Type="http://schemas.openxmlformats.org/officeDocument/2006/relationships/hyperlink" Target="https://talan.bank.gov.ua/get-user-certificate/g6RWwRWXta2s5c2tkeaD" TargetMode="External"/><Relationship Id="rId939" Type="http://schemas.openxmlformats.org/officeDocument/2006/relationships/hyperlink" Target="https://talan.bank.gov.ua/get-user-certificate/g6RWwh39zPF9ZqnwoXTE" TargetMode="External"/><Relationship Id="rId1124" Type="http://schemas.openxmlformats.org/officeDocument/2006/relationships/hyperlink" Target="https://talan.bank.gov.ua/get-user-certificate/g6RWwlKKsUV2j-mqnh5a" TargetMode="External"/><Relationship Id="rId1331" Type="http://schemas.openxmlformats.org/officeDocument/2006/relationships/hyperlink" Target="https://talan.bank.gov.ua/get-user-certificate/g6RWwitU2QFPB_bUDD_p" TargetMode="External"/><Relationship Id="rId1776" Type="http://schemas.openxmlformats.org/officeDocument/2006/relationships/hyperlink" Target="https://talan.bank.gov.ua/get-user-certificate/g6RWwaxNOi7dNPrrzzB9" TargetMode="External"/><Relationship Id="rId68" Type="http://schemas.openxmlformats.org/officeDocument/2006/relationships/hyperlink" Target="https://talan.bank.gov.ua/get-user-certificate/g6RWwQJs_uLrFkWRt2xr" TargetMode="External"/><Relationship Id="rId1429" Type="http://schemas.openxmlformats.org/officeDocument/2006/relationships/hyperlink" Target="https://talan.bank.gov.ua/get-user-certificate/g6RWw7ejHhpF9iH18Pwr" TargetMode="External"/><Relationship Id="rId1636" Type="http://schemas.openxmlformats.org/officeDocument/2006/relationships/hyperlink" Target="https://talan.bank.gov.ua/get-user-certificate/g6RWwgKNnu1E5ckdBCHy" TargetMode="External"/><Relationship Id="rId1843" Type="http://schemas.openxmlformats.org/officeDocument/2006/relationships/hyperlink" Target="https://talan.bank.gov.ua/get-user-certificate/g6RWwYsC0Iouto5P-vln" TargetMode="External"/><Relationship Id="rId1703" Type="http://schemas.openxmlformats.org/officeDocument/2006/relationships/hyperlink" Target="https://talan.bank.gov.ua/get-user-certificate/g6RWwtGaaHg8FavJHyND" TargetMode="External"/><Relationship Id="rId1910" Type="http://schemas.openxmlformats.org/officeDocument/2006/relationships/hyperlink" Target="https://talan.bank.gov.ua/get-user-certificate/g6RWwJY2PAotOzPCg8ao" TargetMode="External"/><Relationship Id="rId284" Type="http://schemas.openxmlformats.org/officeDocument/2006/relationships/hyperlink" Target="https://talan.bank.gov.ua/get-user-certificate/g6RWwZ5r9LqV33WbNgzV" TargetMode="External"/><Relationship Id="rId491" Type="http://schemas.openxmlformats.org/officeDocument/2006/relationships/hyperlink" Target="https://talan.bank.gov.ua/get-user-certificate/g6RWwK6CBnL7QaDIergP" TargetMode="External"/><Relationship Id="rId144" Type="http://schemas.openxmlformats.org/officeDocument/2006/relationships/hyperlink" Target="https://talan.bank.gov.ua/get-user-certificate/g6RWw79J4kfwF-u9ZiGq" TargetMode="External"/><Relationship Id="rId589" Type="http://schemas.openxmlformats.org/officeDocument/2006/relationships/hyperlink" Target="https://talan.bank.gov.ua/get-user-certificate/g6RWwuHu-WUVMQPlBIfR" TargetMode="External"/><Relationship Id="rId796" Type="http://schemas.openxmlformats.org/officeDocument/2006/relationships/hyperlink" Target="https://talan.bank.gov.ua/get-user-certificate/g6RWwK_UVlbSba19-xVR" TargetMode="External"/><Relationship Id="rId351" Type="http://schemas.openxmlformats.org/officeDocument/2006/relationships/hyperlink" Target="https://talan.bank.gov.ua/get-user-certificate/g6RWwvFybMw6hxkt62Eg" TargetMode="External"/><Relationship Id="rId449" Type="http://schemas.openxmlformats.org/officeDocument/2006/relationships/hyperlink" Target="https://talan.bank.gov.ua/get-user-certificate/g6RWwoe4myuEtLxhPOwg" TargetMode="External"/><Relationship Id="rId656" Type="http://schemas.openxmlformats.org/officeDocument/2006/relationships/hyperlink" Target="https://talan.bank.gov.ua/get-user-certificate/g6RWwaS6ZSYphXhzp-Ww" TargetMode="External"/><Relationship Id="rId863" Type="http://schemas.openxmlformats.org/officeDocument/2006/relationships/hyperlink" Target="https://talan.bank.gov.ua/get-user-certificate/g6RWw7zC8DNpcqYVlaGF" TargetMode="External"/><Relationship Id="rId1079" Type="http://schemas.openxmlformats.org/officeDocument/2006/relationships/hyperlink" Target="https://talan.bank.gov.ua/get-user-certificate/g6RWwT1_L1t2JicLEPrF" TargetMode="External"/><Relationship Id="rId1286" Type="http://schemas.openxmlformats.org/officeDocument/2006/relationships/hyperlink" Target="https://talan.bank.gov.ua/get-user-certificate/g6RWwJMdQTn3J1M_lXN2" TargetMode="External"/><Relationship Id="rId1493" Type="http://schemas.openxmlformats.org/officeDocument/2006/relationships/hyperlink" Target="https://talan.bank.gov.ua/get-user-certificate/g6RWwo2QLrMg2ThJD9Jk" TargetMode="External"/><Relationship Id="rId211" Type="http://schemas.openxmlformats.org/officeDocument/2006/relationships/hyperlink" Target="https://talan.bank.gov.ua/get-user-certificate/g6RWwNeJ38_2eOcfEfPJ" TargetMode="External"/><Relationship Id="rId309" Type="http://schemas.openxmlformats.org/officeDocument/2006/relationships/hyperlink" Target="https://talan.bank.gov.ua/get-user-certificate/g6RWw7qLj7cnaC10QNyH" TargetMode="External"/><Relationship Id="rId516" Type="http://schemas.openxmlformats.org/officeDocument/2006/relationships/hyperlink" Target="https://talan.bank.gov.ua/get-user-certificate/g6RWwmt5SQkRKxe-4Kgn" TargetMode="External"/><Relationship Id="rId1146" Type="http://schemas.openxmlformats.org/officeDocument/2006/relationships/hyperlink" Target="https://talan.bank.gov.ua/get-user-certificate/g6RWwww6vH8R7yWo8ZNZ" TargetMode="External"/><Relationship Id="rId1798" Type="http://schemas.openxmlformats.org/officeDocument/2006/relationships/hyperlink" Target="https://talan.bank.gov.ua/get-user-certificate/g6RWwJyEhQmrJJ9Bqhw0" TargetMode="External"/><Relationship Id="rId723" Type="http://schemas.openxmlformats.org/officeDocument/2006/relationships/hyperlink" Target="https://talan.bank.gov.ua/get-user-certificate/g6RWweD_ThFZBC6C-LQq" TargetMode="External"/><Relationship Id="rId930" Type="http://schemas.openxmlformats.org/officeDocument/2006/relationships/hyperlink" Target="https://talan.bank.gov.ua/get-user-certificate/g6RWwl4kKnt-Grt94uG5" TargetMode="External"/><Relationship Id="rId1006" Type="http://schemas.openxmlformats.org/officeDocument/2006/relationships/hyperlink" Target="https://talan.bank.gov.ua/get-user-certificate/g6RWwP7Bzz-WsHjUCUpH" TargetMode="External"/><Relationship Id="rId1353" Type="http://schemas.openxmlformats.org/officeDocument/2006/relationships/hyperlink" Target="https://talan.bank.gov.ua/get-user-certificate/g6RWwqUsQvCbloGnWwS-" TargetMode="External"/><Relationship Id="rId1560" Type="http://schemas.openxmlformats.org/officeDocument/2006/relationships/hyperlink" Target="https://talan.bank.gov.ua/get-user-certificate/g6RWwb2B0fwnTcPryAFI" TargetMode="External"/><Relationship Id="rId1658" Type="http://schemas.openxmlformats.org/officeDocument/2006/relationships/hyperlink" Target="https://talan.bank.gov.ua/get-user-certificate/g6RWwAq8hrC2M_n6oB5A" TargetMode="External"/><Relationship Id="rId1865" Type="http://schemas.openxmlformats.org/officeDocument/2006/relationships/hyperlink" Target="https://talan.bank.gov.ua/get-user-certificate/g6RWwg4o49hVNdDaJ6De" TargetMode="External"/><Relationship Id="rId1213" Type="http://schemas.openxmlformats.org/officeDocument/2006/relationships/hyperlink" Target="https://talan.bank.gov.ua/get-user-certificate/g6RWwXYLr3CjaDh81r7O" TargetMode="External"/><Relationship Id="rId1420" Type="http://schemas.openxmlformats.org/officeDocument/2006/relationships/hyperlink" Target="https://talan.bank.gov.ua/get-user-certificate/g6RWwOJEcrtY86glDxIr" TargetMode="External"/><Relationship Id="rId1518" Type="http://schemas.openxmlformats.org/officeDocument/2006/relationships/hyperlink" Target="https://talan.bank.gov.ua/get-user-certificate/g6RWwkx48fgkaf08hNuq" TargetMode="External"/><Relationship Id="rId1725" Type="http://schemas.openxmlformats.org/officeDocument/2006/relationships/hyperlink" Target="https://talan.bank.gov.ua/get-user-certificate/g6RWw2Oj0UkYFoxdDYtq" TargetMode="External"/><Relationship Id="rId1932" Type="http://schemas.openxmlformats.org/officeDocument/2006/relationships/hyperlink" Target="https://talan.bank.gov.ua/get-user-certificate/g6RWwrdBXteUPpTF_ZCK" TargetMode="External"/><Relationship Id="rId17" Type="http://schemas.openxmlformats.org/officeDocument/2006/relationships/hyperlink" Target="https://talan.bank.gov.ua/get-user-certificate/g6RWwEXckYa33NhIvGoT" TargetMode="External"/><Relationship Id="rId166" Type="http://schemas.openxmlformats.org/officeDocument/2006/relationships/hyperlink" Target="https://talan.bank.gov.ua/get-user-certificate/g6RWwkLC9etCK-gNTC3I" TargetMode="External"/><Relationship Id="rId373" Type="http://schemas.openxmlformats.org/officeDocument/2006/relationships/hyperlink" Target="https://talan.bank.gov.ua/get-user-certificate/g6RWwNQWPozG88CNnDBv" TargetMode="External"/><Relationship Id="rId580" Type="http://schemas.openxmlformats.org/officeDocument/2006/relationships/hyperlink" Target="https://talan.bank.gov.ua/get-user-certificate/g6RWwpOgMhyjc-P9KOPi" TargetMode="External"/><Relationship Id="rId1" Type="http://schemas.openxmlformats.org/officeDocument/2006/relationships/hyperlink" Target="https://talan.bank.gov.ua/get-user-certificate/g6RWw1jGFU5Wms6GP5GG" TargetMode="External"/><Relationship Id="rId233" Type="http://schemas.openxmlformats.org/officeDocument/2006/relationships/hyperlink" Target="https://talan.bank.gov.ua/get-user-certificate/g6RWwj_vxlfs57zkRvFo" TargetMode="External"/><Relationship Id="rId440" Type="http://schemas.openxmlformats.org/officeDocument/2006/relationships/hyperlink" Target="https://talan.bank.gov.ua/get-user-certificate/g6RWwZbt5i7GMT9UmuE4" TargetMode="External"/><Relationship Id="rId678" Type="http://schemas.openxmlformats.org/officeDocument/2006/relationships/hyperlink" Target="https://talan.bank.gov.ua/get-user-certificate/g6RWwO4oPXL125_hMAqz" TargetMode="External"/><Relationship Id="rId885" Type="http://schemas.openxmlformats.org/officeDocument/2006/relationships/hyperlink" Target="https://talan.bank.gov.ua/get-user-certificate/g6RWwkpyAnaws-MfjjWc" TargetMode="External"/><Relationship Id="rId1070" Type="http://schemas.openxmlformats.org/officeDocument/2006/relationships/hyperlink" Target="https://talan.bank.gov.ua/get-user-certificate/g6RWwhy9OWzLLsf0iRvT" TargetMode="External"/><Relationship Id="rId300" Type="http://schemas.openxmlformats.org/officeDocument/2006/relationships/hyperlink" Target="https://talan.bank.gov.ua/get-user-certificate/g6RWwkcFSf6GLVsgWyTl" TargetMode="External"/><Relationship Id="rId538" Type="http://schemas.openxmlformats.org/officeDocument/2006/relationships/hyperlink" Target="https://talan.bank.gov.ua/get-user-certificate/g6RWwY7-cc8AwH1FhDjt" TargetMode="External"/><Relationship Id="rId745" Type="http://schemas.openxmlformats.org/officeDocument/2006/relationships/hyperlink" Target="https://talan.bank.gov.ua/get-user-certificate/g6RWwFYu11cP9jg0nAAm" TargetMode="External"/><Relationship Id="rId952" Type="http://schemas.openxmlformats.org/officeDocument/2006/relationships/hyperlink" Target="https://talan.bank.gov.ua/get-user-certificate/g6RWwAYO7cMb2UIb3uVP" TargetMode="External"/><Relationship Id="rId1168" Type="http://schemas.openxmlformats.org/officeDocument/2006/relationships/hyperlink" Target="https://talan.bank.gov.ua/get-user-certificate/g6RWwRW1IC4M9HG22xjL" TargetMode="External"/><Relationship Id="rId1375" Type="http://schemas.openxmlformats.org/officeDocument/2006/relationships/hyperlink" Target="https://talan.bank.gov.ua/get-user-certificate/g6RWwBCB7bd-OfkXleMZ" TargetMode="External"/><Relationship Id="rId1582" Type="http://schemas.openxmlformats.org/officeDocument/2006/relationships/hyperlink" Target="https://talan.bank.gov.ua/get-user-certificate/g6RWwBH7t3fjoewktbA3" TargetMode="External"/><Relationship Id="rId81" Type="http://schemas.openxmlformats.org/officeDocument/2006/relationships/hyperlink" Target="https://talan.bank.gov.ua/get-user-certificate/g6RWwDsaG7um_m4uL-kL" TargetMode="External"/><Relationship Id="rId605" Type="http://schemas.openxmlformats.org/officeDocument/2006/relationships/hyperlink" Target="https://talan.bank.gov.ua/get-user-certificate/g6RWwNH8A7-MULwp43jR" TargetMode="External"/><Relationship Id="rId812" Type="http://schemas.openxmlformats.org/officeDocument/2006/relationships/hyperlink" Target="https://talan.bank.gov.ua/get-user-certificate/g6RWwYmMPZfZFEDrOzUY" TargetMode="External"/><Relationship Id="rId1028" Type="http://schemas.openxmlformats.org/officeDocument/2006/relationships/hyperlink" Target="https://talan.bank.gov.ua/get-user-certificate/g6RWwuP1tG2OrEpcB0Pa" TargetMode="External"/><Relationship Id="rId1235" Type="http://schemas.openxmlformats.org/officeDocument/2006/relationships/hyperlink" Target="https://talan.bank.gov.ua/get-user-certificate/g6RWwLto4TwrhkJdxJyf" TargetMode="External"/><Relationship Id="rId1442" Type="http://schemas.openxmlformats.org/officeDocument/2006/relationships/hyperlink" Target="https://talan.bank.gov.ua/get-user-certificate/g6RWwmadSYlA3RvwBoGz" TargetMode="External"/><Relationship Id="rId1887" Type="http://schemas.openxmlformats.org/officeDocument/2006/relationships/hyperlink" Target="https://talan.bank.gov.ua/get-user-certificate/g6RWwj6uk17ZOoru2y5b" TargetMode="External"/><Relationship Id="rId1302" Type="http://schemas.openxmlformats.org/officeDocument/2006/relationships/hyperlink" Target="https://talan.bank.gov.ua/get-user-certificate/g6RWwiGx_VK8Qr3jGuMl" TargetMode="External"/><Relationship Id="rId1747" Type="http://schemas.openxmlformats.org/officeDocument/2006/relationships/hyperlink" Target="https://talan.bank.gov.ua/get-user-certificate/g6RWwk9yc7rVg40cwVbl" TargetMode="External"/><Relationship Id="rId39" Type="http://schemas.openxmlformats.org/officeDocument/2006/relationships/hyperlink" Target="https://talan.bank.gov.ua/get-user-certificate/g6RWwmz4XHgYOCcxgl_d" TargetMode="External"/><Relationship Id="rId1607" Type="http://schemas.openxmlformats.org/officeDocument/2006/relationships/hyperlink" Target="https://talan.bank.gov.ua/get-user-certificate/g6RWwdXRXMJAMWdUncWK" TargetMode="External"/><Relationship Id="rId1814" Type="http://schemas.openxmlformats.org/officeDocument/2006/relationships/hyperlink" Target="https://talan.bank.gov.ua/get-user-certificate/g6RWwB9mJzrypSf8ob8l" TargetMode="External"/><Relationship Id="rId188" Type="http://schemas.openxmlformats.org/officeDocument/2006/relationships/hyperlink" Target="https://talan.bank.gov.ua/get-user-certificate/g6RWwzU9RqK0A4LM7rh-" TargetMode="External"/><Relationship Id="rId395" Type="http://schemas.openxmlformats.org/officeDocument/2006/relationships/hyperlink" Target="https://talan.bank.gov.ua/get-user-certificate/g6RWwYds6ZF2X4UHOLhz" TargetMode="External"/><Relationship Id="rId255" Type="http://schemas.openxmlformats.org/officeDocument/2006/relationships/hyperlink" Target="https://talan.bank.gov.ua/get-user-certificate/g6RWwNxPA8Q0EhyQyOdZ" TargetMode="External"/><Relationship Id="rId462" Type="http://schemas.openxmlformats.org/officeDocument/2006/relationships/hyperlink" Target="https://talan.bank.gov.ua/get-user-certificate/g6RWwqla_gqei8FB8yTH" TargetMode="External"/><Relationship Id="rId1092" Type="http://schemas.openxmlformats.org/officeDocument/2006/relationships/hyperlink" Target="https://talan.bank.gov.ua/get-user-certificate/g6RWwn30GHscNSR98MHA" TargetMode="External"/><Relationship Id="rId1397" Type="http://schemas.openxmlformats.org/officeDocument/2006/relationships/hyperlink" Target="https://talan.bank.gov.ua/get-user-certificate/g6RWwt8s3YKVG5CmqQdV" TargetMode="External"/><Relationship Id="rId115" Type="http://schemas.openxmlformats.org/officeDocument/2006/relationships/hyperlink" Target="https://talan.bank.gov.ua/get-user-certificate/g6RWw8rzbnvCm0YWM5ad" TargetMode="External"/><Relationship Id="rId322" Type="http://schemas.openxmlformats.org/officeDocument/2006/relationships/hyperlink" Target="https://talan.bank.gov.ua/get-user-certificate/g6RWwRXnKQEf2ufoPauE" TargetMode="External"/><Relationship Id="rId767" Type="http://schemas.openxmlformats.org/officeDocument/2006/relationships/hyperlink" Target="https://talan.bank.gov.ua/get-user-certificate/g6RWwdJym_rNxj6s8Dfc" TargetMode="External"/><Relationship Id="rId974" Type="http://schemas.openxmlformats.org/officeDocument/2006/relationships/hyperlink" Target="https://talan.bank.gov.ua/get-user-certificate/g6RWwvS_clkqgpVxKF7T" TargetMode="External"/><Relationship Id="rId627" Type="http://schemas.openxmlformats.org/officeDocument/2006/relationships/hyperlink" Target="https://talan.bank.gov.ua/get-user-certificate/g6RWwGl5_F1jHsoJp9JM" TargetMode="External"/><Relationship Id="rId834" Type="http://schemas.openxmlformats.org/officeDocument/2006/relationships/hyperlink" Target="https://talan.bank.gov.ua/get-user-certificate/g6RWwFE6qyjSq9WWWrHg" TargetMode="External"/><Relationship Id="rId1257" Type="http://schemas.openxmlformats.org/officeDocument/2006/relationships/hyperlink" Target="https://talan.bank.gov.ua/get-user-certificate/g6RWwr80HBZtner4gr73" TargetMode="External"/><Relationship Id="rId1464" Type="http://schemas.openxmlformats.org/officeDocument/2006/relationships/hyperlink" Target="https://talan.bank.gov.ua/get-user-certificate/g6RWwEtO4nAMzbwMuyI7" TargetMode="External"/><Relationship Id="rId1671" Type="http://schemas.openxmlformats.org/officeDocument/2006/relationships/hyperlink" Target="https://talan.bank.gov.ua/get-user-certificate/g6RWwFjcmAKQa19Lrh2o" TargetMode="External"/><Relationship Id="rId901" Type="http://schemas.openxmlformats.org/officeDocument/2006/relationships/hyperlink" Target="https://talan.bank.gov.ua/get-user-certificate/g6RWww3x3cJuWUoFxeGR" TargetMode="External"/><Relationship Id="rId1117" Type="http://schemas.openxmlformats.org/officeDocument/2006/relationships/hyperlink" Target="https://talan.bank.gov.ua/get-user-certificate/g6RWwpoJ1X4kArAj5o-w" TargetMode="External"/><Relationship Id="rId1324" Type="http://schemas.openxmlformats.org/officeDocument/2006/relationships/hyperlink" Target="https://talan.bank.gov.ua/get-user-certificate/g6RWwhiSd3jUeQvjfVit" TargetMode="External"/><Relationship Id="rId1531" Type="http://schemas.openxmlformats.org/officeDocument/2006/relationships/hyperlink" Target="https://talan.bank.gov.ua/get-user-certificate/g6RWwrqIy5pKvcu_uBcC" TargetMode="External"/><Relationship Id="rId1769" Type="http://schemas.openxmlformats.org/officeDocument/2006/relationships/hyperlink" Target="https://talan.bank.gov.ua/get-user-certificate/g6RWwgbvQpG6P2heicLa" TargetMode="External"/><Relationship Id="rId30" Type="http://schemas.openxmlformats.org/officeDocument/2006/relationships/hyperlink" Target="https://talan.bank.gov.ua/get-user-certificate/g6RWwJd_-T6befGTMlbf" TargetMode="External"/><Relationship Id="rId1629" Type="http://schemas.openxmlformats.org/officeDocument/2006/relationships/hyperlink" Target="https://talan.bank.gov.ua/get-user-certificate/g6RWw60bwYI1v897OZfi" TargetMode="External"/><Relationship Id="rId1836" Type="http://schemas.openxmlformats.org/officeDocument/2006/relationships/hyperlink" Target="https://talan.bank.gov.ua/get-user-certificate/g6RWw2rRq_tRadN1GUsw" TargetMode="External"/><Relationship Id="rId1903" Type="http://schemas.openxmlformats.org/officeDocument/2006/relationships/hyperlink" Target="https://talan.bank.gov.ua/get-user-certificate/g6RWwSxHocGr8NFvfsWZ" TargetMode="External"/><Relationship Id="rId277" Type="http://schemas.openxmlformats.org/officeDocument/2006/relationships/hyperlink" Target="https://talan.bank.gov.ua/get-user-certificate/g6RWwJkgBhmsqZ-LLM9K" TargetMode="External"/><Relationship Id="rId484" Type="http://schemas.openxmlformats.org/officeDocument/2006/relationships/hyperlink" Target="https://talan.bank.gov.ua/get-user-certificate/g6RWwU1J9MwoKLYbIu9s" TargetMode="External"/><Relationship Id="rId137" Type="http://schemas.openxmlformats.org/officeDocument/2006/relationships/hyperlink" Target="https://talan.bank.gov.ua/get-user-certificate/g6RWwQA0W4_FzkeOsxwj" TargetMode="External"/><Relationship Id="rId344" Type="http://schemas.openxmlformats.org/officeDocument/2006/relationships/hyperlink" Target="https://talan.bank.gov.ua/get-user-certificate/g6RWwFjiM-idNKUTwLQr" TargetMode="External"/><Relationship Id="rId691" Type="http://schemas.openxmlformats.org/officeDocument/2006/relationships/hyperlink" Target="https://talan.bank.gov.ua/get-user-certificate/g6RWwsQPBDi1iYfVxUYg" TargetMode="External"/><Relationship Id="rId789" Type="http://schemas.openxmlformats.org/officeDocument/2006/relationships/hyperlink" Target="https://talan.bank.gov.ua/get-user-certificate/g6RWw0J5B9bEuIZ6Mmbp" TargetMode="External"/><Relationship Id="rId996" Type="http://schemas.openxmlformats.org/officeDocument/2006/relationships/hyperlink" Target="https://talan.bank.gov.ua/get-user-certificate/g6RWwqrY6VIrrrJ1MPTk" TargetMode="External"/><Relationship Id="rId551" Type="http://schemas.openxmlformats.org/officeDocument/2006/relationships/hyperlink" Target="https://talan.bank.gov.ua/get-user-certificate/g6RWw-OjS8mIN5sBX5R8" TargetMode="External"/><Relationship Id="rId649" Type="http://schemas.openxmlformats.org/officeDocument/2006/relationships/hyperlink" Target="https://talan.bank.gov.ua/get-user-certificate/g6RWwuxSOuo8IuH3_AQW" TargetMode="External"/><Relationship Id="rId856" Type="http://schemas.openxmlformats.org/officeDocument/2006/relationships/hyperlink" Target="https://talan.bank.gov.ua/get-user-certificate/g6RWwVdygMMJW2XG11u8" TargetMode="External"/><Relationship Id="rId1181" Type="http://schemas.openxmlformats.org/officeDocument/2006/relationships/hyperlink" Target="https://talan.bank.gov.ua/get-user-certificate/g6RWwihU_u73Hpf2psDG" TargetMode="External"/><Relationship Id="rId1279" Type="http://schemas.openxmlformats.org/officeDocument/2006/relationships/hyperlink" Target="https://talan.bank.gov.ua/get-user-certificate/g6RWwspmtj85o7_CPqbc" TargetMode="External"/><Relationship Id="rId1486" Type="http://schemas.openxmlformats.org/officeDocument/2006/relationships/hyperlink" Target="https://talan.bank.gov.ua/get-user-certificate/g6RWwWK9lITy0QLrhcJc" TargetMode="External"/><Relationship Id="rId204" Type="http://schemas.openxmlformats.org/officeDocument/2006/relationships/hyperlink" Target="https://talan.bank.gov.ua/get-user-certificate/g6RWwqfqTCi_K54TyZ34" TargetMode="External"/><Relationship Id="rId411" Type="http://schemas.openxmlformats.org/officeDocument/2006/relationships/hyperlink" Target="https://talan.bank.gov.ua/get-user-certificate/g6RWwy5MK4vLKxudkP2C" TargetMode="External"/><Relationship Id="rId509" Type="http://schemas.openxmlformats.org/officeDocument/2006/relationships/hyperlink" Target="https://talan.bank.gov.ua/get-user-certificate/g6RWwNoYdOEDoJLARgFb" TargetMode="External"/><Relationship Id="rId1041" Type="http://schemas.openxmlformats.org/officeDocument/2006/relationships/hyperlink" Target="https://talan.bank.gov.ua/get-user-certificate/g6RWwfa7Shw50QboZyzn" TargetMode="External"/><Relationship Id="rId1139" Type="http://schemas.openxmlformats.org/officeDocument/2006/relationships/hyperlink" Target="https://talan.bank.gov.ua/get-user-certificate/g6RWwaXveA0q1I54U5qh" TargetMode="External"/><Relationship Id="rId1346" Type="http://schemas.openxmlformats.org/officeDocument/2006/relationships/hyperlink" Target="https://talan.bank.gov.ua/get-user-certificate/g6RWwYv8By3dxVsqjJ55" TargetMode="External"/><Relationship Id="rId1693" Type="http://schemas.openxmlformats.org/officeDocument/2006/relationships/hyperlink" Target="https://talan.bank.gov.ua/get-user-certificate/g6RWwN8go9Xxtm2ki-Vn" TargetMode="External"/><Relationship Id="rId716" Type="http://schemas.openxmlformats.org/officeDocument/2006/relationships/hyperlink" Target="https://talan.bank.gov.ua/get-user-certificate/g6RWwLLL5UIXDJab25SK" TargetMode="External"/><Relationship Id="rId923" Type="http://schemas.openxmlformats.org/officeDocument/2006/relationships/hyperlink" Target="https://talan.bank.gov.ua/get-user-certificate/g6RWwPpLyvZ-c3_Iln-Z" TargetMode="External"/><Relationship Id="rId1553" Type="http://schemas.openxmlformats.org/officeDocument/2006/relationships/hyperlink" Target="https://talan.bank.gov.ua/get-user-certificate/g6RWwlFuLRa27LCP-PiU" TargetMode="External"/><Relationship Id="rId1760" Type="http://schemas.openxmlformats.org/officeDocument/2006/relationships/hyperlink" Target="https://talan.bank.gov.ua/get-user-certificate/g6RWwbJ1NrPJye_N2nQu" TargetMode="External"/><Relationship Id="rId1858" Type="http://schemas.openxmlformats.org/officeDocument/2006/relationships/hyperlink" Target="https://talan.bank.gov.ua/get-user-certificate/g6RWwHnhMzMu-0ZLRdUm" TargetMode="External"/><Relationship Id="rId52" Type="http://schemas.openxmlformats.org/officeDocument/2006/relationships/hyperlink" Target="https://talan.bank.gov.ua/get-user-certificate/g6RWwreUPsexWRk9cxd5" TargetMode="External"/><Relationship Id="rId1206" Type="http://schemas.openxmlformats.org/officeDocument/2006/relationships/hyperlink" Target="https://talan.bank.gov.ua/get-user-certificate/g6RWw56BqpSY7pSd--0n" TargetMode="External"/><Relationship Id="rId1413" Type="http://schemas.openxmlformats.org/officeDocument/2006/relationships/hyperlink" Target="https://talan.bank.gov.ua/get-user-certificate/g6RWwUOJVvR4GlB6ZLRI" TargetMode="External"/><Relationship Id="rId1620" Type="http://schemas.openxmlformats.org/officeDocument/2006/relationships/hyperlink" Target="https://talan.bank.gov.ua/get-user-certificate/g6RWwgEZRLdvp-4q6nZG" TargetMode="External"/><Relationship Id="rId1718" Type="http://schemas.openxmlformats.org/officeDocument/2006/relationships/hyperlink" Target="https://talan.bank.gov.ua/get-user-certificate/g6RWwqPcHa504pHzDtJk" TargetMode="External"/><Relationship Id="rId1925" Type="http://schemas.openxmlformats.org/officeDocument/2006/relationships/hyperlink" Target="https://talan.bank.gov.ua/get-user-certificate/g6RWwiKNl-cwZiA2pYkb" TargetMode="External"/><Relationship Id="rId299" Type="http://schemas.openxmlformats.org/officeDocument/2006/relationships/hyperlink" Target="https://talan.bank.gov.ua/get-user-certificate/g6RWwTl8jekzGzDd0zsw" TargetMode="External"/><Relationship Id="rId159" Type="http://schemas.openxmlformats.org/officeDocument/2006/relationships/hyperlink" Target="https://talan.bank.gov.ua/get-user-certificate/g6RWwUzt-wKkY5DXFAyd" TargetMode="External"/><Relationship Id="rId366" Type="http://schemas.openxmlformats.org/officeDocument/2006/relationships/hyperlink" Target="https://talan.bank.gov.ua/get-user-certificate/g6RWwguhrdaw0VmOPn9m" TargetMode="External"/><Relationship Id="rId573" Type="http://schemas.openxmlformats.org/officeDocument/2006/relationships/hyperlink" Target="https://talan.bank.gov.ua/get-user-certificate/g6RWwuWvIsYbNnfX1OE1" TargetMode="External"/><Relationship Id="rId780" Type="http://schemas.openxmlformats.org/officeDocument/2006/relationships/hyperlink" Target="https://talan.bank.gov.ua/get-user-certificate/g6RWwIwAUDaHvkgktxyy" TargetMode="External"/><Relationship Id="rId226" Type="http://schemas.openxmlformats.org/officeDocument/2006/relationships/hyperlink" Target="https://talan.bank.gov.ua/get-user-certificate/g6RWwKFrpj4USCcAMINJ" TargetMode="External"/><Relationship Id="rId433" Type="http://schemas.openxmlformats.org/officeDocument/2006/relationships/hyperlink" Target="https://talan.bank.gov.ua/get-user-certificate/g6RWwP1mc69TyW3r6VSz" TargetMode="External"/><Relationship Id="rId878" Type="http://schemas.openxmlformats.org/officeDocument/2006/relationships/hyperlink" Target="https://talan.bank.gov.ua/get-user-certificate/g6RWw1mauZWvm-9iUGNx" TargetMode="External"/><Relationship Id="rId1063" Type="http://schemas.openxmlformats.org/officeDocument/2006/relationships/hyperlink" Target="https://talan.bank.gov.ua/get-user-certificate/g6RWwAdVuKTfbI_1iROk" TargetMode="External"/><Relationship Id="rId1270" Type="http://schemas.openxmlformats.org/officeDocument/2006/relationships/hyperlink" Target="https://talan.bank.gov.ua/get-user-certificate/g6RWwuiVGZrp3mHKivMK" TargetMode="External"/><Relationship Id="rId640" Type="http://schemas.openxmlformats.org/officeDocument/2006/relationships/hyperlink" Target="https://talan.bank.gov.ua/get-user-certificate/g6RWwOLuPzC6a3mmwcug" TargetMode="External"/><Relationship Id="rId738" Type="http://schemas.openxmlformats.org/officeDocument/2006/relationships/hyperlink" Target="https://talan.bank.gov.ua/get-user-certificate/g6RWwJKdy6Rdw8Bkwnie" TargetMode="External"/><Relationship Id="rId945" Type="http://schemas.openxmlformats.org/officeDocument/2006/relationships/hyperlink" Target="https://talan.bank.gov.ua/get-user-certificate/g6RWw-lhNt-I-1wVPdtT" TargetMode="External"/><Relationship Id="rId1368" Type="http://schemas.openxmlformats.org/officeDocument/2006/relationships/hyperlink" Target="https://talan.bank.gov.ua/get-user-certificate/g6RWwE_gE8U1ijl8iek8" TargetMode="External"/><Relationship Id="rId1575" Type="http://schemas.openxmlformats.org/officeDocument/2006/relationships/hyperlink" Target="https://talan.bank.gov.ua/get-user-certificate/g6RWwjbkToVipUeS-tw2" TargetMode="External"/><Relationship Id="rId1782" Type="http://schemas.openxmlformats.org/officeDocument/2006/relationships/hyperlink" Target="https://talan.bank.gov.ua/get-user-certificate/g6RWwT9Fm_UlEYUnRakG" TargetMode="External"/><Relationship Id="rId74" Type="http://schemas.openxmlformats.org/officeDocument/2006/relationships/hyperlink" Target="https://talan.bank.gov.ua/get-user-certificate/g6RWwRiCRsK2YPeTj5qM" TargetMode="External"/><Relationship Id="rId500" Type="http://schemas.openxmlformats.org/officeDocument/2006/relationships/hyperlink" Target="https://talan.bank.gov.ua/get-user-certificate/g6RWwMURef2jUuh3Za6k" TargetMode="External"/><Relationship Id="rId805" Type="http://schemas.openxmlformats.org/officeDocument/2006/relationships/hyperlink" Target="https://talan.bank.gov.ua/get-user-certificate/g6RWwMqyuoeV7z_7dPVQ" TargetMode="External"/><Relationship Id="rId1130" Type="http://schemas.openxmlformats.org/officeDocument/2006/relationships/hyperlink" Target="https://talan.bank.gov.ua/get-user-certificate/g6RWwmebZCK4WikKQPRt" TargetMode="External"/><Relationship Id="rId1228" Type="http://schemas.openxmlformats.org/officeDocument/2006/relationships/hyperlink" Target="https://talan.bank.gov.ua/get-user-certificate/g6RWw15rYPPPris7m5FT" TargetMode="External"/><Relationship Id="rId1435" Type="http://schemas.openxmlformats.org/officeDocument/2006/relationships/hyperlink" Target="https://talan.bank.gov.ua/get-user-certificate/g6RWwc33KZn-TfNEMrNi" TargetMode="External"/><Relationship Id="rId1642" Type="http://schemas.openxmlformats.org/officeDocument/2006/relationships/hyperlink" Target="https://talan.bank.gov.ua/get-user-certificate/g6RWweKtIT8MIpXfLQYC" TargetMode="External"/><Relationship Id="rId1947" Type="http://schemas.openxmlformats.org/officeDocument/2006/relationships/hyperlink" Target="https://talan.bank.gov.ua/get-user-certificate/g6RWw852ZlsszT2NsGcc" TargetMode="External"/><Relationship Id="rId1502" Type="http://schemas.openxmlformats.org/officeDocument/2006/relationships/hyperlink" Target="https://talan.bank.gov.ua/get-user-certificate/g6RWwHA53E6NUy822guq" TargetMode="External"/><Relationship Id="rId1807" Type="http://schemas.openxmlformats.org/officeDocument/2006/relationships/hyperlink" Target="https://talan.bank.gov.ua/get-user-certificate/g6RWwKxONKzaEnLcmS2p" TargetMode="External"/><Relationship Id="rId290" Type="http://schemas.openxmlformats.org/officeDocument/2006/relationships/hyperlink" Target="https://talan.bank.gov.ua/get-user-certificate/g6RWwK2gZWceAgnI8G5B" TargetMode="External"/><Relationship Id="rId388" Type="http://schemas.openxmlformats.org/officeDocument/2006/relationships/hyperlink" Target="https://talan.bank.gov.ua/get-user-certificate/g6RWwJAhiIKus0bC6Cd9" TargetMode="External"/><Relationship Id="rId150" Type="http://schemas.openxmlformats.org/officeDocument/2006/relationships/hyperlink" Target="https://talan.bank.gov.ua/get-user-certificate/g6RWwwDXnJpNcsB_ROGn" TargetMode="External"/><Relationship Id="rId595" Type="http://schemas.openxmlformats.org/officeDocument/2006/relationships/hyperlink" Target="https://talan.bank.gov.ua/get-user-certificate/g6RWw5f2hsmohfUsoxsO" TargetMode="External"/><Relationship Id="rId248" Type="http://schemas.openxmlformats.org/officeDocument/2006/relationships/hyperlink" Target="https://talan.bank.gov.ua/get-user-certificate/g6RWw-xPlX13OzaA_dhQ" TargetMode="External"/><Relationship Id="rId455" Type="http://schemas.openxmlformats.org/officeDocument/2006/relationships/hyperlink" Target="https://talan.bank.gov.ua/get-user-certificate/g6RWw7DEgqsMjiDCXJGd" TargetMode="External"/><Relationship Id="rId662" Type="http://schemas.openxmlformats.org/officeDocument/2006/relationships/hyperlink" Target="https://talan.bank.gov.ua/get-user-certificate/g6RWwOQgK7jLNncTSTiP" TargetMode="External"/><Relationship Id="rId1085" Type="http://schemas.openxmlformats.org/officeDocument/2006/relationships/hyperlink" Target="https://talan.bank.gov.ua/get-user-certificate/g6RWwv0WlElzFpK68Mv6" TargetMode="External"/><Relationship Id="rId1292" Type="http://schemas.openxmlformats.org/officeDocument/2006/relationships/hyperlink" Target="https://talan.bank.gov.ua/get-user-certificate/g6RWw2USRGabZZMlOqgc" TargetMode="External"/><Relationship Id="rId108" Type="http://schemas.openxmlformats.org/officeDocument/2006/relationships/hyperlink" Target="https://talan.bank.gov.ua/get-user-certificate/g6RWwyVU5nQJVbKmAnjO" TargetMode="External"/><Relationship Id="rId315" Type="http://schemas.openxmlformats.org/officeDocument/2006/relationships/hyperlink" Target="https://talan.bank.gov.ua/get-user-certificate/g6RWwjnsj1JdSJe0uHBT" TargetMode="External"/><Relationship Id="rId522" Type="http://schemas.openxmlformats.org/officeDocument/2006/relationships/hyperlink" Target="https://talan.bank.gov.ua/get-user-certificate/g6RWwSB1YIWOD-Zs0Jkg" TargetMode="External"/><Relationship Id="rId967" Type="http://schemas.openxmlformats.org/officeDocument/2006/relationships/hyperlink" Target="https://talan.bank.gov.ua/get-user-certificate/g6RWwUAr7WNDM9qm7J2e" TargetMode="External"/><Relationship Id="rId1152" Type="http://schemas.openxmlformats.org/officeDocument/2006/relationships/hyperlink" Target="https://talan.bank.gov.ua/get-user-certificate/g6RWwIwdfJPsmduc7VWP" TargetMode="External"/><Relationship Id="rId1597" Type="http://schemas.openxmlformats.org/officeDocument/2006/relationships/hyperlink" Target="https://talan.bank.gov.ua/get-user-certificate/g6RWwz0JZzBjkP7R3uqU" TargetMode="External"/><Relationship Id="rId96" Type="http://schemas.openxmlformats.org/officeDocument/2006/relationships/hyperlink" Target="https://talan.bank.gov.ua/get-user-certificate/g6RWwk5QtCiieKIOtBT8" TargetMode="External"/><Relationship Id="rId827" Type="http://schemas.openxmlformats.org/officeDocument/2006/relationships/hyperlink" Target="https://talan.bank.gov.ua/get-user-certificate/g6RWwmweTqrvIKJ2KGXf" TargetMode="External"/><Relationship Id="rId1012" Type="http://schemas.openxmlformats.org/officeDocument/2006/relationships/hyperlink" Target="https://talan.bank.gov.ua/get-user-certificate/g6RWw3bJmNRD1JhEnzx0" TargetMode="External"/><Relationship Id="rId1457" Type="http://schemas.openxmlformats.org/officeDocument/2006/relationships/hyperlink" Target="https://talan.bank.gov.ua/get-user-certificate/g6RWwgdN9yM4w-U2cIdu" TargetMode="External"/><Relationship Id="rId1664" Type="http://schemas.openxmlformats.org/officeDocument/2006/relationships/hyperlink" Target="https://talan.bank.gov.ua/get-user-certificate/g6RWwcikQ3AE0ld3K6L3" TargetMode="External"/><Relationship Id="rId1871" Type="http://schemas.openxmlformats.org/officeDocument/2006/relationships/hyperlink" Target="https://talan.bank.gov.ua/get-user-certificate/g6RWwOfmkI1TVc3jFHa5" TargetMode="External"/><Relationship Id="rId1317" Type="http://schemas.openxmlformats.org/officeDocument/2006/relationships/hyperlink" Target="https://talan.bank.gov.ua/get-user-certificate/g6RWw-jvY3if4tQozzBA" TargetMode="External"/><Relationship Id="rId1524" Type="http://schemas.openxmlformats.org/officeDocument/2006/relationships/hyperlink" Target="https://talan.bank.gov.ua/get-user-certificate/g6RWwdGNx4eFaYs9KTAA" TargetMode="External"/><Relationship Id="rId1731" Type="http://schemas.openxmlformats.org/officeDocument/2006/relationships/hyperlink" Target="https://talan.bank.gov.ua/get-user-certificate/g6RWw_S3C3OaJvOE_TCA" TargetMode="External"/><Relationship Id="rId23" Type="http://schemas.openxmlformats.org/officeDocument/2006/relationships/hyperlink" Target="https://talan.bank.gov.ua/get-user-certificate/g6RWw_A0aoT_O-Jhvmz3" TargetMode="External"/><Relationship Id="rId1829" Type="http://schemas.openxmlformats.org/officeDocument/2006/relationships/hyperlink" Target="https://talan.bank.gov.ua/get-user-certificate/g6RWw4iYNZIghqS13gik" TargetMode="External"/><Relationship Id="rId172" Type="http://schemas.openxmlformats.org/officeDocument/2006/relationships/hyperlink" Target="https://talan.bank.gov.ua/get-user-certificate/g6RWwhoDwq6OHCrciQPJ" TargetMode="External"/><Relationship Id="rId477" Type="http://schemas.openxmlformats.org/officeDocument/2006/relationships/hyperlink" Target="https://talan.bank.gov.ua/get-user-certificate/g6RWwdZNNCQBGcEBWpVT" TargetMode="External"/><Relationship Id="rId684" Type="http://schemas.openxmlformats.org/officeDocument/2006/relationships/hyperlink" Target="https://talan.bank.gov.ua/get-user-certificate/g6RWwCn2rUyDBxjkB4IJ" TargetMode="External"/><Relationship Id="rId337" Type="http://schemas.openxmlformats.org/officeDocument/2006/relationships/hyperlink" Target="https://talan.bank.gov.ua/get-user-certificate/g6RWwVNGnURNGb5TApXV" TargetMode="External"/><Relationship Id="rId891" Type="http://schemas.openxmlformats.org/officeDocument/2006/relationships/hyperlink" Target="https://talan.bank.gov.ua/get-user-certificate/g6RWwR9GhcvxyV-enCZp" TargetMode="External"/><Relationship Id="rId989" Type="http://schemas.openxmlformats.org/officeDocument/2006/relationships/hyperlink" Target="https://talan.bank.gov.ua/get-user-certificate/g6RWwgNY368wV1Aq4T-d" TargetMode="External"/><Relationship Id="rId544" Type="http://schemas.openxmlformats.org/officeDocument/2006/relationships/hyperlink" Target="https://talan.bank.gov.ua/get-user-certificate/g6RWwadMg8GUnlQ_RUTD" TargetMode="External"/><Relationship Id="rId751" Type="http://schemas.openxmlformats.org/officeDocument/2006/relationships/hyperlink" Target="https://talan.bank.gov.ua/get-user-certificate/g6RWwnUvc6ODCLsRLapZ" TargetMode="External"/><Relationship Id="rId849" Type="http://schemas.openxmlformats.org/officeDocument/2006/relationships/hyperlink" Target="https://talan.bank.gov.ua/get-user-certificate/g6RWwDiD-FP7E-h4z7pV" TargetMode="External"/><Relationship Id="rId1174" Type="http://schemas.openxmlformats.org/officeDocument/2006/relationships/hyperlink" Target="https://talan.bank.gov.ua/get-user-certificate/g6RWwUw2XvG9llBo-C3_" TargetMode="External"/><Relationship Id="rId1381" Type="http://schemas.openxmlformats.org/officeDocument/2006/relationships/hyperlink" Target="https://talan.bank.gov.ua/get-user-certificate/g6RWw76pOSyCGOSPNLOE" TargetMode="External"/><Relationship Id="rId1479" Type="http://schemas.openxmlformats.org/officeDocument/2006/relationships/hyperlink" Target="https://talan.bank.gov.ua/get-user-certificate/g6RWwFGA4jiy02Mxdems" TargetMode="External"/><Relationship Id="rId1686" Type="http://schemas.openxmlformats.org/officeDocument/2006/relationships/hyperlink" Target="https://talan.bank.gov.ua/get-user-certificate/g6RWwlqDwXbI4wfXz22J" TargetMode="External"/><Relationship Id="rId404" Type="http://schemas.openxmlformats.org/officeDocument/2006/relationships/hyperlink" Target="https://talan.bank.gov.ua/get-user-certificate/g6RWwYOFxenw8oPLuDPE" TargetMode="External"/><Relationship Id="rId611" Type="http://schemas.openxmlformats.org/officeDocument/2006/relationships/hyperlink" Target="https://talan.bank.gov.ua/get-user-certificate/g6RWwMohs-FRyhnGCQ5l" TargetMode="External"/><Relationship Id="rId1034" Type="http://schemas.openxmlformats.org/officeDocument/2006/relationships/hyperlink" Target="https://talan.bank.gov.ua/get-user-certificate/g6RWwiY8ptInGr_7wywX" TargetMode="External"/><Relationship Id="rId1241" Type="http://schemas.openxmlformats.org/officeDocument/2006/relationships/hyperlink" Target="https://talan.bank.gov.ua/get-user-certificate/g6RWwS5CjBbRHOgYLiLF" TargetMode="External"/><Relationship Id="rId1339" Type="http://schemas.openxmlformats.org/officeDocument/2006/relationships/hyperlink" Target="https://talan.bank.gov.ua/get-user-certificate/g6RWw_wO4KfG99PblV6-" TargetMode="External"/><Relationship Id="rId1893" Type="http://schemas.openxmlformats.org/officeDocument/2006/relationships/hyperlink" Target="https://talan.bank.gov.ua/get-user-certificate/g6RWwd9mxt4GW8WcXzox" TargetMode="External"/><Relationship Id="rId709" Type="http://schemas.openxmlformats.org/officeDocument/2006/relationships/hyperlink" Target="https://talan.bank.gov.ua/get-user-certificate/g6RWw3eLgZbYzEwd-dZK" TargetMode="External"/><Relationship Id="rId916" Type="http://schemas.openxmlformats.org/officeDocument/2006/relationships/hyperlink" Target="https://talan.bank.gov.ua/get-user-certificate/g6RWwvkB8Gamcp2Mq3xB" TargetMode="External"/><Relationship Id="rId1101" Type="http://schemas.openxmlformats.org/officeDocument/2006/relationships/hyperlink" Target="https://talan.bank.gov.ua/get-user-certificate/g6RWwm2SHh2bpGFg-G6g" TargetMode="External"/><Relationship Id="rId1546" Type="http://schemas.openxmlformats.org/officeDocument/2006/relationships/hyperlink" Target="https://talan.bank.gov.ua/get-user-certificate/g6RWwW4zkDAJHrQ72etU" TargetMode="External"/><Relationship Id="rId1753" Type="http://schemas.openxmlformats.org/officeDocument/2006/relationships/hyperlink" Target="https://talan.bank.gov.ua/get-user-certificate/g6RWwYgyIirrOfVTpD2y" TargetMode="External"/><Relationship Id="rId45" Type="http://schemas.openxmlformats.org/officeDocument/2006/relationships/hyperlink" Target="https://talan.bank.gov.ua/get-user-certificate/g6RWwyxGVPrl6LlZmxBO" TargetMode="External"/><Relationship Id="rId1406" Type="http://schemas.openxmlformats.org/officeDocument/2006/relationships/hyperlink" Target="https://talan.bank.gov.ua/get-user-certificate/g6RWwOpnPZA51oVoGyQn" TargetMode="External"/><Relationship Id="rId1613" Type="http://schemas.openxmlformats.org/officeDocument/2006/relationships/hyperlink" Target="https://talan.bank.gov.ua/get-user-certificate/g6RWwmcSCgV3GyKWrGy2" TargetMode="External"/><Relationship Id="rId1820" Type="http://schemas.openxmlformats.org/officeDocument/2006/relationships/hyperlink" Target="https://talan.bank.gov.ua/get-user-certificate/g6RWwouF4yaEiMqesyKF" TargetMode="External"/><Relationship Id="rId194" Type="http://schemas.openxmlformats.org/officeDocument/2006/relationships/hyperlink" Target="https://talan.bank.gov.ua/get-user-certificate/g6RWwFfMda9AkVYmUjHn" TargetMode="External"/><Relationship Id="rId1918" Type="http://schemas.openxmlformats.org/officeDocument/2006/relationships/hyperlink" Target="https://talan.bank.gov.ua/get-user-certificate/g6RWwIRE_Hq7LMohKBMs" TargetMode="External"/><Relationship Id="rId261" Type="http://schemas.openxmlformats.org/officeDocument/2006/relationships/hyperlink" Target="https://talan.bank.gov.ua/get-user-certificate/g6RWwlepY5-1K4nnzFiw" TargetMode="External"/><Relationship Id="rId499" Type="http://schemas.openxmlformats.org/officeDocument/2006/relationships/hyperlink" Target="https://talan.bank.gov.ua/get-user-certificate/g6RWwG7bcqjAjrlWVWRc" TargetMode="External"/><Relationship Id="rId359" Type="http://schemas.openxmlformats.org/officeDocument/2006/relationships/hyperlink" Target="https://talan.bank.gov.ua/get-user-certificate/g6RWwteix0Gu9tr-Qwqp" TargetMode="External"/><Relationship Id="rId566" Type="http://schemas.openxmlformats.org/officeDocument/2006/relationships/hyperlink" Target="https://talan.bank.gov.ua/get-user-certificate/g6RWwhSJpGIeNWzL-R3q" TargetMode="External"/><Relationship Id="rId773" Type="http://schemas.openxmlformats.org/officeDocument/2006/relationships/hyperlink" Target="https://talan.bank.gov.ua/get-user-certificate/g6RWwre8lNzmlJHlFRxR" TargetMode="External"/><Relationship Id="rId1196" Type="http://schemas.openxmlformats.org/officeDocument/2006/relationships/hyperlink" Target="https://talan.bank.gov.ua/get-user-certificate/g6RWwD1zd6czNmxVrzXm" TargetMode="External"/><Relationship Id="rId121" Type="http://schemas.openxmlformats.org/officeDocument/2006/relationships/hyperlink" Target="https://talan.bank.gov.ua/get-user-certificate/g6RWwh2PseBrvw1i07qG" TargetMode="External"/><Relationship Id="rId219" Type="http://schemas.openxmlformats.org/officeDocument/2006/relationships/hyperlink" Target="https://talan.bank.gov.ua/get-user-certificate/g6RWwDM8ea6huBj20EnA" TargetMode="External"/><Relationship Id="rId426" Type="http://schemas.openxmlformats.org/officeDocument/2006/relationships/hyperlink" Target="https://talan.bank.gov.ua/get-user-certificate/g6RWwnTJHwROx7cBZmVU" TargetMode="External"/><Relationship Id="rId633" Type="http://schemas.openxmlformats.org/officeDocument/2006/relationships/hyperlink" Target="https://talan.bank.gov.ua/get-user-certificate/g6RWwp648Mu75bBRbT1E" TargetMode="External"/><Relationship Id="rId980" Type="http://schemas.openxmlformats.org/officeDocument/2006/relationships/hyperlink" Target="https://talan.bank.gov.ua/get-user-certificate/g6RWwKEWZkdqUm8dEFfG" TargetMode="External"/><Relationship Id="rId1056" Type="http://schemas.openxmlformats.org/officeDocument/2006/relationships/hyperlink" Target="https://talan.bank.gov.ua/get-user-certificate/g6RWwTrJY8oNhFFWSszg" TargetMode="External"/><Relationship Id="rId1263" Type="http://schemas.openxmlformats.org/officeDocument/2006/relationships/hyperlink" Target="https://talan.bank.gov.ua/get-user-certificate/g6RWwapgHH3D7GHJL__E" TargetMode="External"/><Relationship Id="rId840" Type="http://schemas.openxmlformats.org/officeDocument/2006/relationships/hyperlink" Target="https://talan.bank.gov.ua/get-user-certificate/g6RWwZRRyYxs2zX4Ua-I" TargetMode="External"/><Relationship Id="rId938" Type="http://schemas.openxmlformats.org/officeDocument/2006/relationships/hyperlink" Target="https://talan.bank.gov.ua/get-user-certificate/g6RWwm2HHcX4i462kmhS" TargetMode="External"/><Relationship Id="rId1470" Type="http://schemas.openxmlformats.org/officeDocument/2006/relationships/hyperlink" Target="https://talan.bank.gov.ua/get-user-certificate/g6RWwoxCtBui1CovALqg" TargetMode="External"/><Relationship Id="rId1568" Type="http://schemas.openxmlformats.org/officeDocument/2006/relationships/hyperlink" Target="https://talan.bank.gov.ua/get-user-certificate/g6RWwZV1JxH0cxnM6_o7" TargetMode="External"/><Relationship Id="rId1775" Type="http://schemas.openxmlformats.org/officeDocument/2006/relationships/hyperlink" Target="https://talan.bank.gov.ua/get-user-certificate/g6RWw-dgAuXKfQ1pYSad" TargetMode="External"/><Relationship Id="rId67" Type="http://schemas.openxmlformats.org/officeDocument/2006/relationships/hyperlink" Target="https://talan.bank.gov.ua/get-user-certificate/g6RWwJrs-L_tvrxaGIdR" TargetMode="External"/><Relationship Id="rId700" Type="http://schemas.openxmlformats.org/officeDocument/2006/relationships/hyperlink" Target="https://talan.bank.gov.ua/get-user-certificate/g6RWwFV57sRK2AeQcsMJ" TargetMode="External"/><Relationship Id="rId1123" Type="http://schemas.openxmlformats.org/officeDocument/2006/relationships/hyperlink" Target="https://talan.bank.gov.ua/get-user-certificate/g6RWwD2VSLS141Gn-kKA" TargetMode="External"/><Relationship Id="rId1330" Type="http://schemas.openxmlformats.org/officeDocument/2006/relationships/hyperlink" Target="https://talan.bank.gov.ua/get-user-certificate/g6RWwnS6_xCwFZcM63l_" TargetMode="External"/><Relationship Id="rId1428" Type="http://schemas.openxmlformats.org/officeDocument/2006/relationships/hyperlink" Target="https://talan.bank.gov.ua/get-user-certificate/g6RWwg4r8gCU1RrFtNJK" TargetMode="External"/><Relationship Id="rId1635" Type="http://schemas.openxmlformats.org/officeDocument/2006/relationships/hyperlink" Target="https://talan.bank.gov.ua/get-user-certificate/g6RWw8wzUCSW5a1yTeQr" TargetMode="External"/><Relationship Id="rId1842" Type="http://schemas.openxmlformats.org/officeDocument/2006/relationships/hyperlink" Target="https://talan.bank.gov.ua/get-user-certificate/g6RWwFavP93C3UCroH1j" TargetMode="External"/><Relationship Id="rId1702" Type="http://schemas.openxmlformats.org/officeDocument/2006/relationships/hyperlink" Target="https://talan.bank.gov.ua/get-user-certificate/g6RWwSLN5XtblA_cDVzp" TargetMode="External"/><Relationship Id="rId283" Type="http://schemas.openxmlformats.org/officeDocument/2006/relationships/hyperlink" Target="https://talan.bank.gov.ua/get-user-certificate/g6RWwExopolQOnqH2rVY" TargetMode="External"/><Relationship Id="rId490" Type="http://schemas.openxmlformats.org/officeDocument/2006/relationships/hyperlink" Target="https://talan.bank.gov.ua/get-user-certificate/g6RWwYwMo2iT96w1zlOS" TargetMode="External"/><Relationship Id="rId143" Type="http://schemas.openxmlformats.org/officeDocument/2006/relationships/hyperlink" Target="https://talan.bank.gov.ua/get-user-certificate/g6RWwql77u-qNNa2ss-l" TargetMode="External"/><Relationship Id="rId350" Type="http://schemas.openxmlformats.org/officeDocument/2006/relationships/hyperlink" Target="https://talan.bank.gov.ua/get-user-certificate/g6RWwQmnUHk7yFcg2Uk6" TargetMode="External"/><Relationship Id="rId588" Type="http://schemas.openxmlformats.org/officeDocument/2006/relationships/hyperlink" Target="https://talan.bank.gov.ua/get-user-certificate/g6RWwo10QPy_JVxH1-hC" TargetMode="External"/><Relationship Id="rId795" Type="http://schemas.openxmlformats.org/officeDocument/2006/relationships/hyperlink" Target="https://talan.bank.gov.ua/get-user-certificate/g6RWwB2Ct-7Gu2N0lY4V" TargetMode="External"/><Relationship Id="rId9" Type="http://schemas.openxmlformats.org/officeDocument/2006/relationships/hyperlink" Target="https://talan.bank.gov.ua/get-user-certificate/g6RWwaWqGuScIXimnbzS" TargetMode="External"/><Relationship Id="rId210" Type="http://schemas.openxmlformats.org/officeDocument/2006/relationships/hyperlink" Target="https://talan.bank.gov.ua/get-user-certificate/g6RWwUc-CGYGthq6ogxl" TargetMode="External"/><Relationship Id="rId448" Type="http://schemas.openxmlformats.org/officeDocument/2006/relationships/hyperlink" Target="https://talan.bank.gov.ua/get-user-certificate/g6RWwN3rpP1SS63JUjJq" TargetMode="External"/><Relationship Id="rId655" Type="http://schemas.openxmlformats.org/officeDocument/2006/relationships/hyperlink" Target="https://talan.bank.gov.ua/get-user-certificate/g6RWwWYPARDRLIbQ3Mcp" TargetMode="External"/><Relationship Id="rId862" Type="http://schemas.openxmlformats.org/officeDocument/2006/relationships/hyperlink" Target="https://talan.bank.gov.ua/get-user-certificate/g6RWwOHNR5H_5Cpl2Mkt" TargetMode="External"/><Relationship Id="rId1078" Type="http://schemas.openxmlformats.org/officeDocument/2006/relationships/hyperlink" Target="https://talan.bank.gov.ua/get-user-certificate/g6RWw1hJyKC5Iv2c158J" TargetMode="External"/><Relationship Id="rId1285" Type="http://schemas.openxmlformats.org/officeDocument/2006/relationships/hyperlink" Target="https://talan.bank.gov.ua/get-user-certificate/g6RWwxkkAr-ZMsrNylBE" TargetMode="External"/><Relationship Id="rId1492" Type="http://schemas.openxmlformats.org/officeDocument/2006/relationships/hyperlink" Target="https://talan.bank.gov.ua/get-user-certificate/g6RWwEtLUjGX_AzVrQBL" TargetMode="External"/><Relationship Id="rId308" Type="http://schemas.openxmlformats.org/officeDocument/2006/relationships/hyperlink" Target="https://talan.bank.gov.ua/get-user-certificate/g6RWwHd4_aIc667OZ-m6" TargetMode="External"/><Relationship Id="rId515" Type="http://schemas.openxmlformats.org/officeDocument/2006/relationships/hyperlink" Target="https://talan.bank.gov.ua/get-user-certificate/g6RWwU6TUoQD_wk-vbfJ" TargetMode="External"/><Relationship Id="rId722" Type="http://schemas.openxmlformats.org/officeDocument/2006/relationships/hyperlink" Target="https://talan.bank.gov.ua/get-user-certificate/g6RWwJoIWkXATztqYF8A" TargetMode="External"/><Relationship Id="rId1145" Type="http://schemas.openxmlformats.org/officeDocument/2006/relationships/hyperlink" Target="https://talan.bank.gov.ua/get-user-certificate/g6RWw_Vgy_k3UNFql2MN" TargetMode="External"/><Relationship Id="rId1352" Type="http://schemas.openxmlformats.org/officeDocument/2006/relationships/hyperlink" Target="https://talan.bank.gov.ua/get-user-certificate/g6RWwwz2QKH8Oh53dwFW" TargetMode="External"/><Relationship Id="rId1797" Type="http://schemas.openxmlformats.org/officeDocument/2006/relationships/hyperlink" Target="https://talan.bank.gov.ua/get-user-certificate/g6RWwi11VsMRRgHMSJPj" TargetMode="External"/><Relationship Id="rId89" Type="http://schemas.openxmlformats.org/officeDocument/2006/relationships/hyperlink" Target="https://talan.bank.gov.ua/get-user-certificate/g6RWwIX8-BVgOySA7W8-" TargetMode="External"/><Relationship Id="rId1005" Type="http://schemas.openxmlformats.org/officeDocument/2006/relationships/hyperlink" Target="https://talan.bank.gov.ua/get-user-certificate/g6RWweM_se8uWXZXqF8t" TargetMode="External"/><Relationship Id="rId1212" Type="http://schemas.openxmlformats.org/officeDocument/2006/relationships/hyperlink" Target="https://talan.bank.gov.ua/get-user-certificate/g6RWwyT_5crybHomdxf2" TargetMode="External"/><Relationship Id="rId1657" Type="http://schemas.openxmlformats.org/officeDocument/2006/relationships/hyperlink" Target="https://talan.bank.gov.ua/get-user-certificate/g6RWwK0zUu-9_x-AWor4" TargetMode="External"/><Relationship Id="rId1864" Type="http://schemas.openxmlformats.org/officeDocument/2006/relationships/hyperlink" Target="https://talan.bank.gov.ua/get-user-certificate/g6RWwaRVCOWjhJev-EYI" TargetMode="External"/><Relationship Id="rId1517" Type="http://schemas.openxmlformats.org/officeDocument/2006/relationships/hyperlink" Target="https://talan.bank.gov.ua/get-user-certificate/g6RWwwjbqws00w062uZi" TargetMode="External"/><Relationship Id="rId1724" Type="http://schemas.openxmlformats.org/officeDocument/2006/relationships/hyperlink" Target="https://talan.bank.gov.ua/get-user-certificate/g6RWwNPJg8RTIZwW06Tz" TargetMode="External"/><Relationship Id="rId16" Type="http://schemas.openxmlformats.org/officeDocument/2006/relationships/hyperlink" Target="https://talan.bank.gov.ua/get-user-certificate/g6RWw7IUr65WOZ-Houn9" TargetMode="External"/><Relationship Id="rId1931" Type="http://schemas.openxmlformats.org/officeDocument/2006/relationships/hyperlink" Target="https://talan.bank.gov.ua/get-user-certificate/g6RWwGgqRW2gXPDKhOFc" TargetMode="External"/><Relationship Id="rId165" Type="http://schemas.openxmlformats.org/officeDocument/2006/relationships/hyperlink" Target="https://talan.bank.gov.ua/get-user-certificate/g6RWw_Sm-J2Lm4vAGze9" TargetMode="External"/><Relationship Id="rId372" Type="http://schemas.openxmlformats.org/officeDocument/2006/relationships/hyperlink" Target="https://talan.bank.gov.ua/get-user-certificate/g6RWwgfD5cpnVBFEdGXq" TargetMode="External"/><Relationship Id="rId677" Type="http://schemas.openxmlformats.org/officeDocument/2006/relationships/hyperlink" Target="https://talan.bank.gov.ua/get-user-certificate/g6RWwOryge_XeixKjtwF" TargetMode="External"/><Relationship Id="rId232" Type="http://schemas.openxmlformats.org/officeDocument/2006/relationships/hyperlink" Target="https://talan.bank.gov.ua/get-user-certificate/g6RWw2MGCjZU1pdziaG5" TargetMode="External"/><Relationship Id="rId884" Type="http://schemas.openxmlformats.org/officeDocument/2006/relationships/hyperlink" Target="https://talan.bank.gov.ua/get-user-certificate/g6RWwct8aESCr5fKrC8V" TargetMode="External"/><Relationship Id="rId537" Type="http://schemas.openxmlformats.org/officeDocument/2006/relationships/hyperlink" Target="https://talan.bank.gov.ua/get-user-certificate/g6RWwW7PmphvHgVhIBDx" TargetMode="External"/><Relationship Id="rId744" Type="http://schemas.openxmlformats.org/officeDocument/2006/relationships/hyperlink" Target="https://talan.bank.gov.ua/get-user-certificate/g6RWwW0vWnXNAxEA0EWq" TargetMode="External"/><Relationship Id="rId951" Type="http://schemas.openxmlformats.org/officeDocument/2006/relationships/hyperlink" Target="https://talan.bank.gov.ua/get-user-certificate/g6RWwKRQvyt88PUBz0NM" TargetMode="External"/><Relationship Id="rId1167" Type="http://schemas.openxmlformats.org/officeDocument/2006/relationships/hyperlink" Target="https://talan.bank.gov.ua/get-user-certificate/g6RWwQUsHz4MJnNEhxRu" TargetMode="External"/><Relationship Id="rId1374" Type="http://schemas.openxmlformats.org/officeDocument/2006/relationships/hyperlink" Target="https://talan.bank.gov.ua/get-user-certificate/g6RWwAUrkcCikEsWjGt9" TargetMode="External"/><Relationship Id="rId1581" Type="http://schemas.openxmlformats.org/officeDocument/2006/relationships/hyperlink" Target="https://talan.bank.gov.ua/get-user-certificate/g6RWwRwEswqgOvF9ahMr" TargetMode="External"/><Relationship Id="rId1679" Type="http://schemas.openxmlformats.org/officeDocument/2006/relationships/hyperlink" Target="https://talan.bank.gov.ua/get-user-certificate/g6RWwFPHcm7YW_gIzddQ" TargetMode="External"/><Relationship Id="rId80" Type="http://schemas.openxmlformats.org/officeDocument/2006/relationships/hyperlink" Target="https://talan.bank.gov.ua/get-user-certificate/g6RWwds0gWehjg-eZO9o" TargetMode="External"/><Relationship Id="rId604" Type="http://schemas.openxmlformats.org/officeDocument/2006/relationships/hyperlink" Target="https://talan.bank.gov.ua/get-user-certificate/g6RWw--KyAqlLBekEquq" TargetMode="External"/><Relationship Id="rId811" Type="http://schemas.openxmlformats.org/officeDocument/2006/relationships/hyperlink" Target="https://talan.bank.gov.ua/get-user-certificate/g6RWwcdRWZWGe6K1PGco" TargetMode="External"/><Relationship Id="rId1027" Type="http://schemas.openxmlformats.org/officeDocument/2006/relationships/hyperlink" Target="https://talan.bank.gov.ua/get-user-certificate/g6RWwwxkpauYRpszL0Jk" TargetMode="External"/><Relationship Id="rId1234" Type="http://schemas.openxmlformats.org/officeDocument/2006/relationships/hyperlink" Target="https://talan.bank.gov.ua/get-user-certificate/g6RWw4dpBnoD-litcl8M" TargetMode="External"/><Relationship Id="rId1441" Type="http://schemas.openxmlformats.org/officeDocument/2006/relationships/hyperlink" Target="https://talan.bank.gov.ua/get-user-certificate/g6RWw2NTprZ3ANXHw-rk" TargetMode="External"/><Relationship Id="rId1886" Type="http://schemas.openxmlformats.org/officeDocument/2006/relationships/hyperlink" Target="https://talan.bank.gov.ua/get-user-certificate/g6RWw5NYex2QHny3E2i5" TargetMode="External"/><Relationship Id="rId909" Type="http://schemas.openxmlformats.org/officeDocument/2006/relationships/hyperlink" Target="https://talan.bank.gov.ua/get-user-certificate/g6RWwqQF6ao-Agw094t_" TargetMode="External"/><Relationship Id="rId1301" Type="http://schemas.openxmlformats.org/officeDocument/2006/relationships/hyperlink" Target="https://talan.bank.gov.ua/get-user-certificate/g6RWwux9lGu2s11zK9NZ" TargetMode="External"/><Relationship Id="rId1539" Type="http://schemas.openxmlformats.org/officeDocument/2006/relationships/hyperlink" Target="https://talan.bank.gov.ua/get-user-certificate/g6RWw4AhhX5A5wBZLZeS" TargetMode="External"/><Relationship Id="rId1746" Type="http://schemas.openxmlformats.org/officeDocument/2006/relationships/hyperlink" Target="https://talan.bank.gov.ua/get-user-certificate/g6RWw87-44VQ3HnMQHnw" TargetMode="External"/><Relationship Id="rId38" Type="http://schemas.openxmlformats.org/officeDocument/2006/relationships/hyperlink" Target="https://talan.bank.gov.ua/get-user-certificate/g6RWwV36IexwB4YO4rEn" TargetMode="External"/><Relationship Id="rId1606" Type="http://schemas.openxmlformats.org/officeDocument/2006/relationships/hyperlink" Target="https://talan.bank.gov.ua/get-user-certificate/g6RWwMoleyKvW7hBrRGw" TargetMode="External"/><Relationship Id="rId1813" Type="http://schemas.openxmlformats.org/officeDocument/2006/relationships/hyperlink" Target="https://talan.bank.gov.ua/get-user-certificate/g6RWwoUQBbay9_BHY7jK" TargetMode="External"/><Relationship Id="rId187" Type="http://schemas.openxmlformats.org/officeDocument/2006/relationships/hyperlink" Target="https://talan.bank.gov.ua/get-user-certificate/g6RWwGeojdR5JiG0ZmW5" TargetMode="External"/><Relationship Id="rId394" Type="http://schemas.openxmlformats.org/officeDocument/2006/relationships/hyperlink" Target="https://talan.bank.gov.ua/get-user-certificate/g6RWwqCrhbhdXWRkrrns" TargetMode="External"/><Relationship Id="rId254" Type="http://schemas.openxmlformats.org/officeDocument/2006/relationships/hyperlink" Target="https://talan.bank.gov.ua/get-user-certificate/g6RWwax0hgfJXrxJNMXD" TargetMode="External"/><Relationship Id="rId699" Type="http://schemas.openxmlformats.org/officeDocument/2006/relationships/hyperlink" Target="https://talan.bank.gov.ua/get-user-certificate/g6RWwUnSlDqucB1MriJV" TargetMode="External"/><Relationship Id="rId1091" Type="http://schemas.openxmlformats.org/officeDocument/2006/relationships/hyperlink" Target="https://talan.bank.gov.ua/get-user-certificate/g6RWwKurXHvg2HtLfmbq" TargetMode="External"/><Relationship Id="rId114" Type="http://schemas.openxmlformats.org/officeDocument/2006/relationships/hyperlink" Target="https://talan.bank.gov.ua/get-user-certificate/g6RWwVEeZsMT0eHUR9P4" TargetMode="External"/><Relationship Id="rId461" Type="http://schemas.openxmlformats.org/officeDocument/2006/relationships/hyperlink" Target="https://talan.bank.gov.ua/get-user-certificate/g6RWwYdROahNM13ahLUY" TargetMode="External"/><Relationship Id="rId559" Type="http://schemas.openxmlformats.org/officeDocument/2006/relationships/hyperlink" Target="https://talan.bank.gov.ua/get-user-certificate/g6RWwPLkS2niHxYW59Kg" TargetMode="External"/><Relationship Id="rId766" Type="http://schemas.openxmlformats.org/officeDocument/2006/relationships/hyperlink" Target="https://talan.bank.gov.ua/get-user-certificate/g6RWw0RZI9p9wMEASusT" TargetMode="External"/><Relationship Id="rId1189" Type="http://schemas.openxmlformats.org/officeDocument/2006/relationships/hyperlink" Target="https://talan.bank.gov.ua/get-user-certificate/g6RWwL_BG6suprT256sg" TargetMode="External"/><Relationship Id="rId1396" Type="http://schemas.openxmlformats.org/officeDocument/2006/relationships/hyperlink" Target="https://talan.bank.gov.ua/get-user-certificate/g6RWwCp9B4-JzhwxaQ2E" TargetMode="External"/><Relationship Id="rId321" Type="http://schemas.openxmlformats.org/officeDocument/2006/relationships/hyperlink" Target="https://talan.bank.gov.ua/get-user-certificate/g6RWwT0c6OsSVQZE0dhD" TargetMode="External"/><Relationship Id="rId419" Type="http://schemas.openxmlformats.org/officeDocument/2006/relationships/hyperlink" Target="https://talan.bank.gov.ua/get-user-certificate/g6RWwuhSH3zYHfGt9raL" TargetMode="External"/><Relationship Id="rId626" Type="http://schemas.openxmlformats.org/officeDocument/2006/relationships/hyperlink" Target="https://talan.bank.gov.ua/get-user-certificate/g6RWw4u3rBFyw-OEBtAD" TargetMode="External"/><Relationship Id="rId973" Type="http://schemas.openxmlformats.org/officeDocument/2006/relationships/hyperlink" Target="https://talan.bank.gov.ua/get-user-certificate/g6RWwcOvTcOZHlCnvqu9" TargetMode="External"/><Relationship Id="rId1049" Type="http://schemas.openxmlformats.org/officeDocument/2006/relationships/hyperlink" Target="https://talan.bank.gov.ua/get-user-certificate/g6RWwTIXS1BUMybEpi-J" TargetMode="External"/><Relationship Id="rId1256" Type="http://schemas.openxmlformats.org/officeDocument/2006/relationships/hyperlink" Target="https://talan.bank.gov.ua/get-user-certificate/g6RWwvs_KsWfdR5WTPPf" TargetMode="External"/><Relationship Id="rId833" Type="http://schemas.openxmlformats.org/officeDocument/2006/relationships/hyperlink" Target="https://talan.bank.gov.ua/get-user-certificate/g6RWwNvMjWvdzMmh8kGP" TargetMode="External"/><Relationship Id="rId1116" Type="http://schemas.openxmlformats.org/officeDocument/2006/relationships/hyperlink" Target="https://talan.bank.gov.ua/get-user-certificate/g6RWwh1pZyL441Su0d12" TargetMode="External"/><Relationship Id="rId1463" Type="http://schemas.openxmlformats.org/officeDocument/2006/relationships/hyperlink" Target="https://talan.bank.gov.ua/get-user-certificate/g6RWw4ivy5rHpZ0RpxCP" TargetMode="External"/><Relationship Id="rId1670" Type="http://schemas.openxmlformats.org/officeDocument/2006/relationships/hyperlink" Target="https://talan.bank.gov.ua/get-user-certificate/g6RWwBvhZ6K24LnHUDSv" TargetMode="External"/><Relationship Id="rId1768" Type="http://schemas.openxmlformats.org/officeDocument/2006/relationships/hyperlink" Target="https://talan.bank.gov.ua/get-user-certificate/g6RWwXTZsaptcWpA9acR" TargetMode="External"/><Relationship Id="rId900" Type="http://schemas.openxmlformats.org/officeDocument/2006/relationships/hyperlink" Target="https://talan.bank.gov.ua/get-user-certificate/g6RWwbah_IevO0AyXPGp" TargetMode="External"/><Relationship Id="rId1323" Type="http://schemas.openxmlformats.org/officeDocument/2006/relationships/hyperlink" Target="https://talan.bank.gov.ua/get-user-certificate/g6RWwC_-83ZYNgTKizJd" TargetMode="External"/><Relationship Id="rId1530" Type="http://schemas.openxmlformats.org/officeDocument/2006/relationships/hyperlink" Target="https://talan.bank.gov.ua/get-user-certificate/g6RWwzjH5Cr1i7E3un76" TargetMode="External"/><Relationship Id="rId1628" Type="http://schemas.openxmlformats.org/officeDocument/2006/relationships/hyperlink" Target="https://talan.bank.gov.ua/get-user-certificate/g6RWwF1Kr5FkCTb6aKmY" TargetMode="External"/><Relationship Id="rId1835" Type="http://schemas.openxmlformats.org/officeDocument/2006/relationships/hyperlink" Target="https://talan.bank.gov.ua/get-user-certificate/g6RWw2K9BR8GaUDYFroM" TargetMode="External"/><Relationship Id="rId1902" Type="http://schemas.openxmlformats.org/officeDocument/2006/relationships/hyperlink" Target="https://talan.bank.gov.ua/get-user-certificate/g6RWwkRkK4lzw8xsThRP" TargetMode="External"/><Relationship Id="rId276" Type="http://schemas.openxmlformats.org/officeDocument/2006/relationships/hyperlink" Target="https://talan.bank.gov.ua/get-user-certificate/g6RWw6zBo2_8-3NYeY17" TargetMode="External"/><Relationship Id="rId483" Type="http://schemas.openxmlformats.org/officeDocument/2006/relationships/hyperlink" Target="https://talan.bank.gov.ua/get-user-certificate/g6RWwxE0he6urhB2kWFN" TargetMode="External"/><Relationship Id="rId690" Type="http://schemas.openxmlformats.org/officeDocument/2006/relationships/hyperlink" Target="https://talan.bank.gov.ua/get-user-certificate/g6RWw9An1XjHQBXE7X-A" TargetMode="External"/><Relationship Id="rId136" Type="http://schemas.openxmlformats.org/officeDocument/2006/relationships/hyperlink" Target="https://talan.bank.gov.ua/get-user-certificate/g6RWwjb092-Mzzn-n9uA" TargetMode="External"/><Relationship Id="rId343" Type="http://schemas.openxmlformats.org/officeDocument/2006/relationships/hyperlink" Target="https://talan.bank.gov.ua/get-user-certificate/g6RWw6gQE4tlnC7OeSS3" TargetMode="External"/><Relationship Id="rId550" Type="http://schemas.openxmlformats.org/officeDocument/2006/relationships/hyperlink" Target="https://talan.bank.gov.ua/get-user-certificate/g6RWwyVBvXuRADvKtT1q" TargetMode="External"/><Relationship Id="rId788" Type="http://schemas.openxmlformats.org/officeDocument/2006/relationships/hyperlink" Target="https://talan.bank.gov.ua/get-user-certificate/g6RWwLW33bM-zlUM-7Lv" TargetMode="External"/><Relationship Id="rId995" Type="http://schemas.openxmlformats.org/officeDocument/2006/relationships/hyperlink" Target="https://talan.bank.gov.ua/get-user-certificate/g6RWw9K5mvQrnm0mfqIG" TargetMode="External"/><Relationship Id="rId1180" Type="http://schemas.openxmlformats.org/officeDocument/2006/relationships/hyperlink" Target="https://talan.bank.gov.ua/get-user-certificate/g6RWwxDa1ZKqhqXgTyaf" TargetMode="External"/><Relationship Id="rId203" Type="http://schemas.openxmlformats.org/officeDocument/2006/relationships/hyperlink" Target="https://talan.bank.gov.ua/get-user-certificate/g6RWwaH6Jty1XjiylDSp" TargetMode="External"/><Relationship Id="rId648" Type="http://schemas.openxmlformats.org/officeDocument/2006/relationships/hyperlink" Target="https://talan.bank.gov.ua/get-user-certificate/g6RWwG8OZ0ntTNlajuip" TargetMode="External"/><Relationship Id="rId855" Type="http://schemas.openxmlformats.org/officeDocument/2006/relationships/hyperlink" Target="https://talan.bank.gov.ua/get-user-certificate/g6RWwenyu6wwXkaO0UlS" TargetMode="External"/><Relationship Id="rId1040" Type="http://schemas.openxmlformats.org/officeDocument/2006/relationships/hyperlink" Target="https://talan.bank.gov.ua/get-user-certificate/g6RWwdPGweUT4b9kYHbN" TargetMode="External"/><Relationship Id="rId1278" Type="http://schemas.openxmlformats.org/officeDocument/2006/relationships/hyperlink" Target="https://talan.bank.gov.ua/get-user-certificate/g6RWwXlHplx0oTHhNbcl" TargetMode="External"/><Relationship Id="rId1485" Type="http://schemas.openxmlformats.org/officeDocument/2006/relationships/hyperlink" Target="https://talan.bank.gov.ua/get-user-certificate/g6RWwx6LyL0V5FHVtXUd" TargetMode="External"/><Relationship Id="rId1692" Type="http://schemas.openxmlformats.org/officeDocument/2006/relationships/hyperlink" Target="https://talan.bank.gov.ua/get-user-certificate/g6RWwOeuTSuPuEsV2ibc" TargetMode="External"/><Relationship Id="rId410" Type="http://schemas.openxmlformats.org/officeDocument/2006/relationships/hyperlink" Target="https://talan.bank.gov.ua/get-user-certificate/g6RWwASh4WUYbdFjMWzq" TargetMode="External"/><Relationship Id="rId508" Type="http://schemas.openxmlformats.org/officeDocument/2006/relationships/hyperlink" Target="https://talan.bank.gov.ua/get-user-certificate/g6RWwu_DprArLIyEWxpX" TargetMode="External"/><Relationship Id="rId715" Type="http://schemas.openxmlformats.org/officeDocument/2006/relationships/hyperlink" Target="https://talan.bank.gov.ua/get-user-certificate/g6RWwTcaadFyEkfsDbLz" TargetMode="External"/><Relationship Id="rId922" Type="http://schemas.openxmlformats.org/officeDocument/2006/relationships/hyperlink" Target="https://talan.bank.gov.ua/get-user-certificate/g6RWwx6YrxAWyd3AKUDr" TargetMode="External"/><Relationship Id="rId1138" Type="http://schemas.openxmlformats.org/officeDocument/2006/relationships/hyperlink" Target="https://talan.bank.gov.ua/get-user-certificate/g6RWwj-jd-iYhvWWcUGs" TargetMode="External"/><Relationship Id="rId1345" Type="http://schemas.openxmlformats.org/officeDocument/2006/relationships/hyperlink" Target="https://talan.bank.gov.ua/get-user-certificate/g6RWwjhhjkQcRbhtpUHY" TargetMode="External"/><Relationship Id="rId1552" Type="http://schemas.openxmlformats.org/officeDocument/2006/relationships/hyperlink" Target="https://talan.bank.gov.ua/get-user-certificate/g6RWwQJ41C0UR4aV17sj" TargetMode="External"/><Relationship Id="rId1205" Type="http://schemas.openxmlformats.org/officeDocument/2006/relationships/hyperlink" Target="https://talan.bank.gov.ua/get-user-certificate/g6RWwXuSNkQCxm2k3Elg" TargetMode="External"/><Relationship Id="rId1857" Type="http://schemas.openxmlformats.org/officeDocument/2006/relationships/hyperlink" Target="https://talan.bank.gov.ua/get-user-certificate/g6RWwZZb2No9ol3D8jzd" TargetMode="External"/><Relationship Id="rId51" Type="http://schemas.openxmlformats.org/officeDocument/2006/relationships/hyperlink" Target="https://talan.bank.gov.ua/get-user-certificate/g6RWw7AmwALLZro1fPov" TargetMode="External"/><Relationship Id="rId1412" Type="http://schemas.openxmlformats.org/officeDocument/2006/relationships/hyperlink" Target="https://talan.bank.gov.ua/get-user-certificate/g6RWw4D0TrarhuRbT6GB" TargetMode="External"/><Relationship Id="rId1717" Type="http://schemas.openxmlformats.org/officeDocument/2006/relationships/hyperlink" Target="https://talan.bank.gov.ua/get-user-certificate/g6RWwFIvCioGtRtDxpaY" TargetMode="External"/><Relationship Id="rId1924" Type="http://schemas.openxmlformats.org/officeDocument/2006/relationships/hyperlink" Target="https://talan.bank.gov.ua/get-user-certificate/g6RWwP_F9UJxRsJ4yWAJ" TargetMode="External"/><Relationship Id="rId298" Type="http://schemas.openxmlformats.org/officeDocument/2006/relationships/hyperlink" Target="https://talan.bank.gov.ua/get-user-certificate/g6RWwOIC9uGmtNNpXXaG" TargetMode="External"/><Relationship Id="rId158" Type="http://schemas.openxmlformats.org/officeDocument/2006/relationships/hyperlink" Target="https://talan.bank.gov.ua/get-user-certificate/g6RWw9WaLwgUyRfQWr_3" TargetMode="External"/><Relationship Id="rId365" Type="http://schemas.openxmlformats.org/officeDocument/2006/relationships/hyperlink" Target="https://talan.bank.gov.ua/get-user-certificate/g6RWwFvH-rcRMZHcc92n" TargetMode="External"/><Relationship Id="rId572" Type="http://schemas.openxmlformats.org/officeDocument/2006/relationships/hyperlink" Target="https://talan.bank.gov.ua/get-user-certificate/g6RWwOh48Zi-yEhY1RXo" TargetMode="External"/><Relationship Id="rId225" Type="http://schemas.openxmlformats.org/officeDocument/2006/relationships/hyperlink" Target="https://talan.bank.gov.ua/get-user-certificate/g6RWwql7b7WtPBj8nGwJ" TargetMode="External"/><Relationship Id="rId432" Type="http://schemas.openxmlformats.org/officeDocument/2006/relationships/hyperlink" Target="https://talan.bank.gov.ua/get-user-certificate/g6RWwzg8cfEOKYOIFSRr" TargetMode="External"/><Relationship Id="rId877" Type="http://schemas.openxmlformats.org/officeDocument/2006/relationships/hyperlink" Target="https://talan.bank.gov.ua/get-user-certificate/g6RWwmPSvWziCPmOkfJG" TargetMode="External"/><Relationship Id="rId1062" Type="http://schemas.openxmlformats.org/officeDocument/2006/relationships/hyperlink" Target="https://talan.bank.gov.ua/get-user-certificate/g6RWwQZ-Vp8oxErKSbUQ" TargetMode="External"/><Relationship Id="rId737" Type="http://schemas.openxmlformats.org/officeDocument/2006/relationships/hyperlink" Target="https://talan.bank.gov.ua/get-user-certificate/g6RWwIxoGxp9WTMcjXDq" TargetMode="External"/><Relationship Id="rId944" Type="http://schemas.openxmlformats.org/officeDocument/2006/relationships/hyperlink" Target="https://talan.bank.gov.ua/get-user-certificate/g6RWwAVRJkHksNMFF5U-" TargetMode="External"/><Relationship Id="rId1367" Type="http://schemas.openxmlformats.org/officeDocument/2006/relationships/hyperlink" Target="https://talan.bank.gov.ua/get-user-certificate/g6RWwyhRpPihgU4y7JxF" TargetMode="External"/><Relationship Id="rId1574" Type="http://schemas.openxmlformats.org/officeDocument/2006/relationships/hyperlink" Target="https://talan.bank.gov.ua/get-user-certificate/g6RWwocKSOrNuUFWyPmt" TargetMode="External"/><Relationship Id="rId1781" Type="http://schemas.openxmlformats.org/officeDocument/2006/relationships/hyperlink" Target="https://talan.bank.gov.ua/get-user-certificate/g6RWwR5QA3W545zxZTie" TargetMode="External"/><Relationship Id="rId73" Type="http://schemas.openxmlformats.org/officeDocument/2006/relationships/hyperlink" Target="https://talan.bank.gov.ua/get-user-certificate/g6RWwAziwD06QRwvrXIK" TargetMode="External"/><Relationship Id="rId804" Type="http://schemas.openxmlformats.org/officeDocument/2006/relationships/hyperlink" Target="https://talan.bank.gov.ua/get-user-certificate/g6RWw8ZSzzu_riSGfXTk" TargetMode="External"/><Relationship Id="rId1227" Type="http://schemas.openxmlformats.org/officeDocument/2006/relationships/hyperlink" Target="https://talan.bank.gov.ua/get-user-certificate/g6RWw8pLHDegIlwdaM0V" TargetMode="External"/><Relationship Id="rId1434" Type="http://schemas.openxmlformats.org/officeDocument/2006/relationships/hyperlink" Target="https://talan.bank.gov.ua/get-user-certificate/g6RWw_COXeL10m_fNJQ7" TargetMode="External"/><Relationship Id="rId1641" Type="http://schemas.openxmlformats.org/officeDocument/2006/relationships/hyperlink" Target="https://talan.bank.gov.ua/get-user-certificate/g6RWwmG0xtU2MXBX8oFb" TargetMode="External"/><Relationship Id="rId1879" Type="http://schemas.openxmlformats.org/officeDocument/2006/relationships/hyperlink" Target="https://talan.bank.gov.ua/get-user-certificate/g6RWwVPbn8q2uRUp23la" TargetMode="External"/><Relationship Id="rId1501" Type="http://schemas.openxmlformats.org/officeDocument/2006/relationships/hyperlink" Target="https://talan.bank.gov.ua/get-user-certificate/g6RWw8lFQlh9r_ON2V2g" TargetMode="External"/><Relationship Id="rId1739" Type="http://schemas.openxmlformats.org/officeDocument/2006/relationships/hyperlink" Target="https://talan.bank.gov.ua/get-user-certificate/g6RWw75M_mZCslxBqKpp" TargetMode="External"/><Relationship Id="rId1946" Type="http://schemas.openxmlformats.org/officeDocument/2006/relationships/hyperlink" Target="https://talan.bank.gov.ua/get-user-certificate/g6RWwpwJkZWIBCWWHbek" TargetMode="External"/><Relationship Id="rId1806" Type="http://schemas.openxmlformats.org/officeDocument/2006/relationships/hyperlink" Target="https://talan.bank.gov.ua/get-user-certificate/g6RWwXek4bHmXEhhGogi" TargetMode="External"/><Relationship Id="rId387" Type="http://schemas.openxmlformats.org/officeDocument/2006/relationships/hyperlink" Target="https://talan.bank.gov.ua/get-user-certificate/g6RWw2C7g0RxO1TVvPpT" TargetMode="External"/><Relationship Id="rId594" Type="http://schemas.openxmlformats.org/officeDocument/2006/relationships/hyperlink" Target="https://talan.bank.gov.ua/get-user-certificate/g6RWweIIDIaAfh42kGUa" TargetMode="External"/><Relationship Id="rId247" Type="http://schemas.openxmlformats.org/officeDocument/2006/relationships/hyperlink" Target="https://talan.bank.gov.ua/get-user-certificate/g6RWwpPyTY5eWkDFyNh4" TargetMode="External"/><Relationship Id="rId899" Type="http://schemas.openxmlformats.org/officeDocument/2006/relationships/hyperlink" Target="https://talan.bank.gov.ua/get-user-certificate/g6RWwtmjE7yEn1oPc4fm" TargetMode="External"/><Relationship Id="rId1084" Type="http://schemas.openxmlformats.org/officeDocument/2006/relationships/hyperlink" Target="https://talan.bank.gov.ua/get-user-certificate/g6RWwMPPQF9knZlOiTAQ" TargetMode="External"/><Relationship Id="rId107" Type="http://schemas.openxmlformats.org/officeDocument/2006/relationships/hyperlink" Target="https://talan.bank.gov.ua/get-user-certificate/g6RWwNagg7i8tcQjxprL" TargetMode="External"/><Relationship Id="rId454" Type="http://schemas.openxmlformats.org/officeDocument/2006/relationships/hyperlink" Target="https://talan.bank.gov.ua/get-user-certificate/g6RWw0fmzr3g2CuNQuKV" TargetMode="External"/><Relationship Id="rId661" Type="http://schemas.openxmlformats.org/officeDocument/2006/relationships/hyperlink" Target="https://talan.bank.gov.ua/get-user-certificate/g6RWwKHtJn_G11JTdhuP" TargetMode="External"/><Relationship Id="rId759" Type="http://schemas.openxmlformats.org/officeDocument/2006/relationships/hyperlink" Target="https://talan.bank.gov.ua/get-user-certificate/g6RWww4dEEeRGpNkGm-F" TargetMode="External"/><Relationship Id="rId966" Type="http://schemas.openxmlformats.org/officeDocument/2006/relationships/hyperlink" Target="https://talan.bank.gov.ua/get-user-certificate/g6RWw99c6ygktmopC_Gv" TargetMode="External"/><Relationship Id="rId1291" Type="http://schemas.openxmlformats.org/officeDocument/2006/relationships/hyperlink" Target="https://talan.bank.gov.ua/get-user-certificate/g6RWwZ7wkVtKajBYvcoM" TargetMode="External"/><Relationship Id="rId1389" Type="http://schemas.openxmlformats.org/officeDocument/2006/relationships/hyperlink" Target="https://talan.bank.gov.ua/get-user-certificate/g6RWwhg0366WkTrc7Pql" TargetMode="External"/><Relationship Id="rId1596" Type="http://schemas.openxmlformats.org/officeDocument/2006/relationships/hyperlink" Target="https://talan.bank.gov.ua/get-user-certificate/g6RWwgzBqkydr-wy76vO" TargetMode="External"/><Relationship Id="rId314" Type="http://schemas.openxmlformats.org/officeDocument/2006/relationships/hyperlink" Target="https://talan.bank.gov.ua/get-user-certificate/g6RWwGxhZzicc3OzX812" TargetMode="External"/><Relationship Id="rId521" Type="http://schemas.openxmlformats.org/officeDocument/2006/relationships/hyperlink" Target="https://talan.bank.gov.ua/get-user-certificate/g6RWwxGcJNBAsabYKWot" TargetMode="External"/><Relationship Id="rId619" Type="http://schemas.openxmlformats.org/officeDocument/2006/relationships/hyperlink" Target="https://talan.bank.gov.ua/get-user-certificate/g6RWwEXaLSSieBKzRjrd" TargetMode="External"/><Relationship Id="rId1151" Type="http://schemas.openxmlformats.org/officeDocument/2006/relationships/hyperlink" Target="https://talan.bank.gov.ua/get-user-certificate/g6RWwfc7iC1PSi-3_uml" TargetMode="External"/><Relationship Id="rId1249" Type="http://schemas.openxmlformats.org/officeDocument/2006/relationships/hyperlink" Target="https://talan.bank.gov.ua/get-user-certificate/g6RWwF0x1mARXh9ABTwt" TargetMode="External"/><Relationship Id="rId95" Type="http://schemas.openxmlformats.org/officeDocument/2006/relationships/hyperlink" Target="https://talan.bank.gov.ua/get-user-certificate/g6RWwId07yoC6Ept03of" TargetMode="External"/><Relationship Id="rId826" Type="http://schemas.openxmlformats.org/officeDocument/2006/relationships/hyperlink" Target="https://talan.bank.gov.ua/get-user-certificate/g6RWw3f4lAYKHQevYNYi" TargetMode="External"/><Relationship Id="rId1011" Type="http://schemas.openxmlformats.org/officeDocument/2006/relationships/hyperlink" Target="https://talan.bank.gov.ua/get-user-certificate/g6RWwfdIqw2pixwHfsHQ" TargetMode="External"/><Relationship Id="rId1109" Type="http://schemas.openxmlformats.org/officeDocument/2006/relationships/hyperlink" Target="https://talan.bank.gov.ua/get-user-certificate/g6RWw02JJopaPFzCAo8o" TargetMode="External"/><Relationship Id="rId1456" Type="http://schemas.openxmlformats.org/officeDocument/2006/relationships/hyperlink" Target="https://talan.bank.gov.ua/get-user-certificate/g6RWwqfCVBk7wJrl5Ym0" TargetMode="External"/><Relationship Id="rId1663" Type="http://schemas.openxmlformats.org/officeDocument/2006/relationships/hyperlink" Target="https://talan.bank.gov.ua/get-user-certificate/g6RWwWlvo2Ls_cxv8OhM" TargetMode="External"/><Relationship Id="rId1870" Type="http://schemas.openxmlformats.org/officeDocument/2006/relationships/hyperlink" Target="https://talan.bank.gov.ua/get-user-certificate/g6RWw0YM-aPR4YP4vXWB" TargetMode="External"/><Relationship Id="rId1316" Type="http://schemas.openxmlformats.org/officeDocument/2006/relationships/hyperlink" Target="https://talan.bank.gov.ua/get-user-certificate/g6RWwKE_OsPJVkQPRmcz" TargetMode="External"/><Relationship Id="rId1523" Type="http://schemas.openxmlformats.org/officeDocument/2006/relationships/hyperlink" Target="https://talan.bank.gov.ua/get-user-certificate/g6RWw9mxsy0iyxe19NwY" TargetMode="External"/><Relationship Id="rId1730" Type="http://schemas.openxmlformats.org/officeDocument/2006/relationships/hyperlink" Target="https://talan.bank.gov.ua/get-user-certificate/g6RWw9ODlIt0KGo3V-Of" TargetMode="External"/><Relationship Id="rId22" Type="http://schemas.openxmlformats.org/officeDocument/2006/relationships/hyperlink" Target="https://talan.bank.gov.ua/get-user-certificate/g6RWw_xqPqPsLtsnL8UZ" TargetMode="External"/><Relationship Id="rId1828" Type="http://schemas.openxmlformats.org/officeDocument/2006/relationships/hyperlink" Target="https://talan.bank.gov.ua/get-user-certificate/g6RWwft4Faw_JiwJMgxu" TargetMode="External"/><Relationship Id="rId171" Type="http://schemas.openxmlformats.org/officeDocument/2006/relationships/hyperlink" Target="https://talan.bank.gov.ua/get-user-certificate/g6RWwtBtMcZeY4SFYma4" TargetMode="External"/><Relationship Id="rId269" Type="http://schemas.openxmlformats.org/officeDocument/2006/relationships/hyperlink" Target="https://talan.bank.gov.ua/get-user-certificate/g6RWwHiMJ_qG2I_HS1wP" TargetMode="External"/><Relationship Id="rId476" Type="http://schemas.openxmlformats.org/officeDocument/2006/relationships/hyperlink" Target="https://talan.bank.gov.ua/get-user-certificate/g6RWw4UERqCpCHrw8NwC" TargetMode="External"/><Relationship Id="rId683" Type="http://schemas.openxmlformats.org/officeDocument/2006/relationships/hyperlink" Target="https://talan.bank.gov.ua/get-user-certificate/g6RWw-Lp-DrIg6f6Z4UE" TargetMode="External"/><Relationship Id="rId890" Type="http://schemas.openxmlformats.org/officeDocument/2006/relationships/hyperlink" Target="https://talan.bank.gov.ua/get-user-certificate/g6RWw5NMHyYO-9ISs-Ml" TargetMode="External"/><Relationship Id="rId129" Type="http://schemas.openxmlformats.org/officeDocument/2006/relationships/hyperlink" Target="https://talan.bank.gov.ua/get-user-certificate/g6RWwd-5U2jC5QSWsgNs" TargetMode="External"/><Relationship Id="rId336" Type="http://schemas.openxmlformats.org/officeDocument/2006/relationships/hyperlink" Target="https://talan.bank.gov.ua/get-user-certificate/g6RWwpNz_S36Y24ZxKRL" TargetMode="External"/><Relationship Id="rId543" Type="http://schemas.openxmlformats.org/officeDocument/2006/relationships/hyperlink" Target="https://talan.bank.gov.ua/get-user-certificate/g6RWww4TVQalKo7AcmkB" TargetMode="External"/><Relationship Id="rId988" Type="http://schemas.openxmlformats.org/officeDocument/2006/relationships/hyperlink" Target="https://talan.bank.gov.ua/get-user-certificate/g6RWw5GZnoIObhzPWh0-" TargetMode="External"/><Relationship Id="rId1173" Type="http://schemas.openxmlformats.org/officeDocument/2006/relationships/hyperlink" Target="https://talan.bank.gov.ua/get-user-certificate/g6RWw799Xb5A4PzwMIKt" TargetMode="External"/><Relationship Id="rId1380" Type="http://schemas.openxmlformats.org/officeDocument/2006/relationships/hyperlink" Target="https://talan.bank.gov.ua/get-user-certificate/g6RWwu9dS3vsuYZyaTZ-" TargetMode="External"/><Relationship Id="rId403" Type="http://schemas.openxmlformats.org/officeDocument/2006/relationships/hyperlink" Target="https://talan.bank.gov.ua/get-user-certificate/g6RWw1KITZoeOiwJK4oV" TargetMode="External"/><Relationship Id="rId750" Type="http://schemas.openxmlformats.org/officeDocument/2006/relationships/hyperlink" Target="https://talan.bank.gov.ua/get-user-certificate/g6RWwONwJM8jBtiq1KW2" TargetMode="External"/><Relationship Id="rId848" Type="http://schemas.openxmlformats.org/officeDocument/2006/relationships/hyperlink" Target="https://talan.bank.gov.ua/get-user-certificate/g6RWwH_293yH7UG6XC1M" TargetMode="External"/><Relationship Id="rId1033" Type="http://schemas.openxmlformats.org/officeDocument/2006/relationships/hyperlink" Target="https://talan.bank.gov.ua/get-user-certificate/g6RWwI6ucZrIW2xE5lNu" TargetMode="External"/><Relationship Id="rId1478" Type="http://schemas.openxmlformats.org/officeDocument/2006/relationships/hyperlink" Target="https://talan.bank.gov.ua/get-user-certificate/g6RWw8JZfmLfECbrl_Oh" TargetMode="External"/><Relationship Id="rId1685" Type="http://schemas.openxmlformats.org/officeDocument/2006/relationships/hyperlink" Target="https://talan.bank.gov.ua/get-user-certificate/g6RWwv2QssRogxVf4Y_X" TargetMode="External"/><Relationship Id="rId1892" Type="http://schemas.openxmlformats.org/officeDocument/2006/relationships/hyperlink" Target="https://talan.bank.gov.ua/get-user-certificate/g6RWwn8ro80bVQ6pj2_f" TargetMode="External"/><Relationship Id="rId610" Type="http://schemas.openxmlformats.org/officeDocument/2006/relationships/hyperlink" Target="https://talan.bank.gov.ua/get-user-certificate/g6RWwsnMgicIL7LXxjtY" TargetMode="External"/><Relationship Id="rId708" Type="http://schemas.openxmlformats.org/officeDocument/2006/relationships/hyperlink" Target="https://talan.bank.gov.ua/get-user-certificate/g6RWwZDB0O0u7hD-kztc" TargetMode="External"/><Relationship Id="rId915" Type="http://schemas.openxmlformats.org/officeDocument/2006/relationships/hyperlink" Target="https://talan.bank.gov.ua/get-user-certificate/g6RWwQMiZkaq1QBeaXc1" TargetMode="External"/><Relationship Id="rId1240" Type="http://schemas.openxmlformats.org/officeDocument/2006/relationships/hyperlink" Target="https://talan.bank.gov.ua/get-user-certificate/g6RWw8EvCBmp_pz-AAq0" TargetMode="External"/><Relationship Id="rId1338" Type="http://schemas.openxmlformats.org/officeDocument/2006/relationships/hyperlink" Target="https://talan.bank.gov.ua/get-user-certificate/g6RWwY0ljn58ketnj4KB" TargetMode="External"/><Relationship Id="rId1545" Type="http://schemas.openxmlformats.org/officeDocument/2006/relationships/hyperlink" Target="https://talan.bank.gov.ua/get-user-certificate/g6RWwBiVvMrk0OoFeWzr" TargetMode="External"/><Relationship Id="rId1100" Type="http://schemas.openxmlformats.org/officeDocument/2006/relationships/hyperlink" Target="https://talan.bank.gov.ua/get-user-certificate/g6RWw4O7rD8kcBIfmCGF" TargetMode="External"/><Relationship Id="rId1405" Type="http://schemas.openxmlformats.org/officeDocument/2006/relationships/hyperlink" Target="https://talan.bank.gov.ua/get-user-certificate/g6RWwlfnLRNw4VmJOoW8" TargetMode="External"/><Relationship Id="rId1752" Type="http://schemas.openxmlformats.org/officeDocument/2006/relationships/hyperlink" Target="https://talan.bank.gov.ua/get-user-certificate/g6RWwCY6OwkYm1YAeM_c" TargetMode="External"/><Relationship Id="rId44" Type="http://schemas.openxmlformats.org/officeDocument/2006/relationships/hyperlink" Target="https://talan.bank.gov.ua/get-user-certificate/g6RWwjCx0WmkSxfiwxRP" TargetMode="External"/><Relationship Id="rId1612" Type="http://schemas.openxmlformats.org/officeDocument/2006/relationships/hyperlink" Target="https://talan.bank.gov.ua/get-user-certificate/g6RWwDAyxd8ZT_qh7Km5" TargetMode="External"/><Relationship Id="rId1917" Type="http://schemas.openxmlformats.org/officeDocument/2006/relationships/hyperlink" Target="https://talan.bank.gov.ua/get-user-certificate/g6RWwgS9nrKrIhWlh9J_" TargetMode="External"/><Relationship Id="rId193" Type="http://schemas.openxmlformats.org/officeDocument/2006/relationships/hyperlink" Target="https://talan.bank.gov.ua/get-user-certificate/g6RWwDN2FWE5BKrjUl94" TargetMode="External"/><Relationship Id="rId498" Type="http://schemas.openxmlformats.org/officeDocument/2006/relationships/hyperlink" Target="https://talan.bank.gov.ua/get-user-certificate/g6RWwfONtjjKntwAWGOh" TargetMode="External"/><Relationship Id="rId260" Type="http://schemas.openxmlformats.org/officeDocument/2006/relationships/hyperlink" Target="https://talan.bank.gov.ua/get-user-certificate/g6RWw7KkvT9TDh7oIHbm" TargetMode="External"/><Relationship Id="rId120" Type="http://schemas.openxmlformats.org/officeDocument/2006/relationships/hyperlink" Target="https://talan.bank.gov.ua/get-user-certificate/g6RWwn5XQBn1uoPo7Bsi" TargetMode="External"/><Relationship Id="rId358" Type="http://schemas.openxmlformats.org/officeDocument/2006/relationships/hyperlink" Target="https://talan.bank.gov.ua/get-user-certificate/g6RWwOzJQCZjZn0TCy87" TargetMode="External"/><Relationship Id="rId565" Type="http://schemas.openxmlformats.org/officeDocument/2006/relationships/hyperlink" Target="https://talan.bank.gov.ua/get-user-certificate/g6RWw5TxiRqgc7B1hOhG" TargetMode="External"/><Relationship Id="rId772" Type="http://schemas.openxmlformats.org/officeDocument/2006/relationships/hyperlink" Target="https://talan.bank.gov.ua/get-user-certificate/g6RWwXqPCJkJy64r3JQe" TargetMode="External"/><Relationship Id="rId1195" Type="http://schemas.openxmlformats.org/officeDocument/2006/relationships/hyperlink" Target="https://talan.bank.gov.ua/get-user-certificate/g6RWwHbRS3EpwPUFruiY" TargetMode="External"/><Relationship Id="rId218" Type="http://schemas.openxmlformats.org/officeDocument/2006/relationships/hyperlink" Target="https://talan.bank.gov.ua/get-user-certificate/g6RWwVuJGHZ-XAjc8_Qf" TargetMode="External"/><Relationship Id="rId425" Type="http://schemas.openxmlformats.org/officeDocument/2006/relationships/hyperlink" Target="https://talan.bank.gov.ua/get-user-certificate/g6RWwBxupAgnxnTusOeB" TargetMode="External"/><Relationship Id="rId632" Type="http://schemas.openxmlformats.org/officeDocument/2006/relationships/hyperlink" Target="https://talan.bank.gov.ua/get-user-certificate/g6RWwWokSjiPKe-n0hTh" TargetMode="External"/><Relationship Id="rId1055" Type="http://schemas.openxmlformats.org/officeDocument/2006/relationships/hyperlink" Target="https://talan.bank.gov.ua/get-user-certificate/g6RWwix0DgAs0kQ_NLgc" TargetMode="External"/><Relationship Id="rId1262" Type="http://schemas.openxmlformats.org/officeDocument/2006/relationships/hyperlink" Target="https://talan.bank.gov.ua/get-user-certificate/g6RWwLBcJ2k-PhJfadAS" TargetMode="External"/><Relationship Id="rId937" Type="http://schemas.openxmlformats.org/officeDocument/2006/relationships/hyperlink" Target="https://talan.bank.gov.ua/get-user-certificate/g6RWwjlJFT_0ILChIW84" TargetMode="External"/><Relationship Id="rId1122" Type="http://schemas.openxmlformats.org/officeDocument/2006/relationships/hyperlink" Target="https://talan.bank.gov.ua/get-user-certificate/g6RWwfty1kD4seUJbHn3" TargetMode="External"/><Relationship Id="rId1567" Type="http://schemas.openxmlformats.org/officeDocument/2006/relationships/hyperlink" Target="https://talan.bank.gov.ua/get-user-certificate/g6RWw7malY3Hi4Wp_AkW" TargetMode="External"/><Relationship Id="rId1774" Type="http://schemas.openxmlformats.org/officeDocument/2006/relationships/hyperlink" Target="https://talan.bank.gov.ua/get-user-certificate/g6RWwoVyzvSIVB2D--ON" TargetMode="External"/><Relationship Id="rId66" Type="http://schemas.openxmlformats.org/officeDocument/2006/relationships/hyperlink" Target="https://talan.bank.gov.ua/get-user-certificate/g6RWwvCxqLsUWBVSnasg" TargetMode="External"/><Relationship Id="rId1427" Type="http://schemas.openxmlformats.org/officeDocument/2006/relationships/hyperlink" Target="https://talan.bank.gov.ua/get-user-certificate/g6RWwnB8ksZLymEE0clf" TargetMode="External"/><Relationship Id="rId1634" Type="http://schemas.openxmlformats.org/officeDocument/2006/relationships/hyperlink" Target="https://talan.bank.gov.ua/get-user-certificate/g6RWw3dyrcw5JaL7tHZl" TargetMode="External"/><Relationship Id="rId1841" Type="http://schemas.openxmlformats.org/officeDocument/2006/relationships/hyperlink" Target="https://talan.bank.gov.ua/get-user-certificate/g6RWwEfATAmmGMcyLTtO" TargetMode="External"/><Relationship Id="rId1939" Type="http://schemas.openxmlformats.org/officeDocument/2006/relationships/hyperlink" Target="https://talan.bank.gov.ua/get-user-certificate/g6RWwO5qlocBIHs8nXog" TargetMode="External"/><Relationship Id="rId1701" Type="http://schemas.openxmlformats.org/officeDocument/2006/relationships/hyperlink" Target="https://talan.bank.gov.ua/get-user-certificate/g6RWwCgTaFluN45BobGi" TargetMode="External"/><Relationship Id="rId282" Type="http://schemas.openxmlformats.org/officeDocument/2006/relationships/hyperlink" Target="https://talan.bank.gov.ua/get-user-certificate/g6RWw_tO4ANtRgi1qZhr" TargetMode="External"/><Relationship Id="rId587" Type="http://schemas.openxmlformats.org/officeDocument/2006/relationships/hyperlink" Target="https://talan.bank.gov.ua/get-user-certificate/g6RWwvxJaIT-qvyLE_kZ" TargetMode="External"/><Relationship Id="rId8" Type="http://schemas.openxmlformats.org/officeDocument/2006/relationships/hyperlink" Target="https://talan.bank.gov.ua/get-user-certificate/g6RWw8fXSG4NgWz5b0EO" TargetMode="External"/><Relationship Id="rId142" Type="http://schemas.openxmlformats.org/officeDocument/2006/relationships/hyperlink" Target="https://talan.bank.gov.ua/get-user-certificate/g6RWwT8HgF8js46mVl5j" TargetMode="External"/><Relationship Id="rId447" Type="http://schemas.openxmlformats.org/officeDocument/2006/relationships/hyperlink" Target="https://talan.bank.gov.ua/get-user-certificate/g6RWw0GO5PfUSxDi3UPh" TargetMode="External"/><Relationship Id="rId794" Type="http://schemas.openxmlformats.org/officeDocument/2006/relationships/hyperlink" Target="https://talan.bank.gov.ua/get-user-certificate/g6RWwhw4jZDebIWVS6JZ" TargetMode="External"/><Relationship Id="rId1077" Type="http://schemas.openxmlformats.org/officeDocument/2006/relationships/hyperlink" Target="https://talan.bank.gov.ua/get-user-certificate/g6RWwODp4QfI2HTxU1tz" TargetMode="External"/><Relationship Id="rId654" Type="http://schemas.openxmlformats.org/officeDocument/2006/relationships/hyperlink" Target="https://talan.bank.gov.ua/get-user-certificate/g6RWwBu3chNGGmTU3qwX" TargetMode="External"/><Relationship Id="rId861" Type="http://schemas.openxmlformats.org/officeDocument/2006/relationships/hyperlink" Target="https://talan.bank.gov.ua/get-user-certificate/g6RWw673MvVk-yxIHf3f" TargetMode="External"/><Relationship Id="rId959" Type="http://schemas.openxmlformats.org/officeDocument/2006/relationships/hyperlink" Target="https://talan.bank.gov.ua/get-user-certificate/g6RWwEMvJ5pu9BXDuwhm" TargetMode="External"/><Relationship Id="rId1284" Type="http://schemas.openxmlformats.org/officeDocument/2006/relationships/hyperlink" Target="https://talan.bank.gov.ua/get-user-certificate/g6RWwf93U5gnCCJ6NzuZ" TargetMode="External"/><Relationship Id="rId1491" Type="http://schemas.openxmlformats.org/officeDocument/2006/relationships/hyperlink" Target="https://talan.bank.gov.ua/get-user-certificate/g6RWwp4uS_L2PR5TUNmL" TargetMode="External"/><Relationship Id="rId1589" Type="http://schemas.openxmlformats.org/officeDocument/2006/relationships/hyperlink" Target="https://talan.bank.gov.ua/get-user-certificate/g6RWwQYTcb4GN2KwN2cM" TargetMode="External"/><Relationship Id="rId307" Type="http://schemas.openxmlformats.org/officeDocument/2006/relationships/hyperlink" Target="https://talan.bank.gov.ua/get-user-certificate/g6RWwNF9tYzC0Q-QcZaM" TargetMode="External"/><Relationship Id="rId514" Type="http://schemas.openxmlformats.org/officeDocument/2006/relationships/hyperlink" Target="https://talan.bank.gov.ua/get-user-certificate/g6RWw2cvcwrSt6JM9vr_" TargetMode="External"/><Relationship Id="rId721" Type="http://schemas.openxmlformats.org/officeDocument/2006/relationships/hyperlink" Target="https://talan.bank.gov.ua/get-user-certificate/g6RWw988MaDQCQtveVqN" TargetMode="External"/><Relationship Id="rId1144" Type="http://schemas.openxmlformats.org/officeDocument/2006/relationships/hyperlink" Target="https://talan.bank.gov.ua/get-user-certificate/g6RWwoRun5ih-16ipwPE" TargetMode="External"/><Relationship Id="rId1351" Type="http://schemas.openxmlformats.org/officeDocument/2006/relationships/hyperlink" Target="https://talan.bank.gov.ua/get-user-certificate/g6RWwfbL-3gD9X51kHtV" TargetMode="External"/><Relationship Id="rId1449" Type="http://schemas.openxmlformats.org/officeDocument/2006/relationships/hyperlink" Target="https://talan.bank.gov.ua/get-user-certificate/g6RWwKkXeRD7voukgjvj" TargetMode="External"/><Relationship Id="rId1796" Type="http://schemas.openxmlformats.org/officeDocument/2006/relationships/hyperlink" Target="https://talan.bank.gov.ua/get-user-certificate/g6RWwlQk7OSKkcNJg7TX" TargetMode="External"/><Relationship Id="rId88" Type="http://schemas.openxmlformats.org/officeDocument/2006/relationships/hyperlink" Target="https://talan.bank.gov.ua/get-user-certificate/g6RWw4hw2T5m55WTGINT" TargetMode="External"/><Relationship Id="rId819" Type="http://schemas.openxmlformats.org/officeDocument/2006/relationships/hyperlink" Target="https://talan.bank.gov.ua/get-user-certificate/g6RWwBrbti-m23jlsNS2" TargetMode="External"/><Relationship Id="rId1004" Type="http://schemas.openxmlformats.org/officeDocument/2006/relationships/hyperlink" Target="https://talan.bank.gov.ua/get-user-certificate/g6RWw4s2pgY3kpPN61qH" TargetMode="External"/><Relationship Id="rId1211" Type="http://schemas.openxmlformats.org/officeDocument/2006/relationships/hyperlink" Target="https://talan.bank.gov.ua/get-user-certificate/g6RWwKvpJxuxlhGamB9F" TargetMode="External"/><Relationship Id="rId1656" Type="http://schemas.openxmlformats.org/officeDocument/2006/relationships/hyperlink" Target="https://talan.bank.gov.ua/get-user-certificate/g6RWwzqeFGH58wZcU4O5" TargetMode="External"/><Relationship Id="rId1863" Type="http://schemas.openxmlformats.org/officeDocument/2006/relationships/hyperlink" Target="https://talan.bank.gov.ua/get-user-certificate/g6RWwvsuoQORZFJpNN1v" TargetMode="External"/><Relationship Id="rId1309" Type="http://schemas.openxmlformats.org/officeDocument/2006/relationships/hyperlink" Target="https://talan.bank.gov.ua/get-user-certificate/g6RWwsVOU_RxuT2ZgnDC" TargetMode="External"/><Relationship Id="rId1516" Type="http://schemas.openxmlformats.org/officeDocument/2006/relationships/hyperlink" Target="https://talan.bank.gov.ua/get-user-certificate/g6RWwo2UJM3Tl4ZUMPCP" TargetMode="External"/><Relationship Id="rId1723" Type="http://schemas.openxmlformats.org/officeDocument/2006/relationships/hyperlink" Target="https://talan.bank.gov.ua/get-user-certificate/g6RWwxyxnA0oPgRQ3bON" TargetMode="External"/><Relationship Id="rId1930" Type="http://schemas.openxmlformats.org/officeDocument/2006/relationships/hyperlink" Target="https://talan.bank.gov.ua/get-user-certificate/g6RWwdW-guV5vuvYU5VU" TargetMode="External"/><Relationship Id="rId15" Type="http://schemas.openxmlformats.org/officeDocument/2006/relationships/hyperlink" Target="https://talan.bank.gov.ua/get-user-certificate/g6RWw2jiQt0wLL5g0s1K" TargetMode="External"/><Relationship Id="rId164" Type="http://schemas.openxmlformats.org/officeDocument/2006/relationships/hyperlink" Target="https://talan.bank.gov.ua/get-user-certificate/g6RWwrdT9dk0cXPW5g5h" TargetMode="External"/><Relationship Id="rId371" Type="http://schemas.openxmlformats.org/officeDocument/2006/relationships/hyperlink" Target="https://talan.bank.gov.ua/get-user-certificate/g6RWwpKzkXrguQ8UwdEi" TargetMode="External"/><Relationship Id="rId469" Type="http://schemas.openxmlformats.org/officeDocument/2006/relationships/hyperlink" Target="https://talan.bank.gov.ua/get-user-certificate/g6RWwK47js-wHWi1ifPy" TargetMode="External"/><Relationship Id="rId676" Type="http://schemas.openxmlformats.org/officeDocument/2006/relationships/hyperlink" Target="https://talan.bank.gov.ua/get-user-certificate/g6RWwuQDX1-mS_tdRpoS" TargetMode="External"/><Relationship Id="rId883" Type="http://schemas.openxmlformats.org/officeDocument/2006/relationships/hyperlink" Target="https://talan.bank.gov.ua/get-user-certificate/g6RWwwVgAHuLjmBlXaHy" TargetMode="External"/><Relationship Id="rId1099" Type="http://schemas.openxmlformats.org/officeDocument/2006/relationships/hyperlink" Target="https://talan.bank.gov.ua/get-user-certificate/g6RWwjYcT28s2Jos_NRJ" TargetMode="External"/><Relationship Id="rId231" Type="http://schemas.openxmlformats.org/officeDocument/2006/relationships/hyperlink" Target="https://talan.bank.gov.ua/get-user-certificate/g6RWwQdpRg7dWD49h5T2" TargetMode="External"/><Relationship Id="rId329" Type="http://schemas.openxmlformats.org/officeDocument/2006/relationships/hyperlink" Target="https://talan.bank.gov.ua/get-user-certificate/g6RWw19nlBfhiCddPEML" TargetMode="External"/><Relationship Id="rId536" Type="http://schemas.openxmlformats.org/officeDocument/2006/relationships/hyperlink" Target="https://talan.bank.gov.ua/get-user-certificate/g6RWwtH2RpUY62D3GhI7" TargetMode="External"/><Relationship Id="rId1166" Type="http://schemas.openxmlformats.org/officeDocument/2006/relationships/hyperlink" Target="https://talan.bank.gov.ua/get-user-certificate/g6RWwyf3Qpf51JzpgRod" TargetMode="External"/><Relationship Id="rId1373" Type="http://schemas.openxmlformats.org/officeDocument/2006/relationships/hyperlink" Target="https://talan.bank.gov.ua/get-user-certificate/g6RWwjjRUFBWPE7G6830" TargetMode="External"/><Relationship Id="rId743" Type="http://schemas.openxmlformats.org/officeDocument/2006/relationships/hyperlink" Target="https://talan.bank.gov.ua/get-user-certificate/g6RWwnPYZMdBiWKCOCNs" TargetMode="External"/><Relationship Id="rId950" Type="http://schemas.openxmlformats.org/officeDocument/2006/relationships/hyperlink" Target="https://talan.bank.gov.ua/get-user-certificate/g6RWwv-y90JdCCgdEw66" TargetMode="External"/><Relationship Id="rId1026" Type="http://schemas.openxmlformats.org/officeDocument/2006/relationships/hyperlink" Target="https://talan.bank.gov.ua/get-user-certificate/g6RWwL9HXZ3GCSndLy_l" TargetMode="External"/><Relationship Id="rId1580" Type="http://schemas.openxmlformats.org/officeDocument/2006/relationships/hyperlink" Target="https://talan.bank.gov.ua/get-user-certificate/g6RWwv4PUHRxuJTMOUoP" TargetMode="External"/><Relationship Id="rId1678" Type="http://schemas.openxmlformats.org/officeDocument/2006/relationships/hyperlink" Target="https://talan.bank.gov.ua/get-user-certificate/g6RWwwPgjau3IMCpgp_f" TargetMode="External"/><Relationship Id="rId1885" Type="http://schemas.openxmlformats.org/officeDocument/2006/relationships/hyperlink" Target="https://talan.bank.gov.ua/get-user-certificate/g6RWwbu_D5WfiDvSqbga" TargetMode="External"/><Relationship Id="rId603" Type="http://schemas.openxmlformats.org/officeDocument/2006/relationships/hyperlink" Target="https://talan.bank.gov.ua/get-user-certificate/g6RWw52rccQ74FwKs8Ox" TargetMode="External"/><Relationship Id="rId810" Type="http://schemas.openxmlformats.org/officeDocument/2006/relationships/hyperlink" Target="https://talan.bank.gov.ua/get-user-certificate/g6RWwBAUVcrxrtOsF1og" TargetMode="External"/><Relationship Id="rId908" Type="http://schemas.openxmlformats.org/officeDocument/2006/relationships/hyperlink" Target="https://talan.bank.gov.ua/get-user-certificate/g6RWw6lUnXGnNvqOlVku" TargetMode="External"/><Relationship Id="rId1233" Type="http://schemas.openxmlformats.org/officeDocument/2006/relationships/hyperlink" Target="https://talan.bank.gov.ua/get-user-certificate/g6RWwlSEpUY5E8zH2dvC" TargetMode="External"/><Relationship Id="rId1440" Type="http://schemas.openxmlformats.org/officeDocument/2006/relationships/hyperlink" Target="https://talan.bank.gov.ua/get-user-certificate/g6RWw18FW6vhanVUwEC-" TargetMode="External"/><Relationship Id="rId1538" Type="http://schemas.openxmlformats.org/officeDocument/2006/relationships/hyperlink" Target="https://talan.bank.gov.ua/get-user-certificate/g6RWwdrvSis7YBFtBl8h" TargetMode="External"/><Relationship Id="rId1300" Type="http://schemas.openxmlformats.org/officeDocument/2006/relationships/hyperlink" Target="https://talan.bank.gov.ua/get-user-certificate/g6RWwvpNdk7iJKoXUEaR" TargetMode="External"/><Relationship Id="rId1745" Type="http://schemas.openxmlformats.org/officeDocument/2006/relationships/hyperlink" Target="https://talan.bank.gov.ua/get-user-certificate/g6RWwYpZLNZWdkHYJFUr" TargetMode="External"/><Relationship Id="rId37" Type="http://schemas.openxmlformats.org/officeDocument/2006/relationships/hyperlink" Target="https://talan.bank.gov.ua/get-user-certificate/g6RWw26iVj7Dvf8lbxpn" TargetMode="External"/><Relationship Id="rId1605" Type="http://schemas.openxmlformats.org/officeDocument/2006/relationships/hyperlink" Target="https://talan.bank.gov.ua/get-user-certificate/g6RWwjc38bBjmGnGFtwE" TargetMode="External"/><Relationship Id="rId1812" Type="http://schemas.openxmlformats.org/officeDocument/2006/relationships/hyperlink" Target="https://talan.bank.gov.ua/get-user-certificate/g6RWw5tyXaMhZ9GYkL_a" TargetMode="External"/><Relationship Id="rId186" Type="http://schemas.openxmlformats.org/officeDocument/2006/relationships/hyperlink" Target="https://talan.bank.gov.ua/get-user-certificate/g6RWwF1uX65YJ9sISWPD" TargetMode="External"/><Relationship Id="rId393" Type="http://schemas.openxmlformats.org/officeDocument/2006/relationships/hyperlink" Target="https://talan.bank.gov.ua/get-user-certificate/g6RWwsZ3woq7mJ9TL1kP" TargetMode="External"/><Relationship Id="rId253" Type="http://schemas.openxmlformats.org/officeDocument/2006/relationships/hyperlink" Target="https://talan.bank.gov.ua/get-user-certificate/g6RWwA722tsFoYwp5Dzr" TargetMode="External"/><Relationship Id="rId460" Type="http://schemas.openxmlformats.org/officeDocument/2006/relationships/hyperlink" Target="https://talan.bank.gov.ua/get-user-certificate/g6RWwLxjaEr10vgRccRV" TargetMode="External"/><Relationship Id="rId698" Type="http://schemas.openxmlformats.org/officeDocument/2006/relationships/hyperlink" Target="https://talan.bank.gov.ua/get-user-certificate/g6RWwCu0g7MQj60yW7Ae" TargetMode="External"/><Relationship Id="rId1090" Type="http://schemas.openxmlformats.org/officeDocument/2006/relationships/hyperlink" Target="https://talan.bank.gov.ua/get-user-certificate/g6RWwk3Vl7jCNrm72n6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49"/>
  <sheetViews>
    <sheetView tabSelected="1" topLeftCell="A1945" workbookViewId="0">
      <selection activeCell="B1959" sqref="B1959"/>
    </sheetView>
  </sheetViews>
  <sheetFormatPr defaultRowHeight="14.4" x14ac:dyDescent="0.3"/>
  <cols>
    <col min="1" max="1" width="17" customWidth="1"/>
    <col min="2" max="2" width="18.5546875" customWidth="1"/>
    <col min="3" max="3" width="26.6640625" customWidth="1"/>
    <col min="4" max="4" width="23.21875" customWidth="1"/>
  </cols>
  <sheetData>
    <row r="1" spans="1:4" s="1" customFormat="1" x14ac:dyDescent="0.3">
      <c r="A1" s="1" t="s">
        <v>0</v>
      </c>
      <c r="B1" s="1" t="s">
        <v>1</v>
      </c>
      <c r="C1" s="1" t="s">
        <v>3898</v>
      </c>
      <c r="D1" s="1" t="s">
        <v>2</v>
      </c>
    </row>
    <row r="2" spans="1:4" x14ac:dyDescent="0.3">
      <c r="A2" t="s">
        <v>3</v>
      </c>
      <c r="B2" t="s">
        <v>4</v>
      </c>
      <c r="C2" t="s">
        <v>5</v>
      </c>
      <c r="D2" t="str">
        <f>HYPERLINK("https://talan.bank.gov.ua/get-user-certificate/g6RWw1jGFU5Wms6GP5GG","Завантажити сертифікат")</f>
        <v>Завантажити сертифікат</v>
      </c>
    </row>
    <row r="3" spans="1:4" x14ac:dyDescent="0.3">
      <c r="A3" t="s">
        <v>6</v>
      </c>
      <c r="B3" t="s">
        <v>4</v>
      </c>
      <c r="C3" t="s">
        <v>7</v>
      </c>
      <c r="D3" t="str">
        <f>HYPERLINK("https://talan.bank.gov.ua/get-user-certificate/g6RWwr8DwCQmTP6_RMuG","Завантажити сертифікат")</f>
        <v>Завантажити сертифікат</v>
      </c>
    </row>
    <row r="4" spans="1:4" x14ac:dyDescent="0.3">
      <c r="A4" t="s">
        <v>8</v>
      </c>
      <c r="B4" t="s">
        <v>4</v>
      </c>
      <c r="C4" t="s">
        <v>9</v>
      </c>
      <c r="D4" t="str">
        <f>HYPERLINK("https://talan.bank.gov.ua/get-user-certificate/g6RWwELOkVwoMe6qEOgq","Завантажити сертифікат")</f>
        <v>Завантажити сертифікат</v>
      </c>
    </row>
    <row r="5" spans="1:4" x14ac:dyDescent="0.3">
      <c r="A5" t="s">
        <v>10</v>
      </c>
      <c r="B5" t="s">
        <v>4</v>
      </c>
      <c r="C5" t="s">
        <v>11</v>
      </c>
      <c r="D5" t="str">
        <f>HYPERLINK("https://talan.bank.gov.ua/get-user-certificate/g6RWwFZkRufjQ9pBFH5B","Завантажити сертифікат")</f>
        <v>Завантажити сертифікат</v>
      </c>
    </row>
    <row r="6" spans="1:4" x14ac:dyDescent="0.3">
      <c r="A6" t="s">
        <v>12</v>
      </c>
      <c r="B6" t="s">
        <v>4</v>
      </c>
      <c r="C6" t="s">
        <v>13</v>
      </c>
      <c r="D6" t="str">
        <f>HYPERLINK("https://talan.bank.gov.ua/get-user-certificate/g6RWwMUD_qCl36nY9nmH","Завантажити сертифікат")</f>
        <v>Завантажити сертифікат</v>
      </c>
    </row>
    <row r="7" spans="1:4" x14ac:dyDescent="0.3">
      <c r="A7" t="s">
        <v>14</v>
      </c>
      <c r="B7" t="s">
        <v>4</v>
      </c>
      <c r="C7" t="s">
        <v>15</v>
      </c>
      <c r="D7" t="str">
        <f>HYPERLINK("https://talan.bank.gov.ua/get-user-certificate/g6RWw79iphGzbrcFaxxG","Завантажити сертифікат")</f>
        <v>Завантажити сертифікат</v>
      </c>
    </row>
    <row r="8" spans="1:4" x14ac:dyDescent="0.3">
      <c r="A8" t="s">
        <v>16</v>
      </c>
      <c r="B8" t="s">
        <v>4</v>
      </c>
      <c r="C8" t="s">
        <v>17</v>
      </c>
      <c r="D8" t="str">
        <f>HYPERLINK("https://talan.bank.gov.ua/get-user-certificate/g6RWwZO7R_weCL0dNFLV","Завантажити сертифікат")</f>
        <v>Завантажити сертифікат</v>
      </c>
    </row>
    <row r="9" spans="1:4" x14ac:dyDescent="0.3">
      <c r="A9" t="s">
        <v>18</v>
      </c>
      <c r="B9" t="s">
        <v>4</v>
      </c>
      <c r="C9" t="s">
        <v>19</v>
      </c>
      <c r="D9" t="str">
        <f>HYPERLINK("https://talan.bank.gov.ua/get-user-certificate/g6RWw8fXSG4NgWz5b0EO","Завантажити сертифікат")</f>
        <v>Завантажити сертифікат</v>
      </c>
    </row>
    <row r="10" spans="1:4" x14ac:dyDescent="0.3">
      <c r="A10" t="s">
        <v>20</v>
      </c>
      <c r="B10" t="s">
        <v>4</v>
      </c>
      <c r="C10" t="s">
        <v>21</v>
      </c>
      <c r="D10" t="str">
        <f>HYPERLINK("https://talan.bank.gov.ua/get-user-certificate/g6RWwaWqGuScIXimnbzS","Завантажити сертифікат")</f>
        <v>Завантажити сертифікат</v>
      </c>
    </row>
    <row r="11" spans="1:4" x14ac:dyDescent="0.3">
      <c r="A11" t="s">
        <v>22</v>
      </c>
      <c r="B11" t="s">
        <v>4</v>
      </c>
      <c r="C11" t="s">
        <v>23</v>
      </c>
      <c r="D11" t="str">
        <f>HYPERLINK("https://talan.bank.gov.ua/get-user-certificate/g6RWwD3CCSMl2Xc4BoEk","Завантажити сертифікат")</f>
        <v>Завантажити сертифікат</v>
      </c>
    </row>
    <row r="12" spans="1:4" x14ac:dyDescent="0.3">
      <c r="A12" t="s">
        <v>24</v>
      </c>
      <c r="B12" t="s">
        <v>4</v>
      </c>
      <c r="C12" t="s">
        <v>25</v>
      </c>
      <c r="D12" t="str">
        <f>HYPERLINK("https://talan.bank.gov.ua/get-user-certificate/g6RWwgTXubf0dXGRqxXs","Завантажити сертифікат")</f>
        <v>Завантажити сертифікат</v>
      </c>
    </row>
    <row r="13" spans="1:4" x14ac:dyDescent="0.3">
      <c r="A13" t="s">
        <v>26</v>
      </c>
      <c r="B13" t="s">
        <v>4</v>
      </c>
      <c r="C13" t="s">
        <v>27</v>
      </c>
      <c r="D13" t="str">
        <f>HYPERLINK("https://talan.bank.gov.ua/get-user-certificate/g6RWwNyvHG3ESmWMlB2l","Завантажити сертифікат")</f>
        <v>Завантажити сертифікат</v>
      </c>
    </row>
    <row r="14" spans="1:4" x14ac:dyDescent="0.3">
      <c r="A14" t="s">
        <v>28</v>
      </c>
      <c r="B14" t="s">
        <v>4</v>
      </c>
      <c r="C14" t="s">
        <v>29</v>
      </c>
      <c r="D14" t="str">
        <f>HYPERLINK("https://talan.bank.gov.ua/get-user-certificate/g6RWwB1IQP0_-h2Rxr2f","Завантажити сертифікат")</f>
        <v>Завантажити сертифікат</v>
      </c>
    </row>
    <row r="15" spans="1:4" x14ac:dyDescent="0.3">
      <c r="A15" t="s">
        <v>30</v>
      </c>
      <c r="B15" t="s">
        <v>4</v>
      </c>
      <c r="C15" t="s">
        <v>31</v>
      </c>
      <c r="D15" t="str">
        <f>HYPERLINK("https://talan.bank.gov.ua/get-user-certificate/g6RWwZfw5MFD9exgAj1t","Завантажити сертифікат")</f>
        <v>Завантажити сертифікат</v>
      </c>
    </row>
    <row r="16" spans="1:4" x14ac:dyDescent="0.3">
      <c r="A16" t="s">
        <v>32</v>
      </c>
      <c r="B16" t="s">
        <v>4</v>
      </c>
      <c r="C16" t="s">
        <v>33</v>
      </c>
      <c r="D16" t="str">
        <f>HYPERLINK("https://talan.bank.gov.ua/get-user-certificate/g6RWw2jiQt0wLL5g0s1K","Завантажити сертифікат")</f>
        <v>Завантажити сертифікат</v>
      </c>
    </row>
    <row r="17" spans="1:4" x14ac:dyDescent="0.3">
      <c r="A17" t="s">
        <v>34</v>
      </c>
      <c r="B17" t="s">
        <v>4</v>
      </c>
      <c r="C17" t="s">
        <v>35</v>
      </c>
      <c r="D17" t="str">
        <f>HYPERLINK("https://talan.bank.gov.ua/get-user-certificate/g6RWw7IUr65WOZ-Houn9","Завантажити сертифікат")</f>
        <v>Завантажити сертифікат</v>
      </c>
    </row>
    <row r="18" spans="1:4" x14ac:dyDescent="0.3">
      <c r="A18" t="s">
        <v>36</v>
      </c>
      <c r="B18" t="s">
        <v>4</v>
      </c>
      <c r="C18" t="s">
        <v>37</v>
      </c>
      <c r="D18" t="str">
        <f>HYPERLINK("https://talan.bank.gov.ua/get-user-certificate/g6RWwEXckYa33NhIvGoT","Завантажити сертифікат")</f>
        <v>Завантажити сертифікат</v>
      </c>
    </row>
    <row r="19" spans="1:4" x14ac:dyDescent="0.3">
      <c r="A19" t="s">
        <v>38</v>
      </c>
      <c r="B19" t="s">
        <v>4</v>
      </c>
      <c r="C19" t="s">
        <v>39</v>
      </c>
      <c r="D19" t="str">
        <f>HYPERLINK("https://talan.bank.gov.ua/get-user-certificate/g6RWwr9JH1TZsKW6usIl","Завантажити сертифікат")</f>
        <v>Завантажити сертифікат</v>
      </c>
    </row>
    <row r="20" spans="1:4" x14ac:dyDescent="0.3">
      <c r="A20" t="s">
        <v>40</v>
      </c>
      <c r="B20" t="s">
        <v>4</v>
      </c>
      <c r="C20" t="s">
        <v>41</v>
      </c>
      <c r="D20" t="str">
        <f>HYPERLINK("https://talan.bank.gov.ua/get-user-certificate/g6RWw9cWx28WKyemGltu","Завантажити сертифікат")</f>
        <v>Завантажити сертифікат</v>
      </c>
    </row>
    <row r="21" spans="1:4" x14ac:dyDescent="0.3">
      <c r="A21" t="s">
        <v>42</v>
      </c>
      <c r="B21" t="s">
        <v>4</v>
      </c>
      <c r="C21" t="s">
        <v>43</v>
      </c>
      <c r="D21" t="str">
        <f>HYPERLINK("https://talan.bank.gov.ua/get-user-certificate/g6RWw4uTgc8kXW7yQ4h8","Завантажити сертифікат")</f>
        <v>Завантажити сертифікат</v>
      </c>
    </row>
    <row r="22" spans="1:4" x14ac:dyDescent="0.3">
      <c r="A22" t="s">
        <v>44</v>
      </c>
      <c r="B22" t="s">
        <v>4</v>
      </c>
      <c r="C22" t="s">
        <v>45</v>
      </c>
      <c r="D22" t="str">
        <f>HYPERLINK("https://talan.bank.gov.ua/get-user-certificate/g6RWwOxe9FUqJaMY6Iek","Завантажити сертифікат")</f>
        <v>Завантажити сертифікат</v>
      </c>
    </row>
    <row r="23" spans="1:4" x14ac:dyDescent="0.3">
      <c r="A23" t="s">
        <v>46</v>
      </c>
      <c r="B23" t="s">
        <v>4</v>
      </c>
      <c r="C23" t="s">
        <v>47</v>
      </c>
      <c r="D23" t="str">
        <f>HYPERLINK("https://talan.bank.gov.ua/get-user-certificate/g6RWw_xqPqPsLtsnL8UZ","Завантажити сертифікат")</f>
        <v>Завантажити сертифікат</v>
      </c>
    </row>
    <row r="24" spans="1:4" x14ac:dyDescent="0.3">
      <c r="A24" t="s">
        <v>48</v>
      </c>
      <c r="B24" t="s">
        <v>4</v>
      </c>
      <c r="C24" t="s">
        <v>49</v>
      </c>
      <c r="D24" t="str">
        <f>HYPERLINK("https://talan.bank.gov.ua/get-user-certificate/g6RWw_A0aoT_O-Jhvmz3","Завантажити сертифікат")</f>
        <v>Завантажити сертифікат</v>
      </c>
    </row>
    <row r="25" spans="1:4" x14ac:dyDescent="0.3">
      <c r="A25" t="s">
        <v>50</v>
      </c>
      <c r="B25" t="s">
        <v>4</v>
      </c>
      <c r="C25" t="s">
        <v>51</v>
      </c>
      <c r="D25" t="str">
        <f>HYPERLINK("https://talan.bank.gov.ua/get-user-certificate/g6RWw3DJt8l5j3E236be","Завантажити сертифікат")</f>
        <v>Завантажити сертифікат</v>
      </c>
    </row>
    <row r="26" spans="1:4" x14ac:dyDescent="0.3">
      <c r="A26" t="s">
        <v>52</v>
      </c>
      <c r="B26" t="s">
        <v>4</v>
      </c>
      <c r="C26" t="s">
        <v>53</v>
      </c>
      <c r="D26" t="str">
        <f>HYPERLINK("https://talan.bank.gov.ua/get-user-certificate/g6RWwJRa4gd2RDk_lYs0","Завантажити сертифікат")</f>
        <v>Завантажити сертифікат</v>
      </c>
    </row>
    <row r="27" spans="1:4" x14ac:dyDescent="0.3">
      <c r="A27" t="s">
        <v>54</v>
      </c>
      <c r="B27" t="s">
        <v>4</v>
      </c>
      <c r="C27" t="s">
        <v>55</v>
      </c>
      <c r="D27" t="str">
        <f>HYPERLINK("https://talan.bank.gov.ua/get-user-certificate/g6RWwo_SqvO5oOVdMGPX","Завантажити сертифікат")</f>
        <v>Завантажити сертифікат</v>
      </c>
    </row>
    <row r="28" spans="1:4" x14ac:dyDescent="0.3">
      <c r="A28" t="s">
        <v>56</v>
      </c>
      <c r="B28" t="s">
        <v>4</v>
      </c>
      <c r="C28" t="s">
        <v>57</v>
      </c>
      <c r="D28" t="str">
        <f>HYPERLINK("https://talan.bank.gov.ua/get-user-certificate/g6RWwcXEBXZ4hM9RP-X6","Завантажити сертифікат")</f>
        <v>Завантажити сертифікат</v>
      </c>
    </row>
    <row r="29" spans="1:4" x14ac:dyDescent="0.3">
      <c r="A29" t="s">
        <v>58</v>
      </c>
      <c r="B29" t="s">
        <v>4</v>
      </c>
      <c r="C29" t="s">
        <v>59</v>
      </c>
      <c r="D29" t="str">
        <f>HYPERLINK("https://talan.bank.gov.ua/get-user-certificate/g6RWwsuxNgNmL11vjgww","Завантажити сертифікат")</f>
        <v>Завантажити сертифікат</v>
      </c>
    </row>
    <row r="30" spans="1:4" x14ac:dyDescent="0.3">
      <c r="A30" t="s">
        <v>60</v>
      </c>
      <c r="B30" t="s">
        <v>4</v>
      </c>
      <c r="C30" t="s">
        <v>61</v>
      </c>
      <c r="D30" t="str">
        <f>HYPERLINK("https://talan.bank.gov.ua/get-user-certificate/g6RWwzPU1Syeihme0uHD","Завантажити сертифікат")</f>
        <v>Завантажити сертифікат</v>
      </c>
    </row>
    <row r="31" spans="1:4" x14ac:dyDescent="0.3">
      <c r="A31" t="s">
        <v>62</v>
      </c>
      <c r="B31" t="s">
        <v>4</v>
      </c>
      <c r="C31" t="s">
        <v>63</v>
      </c>
      <c r="D31" t="str">
        <f>HYPERLINK("https://talan.bank.gov.ua/get-user-certificate/g6RWwJd_-T6befGTMlbf","Завантажити сертифікат")</f>
        <v>Завантажити сертифікат</v>
      </c>
    </row>
    <row r="32" spans="1:4" x14ac:dyDescent="0.3">
      <c r="A32" t="s">
        <v>64</v>
      </c>
      <c r="B32" t="s">
        <v>4</v>
      </c>
      <c r="C32" t="s">
        <v>65</v>
      </c>
      <c r="D32" t="str">
        <f>HYPERLINK("https://talan.bank.gov.ua/get-user-certificate/g6RWwZW_Su3cxZglvr1e","Завантажити сертифікат")</f>
        <v>Завантажити сертифікат</v>
      </c>
    </row>
    <row r="33" spans="1:4" x14ac:dyDescent="0.3">
      <c r="A33" t="s">
        <v>66</v>
      </c>
      <c r="B33" t="s">
        <v>4</v>
      </c>
      <c r="C33" t="s">
        <v>67</v>
      </c>
      <c r="D33" t="str">
        <f>HYPERLINK("https://talan.bank.gov.ua/get-user-certificate/g6RWwPon2Zb-dcOk4yY7","Завантажити сертифікат")</f>
        <v>Завантажити сертифікат</v>
      </c>
    </row>
    <row r="34" spans="1:4" x14ac:dyDescent="0.3">
      <c r="A34" t="s">
        <v>68</v>
      </c>
      <c r="B34" t="s">
        <v>4</v>
      </c>
      <c r="C34" t="s">
        <v>69</v>
      </c>
      <c r="D34" t="str">
        <f>HYPERLINK("https://talan.bank.gov.ua/get-user-certificate/g6RWwUXahHME0tgfE5MU","Завантажити сертифікат")</f>
        <v>Завантажити сертифікат</v>
      </c>
    </row>
    <row r="35" spans="1:4" x14ac:dyDescent="0.3">
      <c r="A35" t="s">
        <v>70</v>
      </c>
      <c r="B35" t="s">
        <v>4</v>
      </c>
      <c r="C35" t="s">
        <v>71</v>
      </c>
      <c r="D35" t="str">
        <f>HYPERLINK("https://talan.bank.gov.ua/get-user-certificate/g6RWwd44XD3UlvjB_09V","Завантажити сертифікат")</f>
        <v>Завантажити сертифікат</v>
      </c>
    </row>
    <row r="36" spans="1:4" x14ac:dyDescent="0.3">
      <c r="A36" t="s">
        <v>72</v>
      </c>
      <c r="B36" t="s">
        <v>4</v>
      </c>
      <c r="C36" t="s">
        <v>73</v>
      </c>
      <c r="D36" t="str">
        <f>HYPERLINK("https://talan.bank.gov.ua/get-user-certificate/g6RWwgw-_4bufKzu_oOi","Завантажити сертифікат")</f>
        <v>Завантажити сертифікат</v>
      </c>
    </row>
    <row r="37" spans="1:4" x14ac:dyDescent="0.3">
      <c r="A37" t="s">
        <v>74</v>
      </c>
      <c r="B37" t="s">
        <v>4</v>
      </c>
      <c r="C37" t="s">
        <v>75</v>
      </c>
      <c r="D37" t="str">
        <f>HYPERLINK("https://talan.bank.gov.ua/get-user-certificate/g6RWwZK01Q2Wz4JQXlfZ","Завантажити сертифікат")</f>
        <v>Завантажити сертифікат</v>
      </c>
    </row>
    <row r="38" spans="1:4" x14ac:dyDescent="0.3">
      <c r="A38" t="s">
        <v>76</v>
      </c>
      <c r="B38" t="s">
        <v>4</v>
      </c>
      <c r="C38" t="s">
        <v>77</v>
      </c>
      <c r="D38" t="str">
        <f>HYPERLINK("https://talan.bank.gov.ua/get-user-certificate/g6RWw26iVj7Dvf8lbxpn","Завантажити сертифікат")</f>
        <v>Завантажити сертифікат</v>
      </c>
    </row>
    <row r="39" spans="1:4" x14ac:dyDescent="0.3">
      <c r="A39" t="s">
        <v>78</v>
      </c>
      <c r="B39" t="s">
        <v>4</v>
      </c>
      <c r="C39" t="s">
        <v>79</v>
      </c>
      <c r="D39" t="str">
        <f>HYPERLINK("https://talan.bank.gov.ua/get-user-certificate/g6RWwV36IexwB4YO4rEn","Завантажити сертифікат")</f>
        <v>Завантажити сертифікат</v>
      </c>
    </row>
    <row r="40" spans="1:4" x14ac:dyDescent="0.3">
      <c r="A40" t="s">
        <v>80</v>
      </c>
      <c r="B40" t="s">
        <v>4</v>
      </c>
      <c r="C40" t="s">
        <v>81</v>
      </c>
      <c r="D40" t="str">
        <f>HYPERLINK("https://talan.bank.gov.ua/get-user-certificate/g6RWwmz4XHgYOCcxgl_d","Завантажити сертифікат")</f>
        <v>Завантажити сертифікат</v>
      </c>
    </row>
    <row r="41" spans="1:4" x14ac:dyDescent="0.3">
      <c r="A41" t="s">
        <v>82</v>
      </c>
      <c r="B41" t="s">
        <v>4</v>
      </c>
      <c r="C41" t="s">
        <v>83</v>
      </c>
      <c r="D41" t="str">
        <f>HYPERLINK("https://talan.bank.gov.ua/get-user-certificate/g6RWwT45v6KOzUDP4mt8","Завантажити сертифікат")</f>
        <v>Завантажити сертифікат</v>
      </c>
    </row>
    <row r="42" spans="1:4" x14ac:dyDescent="0.3">
      <c r="A42" t="s">
        <v>84</v>
      </c>
      <c r="B42" t="s">
        <v>4</v>
      </c>
      <c r="C42" t="s">
        <v>85</v>
      </c>
      <c r="D42" t="str">
        <f>HYPERLINK("https://talan.bank.gov.ua/get-user-certificate/g6RWwNTyaWEygxIiwG5A","Завантажити сертифікат")</f>
        <v>Завантажити сертифікат</v>
      </c>
    </row>
    <row r="43" spans="1:4" x14ac:dyDescent="0.3">
      <c r="A43" t="s">
        <v>86</v>
      </c>
      <c r="B43" t="s">
        <v>4</v>
      </c>
      <c r="C43" t="s">
        <v>87</v>
      </c>
      <c r="D43" t="str">
        <f>HYPERLINK("https://talan.bank.gov.ua/get-user-certificate/g6RWwXeK_izidbVP6srn","Завантажити сертифікат")</f>
        <v>Завантажити сертифікат</v>
      </c>
    </row>
    <row r="44" spans="1:4" x14ac:dyDescent="0.3">
      <c r="A44" t="s">
        <v>88</v>
      </c>
      <c r="B44" t="s">
        <v>4</v>
      </c>
      <c r="C44" t="s">
        <v>89</v>
      </c>
      <c r="D44" t="str">
        <f>HYPERLINK("https://talan.bank.gov.ua/get-user-certificate/g6RWwM82pjX9ZbIex0Md","Завантажити сертифікат")</f>
        <v>Завантажити сертифікат</v>
      </c>
    </row>
    <row r="45" spans="1:4" x14ac:dyDescent="0.3">
      <c r="A45" t="s">
        <v>90</v>
      </c>
      <c r="B45" t="s">
        <v>4</v>
      </c>
      <c r="C45" t="s">
        <v>91</v>
      </c>
      <c r="D45" t="str">
        <f>HYPERLINK("https://talan.bank.gov.ua/get-user-certificate/g6RWwjCx0WmkSxfiwxRP","Завантажити сертифікат")</f>
        <v>Завантажити сертифікат</v>
      </c>
    </row>
    <row r="46" spans="1:4" x14ac:dyDescent="0.3">
      <c r="A46" t="s">
        <v>92</v>
      </c>
      <c r="B46" t="s">
        <v>4</v>
      </c>
      <c r="C46" t="s">
        <v>93</v>
      </c>
      <c r="D46" t="str">
        <f>HYPERLINK("https://talan.bank.gov.ua/get-user-certificate/g6RWwyxGVPrl6LlZmxBO","Завантажити сертифікат")</f>
        <v>Завантажити сертифікат</v>
      </c>
    </row>
    <row r="47" spans="1:4" x14ac:dyDescent="0.3">
      <c r="A47" t="s">
        <v>94</v>
      </c>
      <c r="B47" t="s">
        <v>4</v>
      </c>
      <c r="C47" t="s">
        <v>95</v>
      </c>
      <c r="D47" t="str">
        <f>HYPERLINK("https://talan.bank.gov.ua/get-user-certificate/g6RWwqvUpdpWfmTOqvXn","Завантажити сертифікат")</f>
        <v>Завантажити сертифікат</v>
      </c>
    </row>
    <row r="48" spans="1:4" x14ac:dyDescent="0.3">
      <c r="A48" t="s">
        <v>96</v>
      </c>
      <c r="B48" t="s">
        <v>4</v>
      </c>
      <c r="C48" t="s">
        <v>97</v>
      </c>
      <c r="D48" t="str">
        <f>HYPERLINK("https://talan.bank.gov.ua/get-user-certificate/g6RWwEtovJuUMyEhXBCa","Завантажити сертифікат")</f>
        <v>Завантажити сертифікат</v>
      </c>
    </row>
    <row r="49" spans="1:4" x14ac:dyDescent="0.3">
      <c r="A49" t="s">
        <v>98</v>
      </c>
      <c r="B49" t="s">
        <v>4</v>
      </c>
      <c r="C49" t="s">
        <v>99</v>
      </c>
      <c r="D49" t="str">
        <f>HYPERLINK("https://talan.bank.gov.ua/get-user-certificate/g6RWwFGEe-eiXq8kko00","Завантажити сертифікат")</f>
        <v>Завантажити сертифікат</v>
      </c>
    </row>
    <row r="50" spans="1:4" x14ac:dyDescent="0.3">
      <c r="A50" t="s">
        <v>100</v>
      </c>
      <c r="B50" t="s">
        <v>4</v>
      </c>
      <c r="C50" t="s">
        <v>101</v>
      </c>
      <c r="D50" t="str">
        <f>HYPERLINK("https://talan.bank.gov.ua/get-user-certificate/g6RWwmZcRr7n5n4uWRl2","Завантажити сертифікат")</f>
        <v>Завантажити сертифікат</v>
      </c>
    </row>
    <row r="51" spans="1:4" x14ac:dyDescent="0.3">
      <c r="A51" t="s">
        <v>102</v>
      </c>
      <c r="B51" t="s">
        <v>4</v>
      </c>
      <c r="C51" t="s">
        <v>103</v>
      </c>
      <c r="D51" t="str">
        <f>HYPERLINK("https://talan.bank.gov.ua/get-user-certificate/g6RWw6tw6pQ8_KFzr-YO","Завантажити сертифікат")</f>
        <v>Завантажити сертифікат</v>
      </c>
    </row>
    <row r="52" spans="1:4" x14ac:dyDescent="0.3">
      <c r="A52" t="s">
        <v>104</v>
      </c>
      <c r="B52" t="s">
        <v>4</v>
      </c>
      <c r="C52" t="s">
        <v>105</v>
      </c>
      <c r="D52" t="str">
        <f>HYPERLINK("https://talan.bank.gov.ua/get-user-certificate/g6RWw7AmwALLZro1fPov","Завантажити сертифікат")</f>
        <v>Завантажити сертифікат</v>
      </c>
    </row>
    <row r="53" spans="1:4" x14ac:dyDescent="0.3">
      <c r="A53" t="s">
        <v>106</v>
      </c>
      <c r="B53" t="s">
        <v>4</v>
      </c>
      <c r="C53" t="s">
        <v>107</v>
      </c>
      <c r="D53" t="str">
        <f>HYPERLINK("https://talan.bank.gov.ua/get-user-certificate/g6RWwreUPsexWRk9cxd5","Завантажити сертифікат")</f>
        <v>Завантажити сертифікат</v>
      </c>
    </row>
    <row r="54" spans="1:4" x14ac:dyDescent="0.3">
      <c r="A54" t="s">
        <v>108</v>
      </c>
      <c r="B54" t="s">
        <v>4</v>
      </c>
      <c r="C54" t="s">
        <v>109</v>
      </c>
      <c r="D54" t="str">
        <f>HYPERLINK("https://talan.bank.gov.ua/get-user-certificate/g6RWwUl1Q2WRLRpG3ueY","Завантажити сертифікат")</f>
        <v>Завантажити сертифікат</v>
      </c>
    </row>
    <row r="55" spans="1:4" x14ac:dyDescent="0.3">
      <c r="A55" t="s">
        <v>110</v>
      </c>
      <c r="B55" t="s">
        <v>4</v>
      </c>
      <c r="C55" t="s">
        <v>111</v>
      </c>
      <c r="D55" t="str">
        <f>HYPERLINK("https://talan.bank.gov.ua/get-user-certificate/g6RWwTTjAOpN-4hznmAu","Завантажити сертифікат")</f>
        <v>Завантажити сертифікат</v>
      </c>
    </row>
    <row r="56" spans="1:4" x14ac:dyDescent="0.3">
      <c r="A56" t="s">
        <v>112</v>
      </c>
      <c r="B56" t="s">
        <v>4</v>
      </c>
      <c r="C56" t="s">
        <v>113</v>
      </c>
      <c r="D56" t="str">
        <f>HYPERLINK("https://talan.bank.gov.ua/get-user-certificate/g6RWw9P-FWIZnoF_FxiW","Завантажити сертифікат")</f>
        <v>Завантажити сертифікат</v>
      </c>
    </row>
    <row r="57" spans="1:4" x14ac:dyDescent="0.3">
      <c r="A57" t="s">
        <v>114</v>
      </c>
      <c r="B57" t="s">
        <v>4</v>
      </c>
      <c r="C57" t="s">
        <v>115</v>
      </c>
      <c r="D57" t="str">
        <f>HYPERLINK("https://talan.bank.gov.ua/get-user-certificate/g6RWwT4mci4BUUtLZtCZ","Завантажити сертифікат")</f>
        <v>Завантажити сертифікат</v>
      </c>
    </row>
    <row r="58" spans="1:4" x14ac:dyDescent="0.3">
      <c r="A58" t="s">
        <v>116</v>
      </c>
      <c r="B58" t="s">
        <v>4</v>
      </c>
      <c r="C58" t="s">
        <v>117</v>
      </c>
      <c r="D58" t="str">
        <f>HYPERLINK("https://talan.bank.gov.ua/get-user-certificate/g6RWw2Vkk1p_uhyEB_A0","Завантажити сертифікат")</f>
        <v>Завантажити сертифікат</v>
      </c>
    </row>
    <row r="59" spans="1:4" x14ac:dyDescent="0.3">
      <c r="A59" t="s">
        <v>118</v>
      </c>
      <c r="B59" t="s">
        <v>4</v>
      </c>
      <c r="C59" t="s">
        <v>119</v>
      </c>
      <c r="D59" t="str">
        <f>HYPERLINK("https://talan.bank.gov.ua/get-user-certificate/g6RWwmdc8_UytGvXy790","Завантажити сертифікат")</f>
        <v>Завантажити сертифікат</v>
      </c>
    </row>
    <row r="60" spans="1:4" x14ac:dyDescent="0.3">
      <c r="A60" t="s">
        <v>120</v>
      </c>
      <c r="B60" t="s">
        <v>4</v>
      </c>
      <c r="C60" t="s">
        <v>121</v>
      </c>
      <c r="D60" t="str">
        <f>HYPERLINK("https://talan.bank.gov.ua/get-user-certificate/g6RWwMzqLZ_QdW5458gO","Завантажити сертифікат")</f>
        <v>Завантажити сертифікат</v>
      </c>
    </row>
    <row r="61" spans="1:4" x14ac:dyDescent="0.3">
      <c r="A61" t="s">
        <v>122</v>
      </c>
      <c r="B61" t="s">
        <v>4</v>
      </c>
      <c r="C61" t="s">
        <v>123</v>
      </c>
      <c r="D61" t="str">
        <f>HYPERLINK("https://talan.bank.gov.ua/get-user-certificate/g6RWwn_hHh7vOqdySVVK","Завантажити сертифікат")</f>
        <v>Завантажити сертифікат</v>
      </c>
    </row>
    <row r="62" spans="1:4" x14ac:dyDescent="0.3">
      <c r="A62" t="s">
        <v>124</v>
      </c>
      <c r="B62" t="s">
        <v>4</v>
      </c>
      <c r="C62" t="s">
        <v>125</v>
      </c>
      <c r="D62" t="str">
        <f>HYPERLINK("https://talan.bank.gov.ua/get-user-certificate/g6RWwdFtkAW5ogNiGtCq","Завантажити сертифікат")</f>
        <v>Завантажити сертифікат</v>
      </c>
    </row>
    <row r="63" spans="1:4" x14ac:dyDescent="0.3">
      <c r="A63" t="s">
        <v>126</v>
      </c>
      <c r="B63" t="s">
        <v>4</v>
      </c>
      <c r="C63" t="s">
        <v>127</v>
      </c>
      <c r="D63" t="str">
        <f>HYPERLINK("https://talan.bank.gov.ua/get-user-certificate/g6RWwmYiBmkTEBIdXk9_","Завантажити сертифікат")</f>
        <v>Завантажити сертифікат</v>
      </c>
    </row>
    <row r="64" spans="1:4" x14ac:dyDescent="0.3">
      <c r="A64" t="s">
        <v>128</v>
      </c>
      <c r="B64" t="s">
        <v>4</v>
      </c>
      <c r="C64" t="s">
        <v>129</v>
      </c>
      <c r="D64" t="str">
        <f>HYPERLINK("https://talan.bank.gov.ua/get-user-certificate/g6RWwA18v-HLW_4R2Ky_","Завантажити сертифікат")</f>
        <v>Завантажити сертифікат</v>
      </c>
    </row>
    <row r="65" spans="1:4" x14ac:dyDescent="0.3">
      <c r="A65" t="s">
        <v>130</v>
      </c>
      <c r="B65" t="s">
        <v>4</v>
      </c>
      <c r="C65" t="s">
        <v>131</v>
      </c>
      <c r="D65" t="str">
        <f>HYPERLINK("https://talan.bank.gov.ua/get-user-certificate/g6RWw5bqFZiXdhKed3L-","Завантажити сертифікат")</f>
        <v>Завантажити сертифікат</v>
      </c>
    </row>
    <row r="66" spans="1:4" x14ac:dyDescent="0.3">
      <c r="A66" t="s">
        <v>132</v>
      </c>
      <c r="B66" t="s">
        <v>4</v>
      </c>
      <c r="C66" t="s">
        <v>133</v>
      </c>
      <c r="D66" t="str">
        <f>HYPERLINK("https://talan.bank.gov.ua/get-user-certificate/g6RWw0Du2-f2dCjYRNAw","Завантажити сертифікат")</f>
        <v>Завантажити сертифікат</v>
      </c>
    </row>
    <row r="67" spans="1:4" x14ac:dyDescent="0.3">
      <c r="A67" t="s">
        <v>134</v>
      </c>
      <c r="B67" t="s">
        <v>4</v>
      </c>
      <c r="C67" t="s">
        <v>135</v>
      </c>
      <c r="D67" t="str">
        <f>HYPERLINK("https://talan.bank.gov.ua/get-user-certificate/g6RWwvCxqLsUWBVSnasg","Завантажити сертифікат")</f>
        <v>Завантажити сертифікат</v>
      </c>
    </row>
    <row r="68" spans="1:4" x14ac:dyDescent="0.3">
      <c r="A68" t="s">
        <v>136</v>
      </c>
      <c r="B68" t="s">
        <v>4</v>
      </c>
      <c r="C68" t="s">
        <v>137</v>
      </c>
      <c r="D68" t="str">
        <f>HYPERLINK("https://talan.bank.gov.ua/get-user-certificate/g6RWwJrs-L_tvrxaGIdR","Завантажити сертифікат")</f>
        <v>Завантажити сертифікат</v>
      </c>
    </row>
    <row r="69" spans="1:4" x14ac:dyDescent="0.3">
      <c r="A69" t="s">
        <v>138</v>
      </c>
      <c r="B69" t="s">
        <v>4</v>
      </c>
      <c r="C69" t="s">
        <v>139</v>
      </c>
      <c r="D69" t="str">
        <f>HYPERLINK("https://talan.bank.gov.ua/get-user-certificate/g6RWwQJs_uLrFkWRt2xr","Завантажити сертифікат")</f>
        <v>Завантажити сертифікат</v>
      </c>
    </row>
    <row r="70" spans="1:4" x14ac:dyDescent="0.3">
      <c r="A70" t="s">
        <v>140</v>
      </c>
      <c r="B70" t="s">
        <v>4</v>
      </c>
      <c r="C70" t="s">
        <v>141</v>
      </c>
      <c r="D70" t="str">
        <f>HYPERLINK("https://talan.bank.gov.ua/get-user-certificate/g6RWwLIC3ZsQNlbNr4SY","Завантажити сертифікат")</f>
        <v>Завантажити сертифікат</v>
      </c>
    </row>
    <row r="71" spans="1:4" x14ac:dyDescent="0.3">
      <c r="A71" t="s">
        <v>142</v>
      </c>
      <c r="B71" t="s">
        <v>4</v>
      </c>
      <c r="C71" t="s">
        <v>143</v>
      </c>
      <c r="D71" t="str">
        <f>HYPERLINK("https://talan.bank.gov.ua/get-user-certificate/g6RWwuO9doOUMudIJ79y","Завантажити сертифікат")</f>
        <v>Завантажити сертифікат</v>
      </c>
    </row>
    <row r="72" spans="1:4" x14ac:dyDescent="0.3">
      <c r="A72" t="s">
        <v>144</v>
      </c>
      <c r="B72" t="s">
        <v>4</v>
      </c>
      <c r="C72" t="s">
        <v>145</v>
      </c>
      <c r="D72" t="str">
        <f>HYPERLINK("https://talan.bank.gov.ua/get-user-certificate/g6RWw88_K41zcfY4Q7YR","Завантажити сертифікат")</f>
        <v>Завантажити сертифікат</v>
      </c>
    </row>
    <row r="73" spans="1:4" x14ac:dyDescent="0.3">
      <c r="A73" t="s">
        <v>146</v>
      </c>
      <c r="B73" t="s">
        <v>4</v>
      </c>
      <c r="C73" t="s">
        <v>147</v>
      </c>
      <c r="D73" t="str">
        <f>HYPERLINK("https://talan.bank.gov.ua/get-user-certificate/g6RWw3TpS76YboifKsdv","Завантажити сертифікат")</f>
        <v>Завантажити сертифікат</v>
      </c>
    </row>
    <row r="74" spans="1:4" x14ac:dyDescent="0.3">
      <c r="A74" t="s">
        <v>148</v>
      </c>
      <c r="B74" t="s">
        <v>4</v>
      </c>
      <c r="C74" t="s">
        <v>149</v>
      </c>
      <c r="D74" t="str">
        <f>HYPERLINK("https://talan.bank.gov.ua/get-user-certificate/g6RWwAziwD06QRwvrXIK","Завантажити сертифікат")</f>
        <v>Завантажити сертифікат</v>
      </c>
    </row>
    <row r="75" spans="1:4" x14ac:dyDescent="0.3">
      <c r="A75" t="s">
        <v>150</v>
      </c>
      <c r="B75" t="s">
        <v>4</v>
      </c>
      <c r="C75" t="s">
        <v>151</v>
      </c>
      <c r="D75" t="str">
        <f>HYPERLINK("https://talan.bank.gov.ua/get-user-certificate/g6RWwRiCRsK2YPeTj5qM","Завантажити сертифікат")</f>
        <v>Завантажити сертифікат</v>
      </c>
    </row>
    <row r="76" spans="1:4" x14ac:dyDescent="0.3">
      <c r="A76" t="s">
        <v>152</v>
      </c>
      <c r="B76" t="s">
        <v>4</v>
      </c>
      <c r="C76" t="s">
        <v>153</v>
      </c>
      <c r="D76" t="str">
        <f>HYPERLINK("https://talan.bank.gov.ua/get-user-certificate/g6RWwzvLhlMlapR4ObBB","Завантажити сертифікат")</f>
        <v>Завантажити сертифікат</v>
      </c>
    </row>
    <row r="77" spans="1:4" x14ac:dyDescent="0.3">
      <c r="A77" t="s">
        <v>154</v>
      </c>
      <c r="B77" t="s">
        <v>4</v>
      </c>
      <c r="C77" t="s">
        <v>155</v>
      </c>
      <c r="D77" t="str">
        <f>HYPERLINK("https://talan.bank.gov.ua/get-user-certificate/g6RWwo2jo-vn2mskypvz","Завантажити сертифікат")</f>
        <v>Завантажити сертифікат</v>
      </c>
    </row>
    <row r="78" spans="1:4" x14ac:dyDescent="0.3">
      <c r="A78" t="s">
        <v>156</v>
      </c>
      <c r="B78" t="s">
        <v>4</v>
      </c>
      <c r="C78" t="s">
        <v>157</v>
      </c>
      <c r="D78" t="str">
        <f>HYPERLINK("https://talan.bank.gov.ua/get-user-certificate/g6RWwlh06tnk86978rZ6","Завантажити сертифікат")</f>
        <v>Завантажити сертифікат</v>
      </c>
    </row>
    <row r="79" spans="1:4" x14ac:dyDescent="0.3">
      <c r="A79" t="s">
        <v>158</v>
      </c>
      <c r="B79" t="s">
        <v>4</v>
      </c>
      <c r="C79" t="s">
        <v>159</v>
      </c>
      <c r="D79" t="str">
        <f>HYPERLINK("https://talan.bank.gov.ua/get-user-certificate/g6RWwzxRjX1BJH0OiP7l","Завантажити сертифікат")</f>
        <v>Завантажити сертифікат</v>
      </c>
    </row>
    <row r="80" spans="1:4" x14ac:dyDescent="0.3">
      <c r="A80" t="s">
        <v>160</v>
      </c>
      <c r="B80" t="s">
        <v>4</v>
      </c>
      <c r="C80" t="s">
        <v>161</v>
      </c>
      <c r="D80" t="str">
        <f>HYPERLINK("https://talan.bank.gov.ua/get-user-certificate/g6RWwsLL1YC5SfVb2dtn","Завантажити сертифікат")</f>
        <v>Завантажити сертифікат</v>
      </c>
    </row>
    <row r="81" spans="1:4" x14ac:dyDescent="0.3">
      <c r="A81" t="s">
        <v>162</v>
      </c>
      <c r="B81" t="s">
        <v>4</v>
      </c>
      <c r="C81" t="s">
        <v>163</v>
      </c>
      <c r="D81" t="str">
        <f>HYPERLINK("https://talan.bank.gov.ua/get-user-certificate/g6RWwds0gWehjg-eZO9o","Завантажити сертифікат")</f>
        <v>Завантажити сертифікат</v>
      </c>
    </row>
    <row r="82" spans="1:4" x14ac:dyDescent="0.3">
      <c r="A82" t="s">
        <v>164</v>
      </c>
      <c r="B82" t="s">
        <v>4</v>
      </c>
      <c r="C82" t="s">
        <v>165</v>
      </c>
      <c r="D82" t="str">
        <f>HYPERLINK("https://talan.bank.gov.ua/get-user-certificate/g6RWwDsaG7um_m4uL-kL","Завантажити сертифікат")</f>
        <v>Завантажити сертифікат</v>
      </c>
    </row>
    <row r="83" spans="1:4" x14ac:dyDescent="0.3">
      <c r="A83" t="s">
        <v>166</v>
      </c>
      <c r="B83" t="s">
        <v>4</v>
      </c>
      <c r="C83" t="s">
        <v>167</v>
      </c>
      <c r="D83" t="str">
        <f>HYPERLINK("https://talan.bank.gov.ua/get-user-certificate/g6RWwmyasMef60rCAnVK","Завантажити сертифікат")</f>
        <v>Завантажити сертифікат</v>
      </c>
    </row>
    <row r="84" spans="1:4" x14ac:dyDescent="0.3">
      <c r="A84" t="s">
        <v>168</v>
      </c>
      <c r="B84" t="s">
        <v>4</v>
      </c>
      <c r="C84" t="s">
        <v>169</v>
      </c>
      <c r="D84" t="str">
        <f>HYPERLINK("https://talan.bank.gov.ua/get-user-certificate/g6RWwX0ZmlVkI0ePRmj-","Завантажити сертифікат")</f>
        <v>Завантажити сертифікат</v>
      </c>
    </row>
    <row r="85" spans="1:4" x14ac:dyDescent="0.3">
      <c r="A85" t="s">
        <v>170</v>
      </c>
      <c r="B85" t="s">
        <v>4</v>
      </c>
      <c r="C85" t="s">
        <v>171</v>
      </c>
      <c r="D85" t="str">
        <f>HYPERLINK("https://talan.bank.gov.ua/get-user-certificate/g6RWwQvWD6zL9x-vMo0b","Завантажити сертифікат")</f>
        <v>Завантажити сертифікат</v>
      </c>
    </row>
    <row r="86" spans="1:4" x14ac:dyDescent="0.3">
      <c r="A86" t="s">
        <v>172</v>
      </c>
      <c r="B86" t="s">
        <v>4</v>
      </c>
      <c r="C86" t="s">
        <v>173</v>
      </c>
      <c r="D86" t="str">
        <f>HYPERLINK("https://talan.bank.gov.ua/get-user-certificate/g6RWw0dJX6Nsv_u1UTdo","Завантажити сертифікат")</f>
        <v>Завантажити сертифікат</v>
      </c>
    </row>
    <row r="87" spans="1:4" x14ac:dyDescent="0.3">
      <c r="A87" t="s">
        <v>174</v>
      </c>
      <c r="B87" t="s">
        <v>4</v>
      </c>
      <c r="C87" t="s">
        <v>175</v>
      </c>
      <c r="D87" t="str">
        <f>HYPERLINK("https://talan.bank.gov.ua/get-user-certificate/g6RWwkTMm8BER3Iu5aQm","Завантажити сертифікат")</f>
        <v>Завантажити сертифікат</v>
      </c>
    </row>
    <row r="88" spans="1:4" x14ac:dyDescent="0.3">
      <c r="A88" t="s">
        <v>176</v>
      </c>
      <c r="B88" t="s">
        <v>4</v>
      </c>
      <c r="C88" t="s">
        <v>177</v>
      </c>
      <c r="D88" t="str">
        <f>HYPERLINK("https://talan.bank.gov.ua/get-user-certificate/g6RWwQbO6Cat8TdfL0V_","Завантажити сертифікат")</f>
        <v>Завантажити сертифікат</v>
      </c>
    </row>
    <row r="89" spans="1:4" x14ac:dyDescent="0.3">
      <c r="A89" t="s">
        <v>178</v>
      </c>
      <c r="B89" t="s">
        <v>4</v>
      </c>
      <c r="C89" t="s">
        <v>179</v>
      </c>
      <c r="D89" t="str">
        <f>HYPERLINK("https://talan.bank.gov.ua/get-user-certificate/g6RWw4hw2T5m55WTGINT","Завантажити сертифікат")</f>
        <v>Завантажити сертифікат</v>
      </c>
    </row>
    <row r="90" spans="1:4" x14ac:dyDescent="0.3">
      <c r="A90" t="s">
        <v>180</v>
      </c>
      <c r="B90" t="s">
        <v>4</v>
      </c>
      <c r="C90" t="s">
        <v>181</v>
      </c>
      <c r="D90" t="str">
        <f>HYPERLINK("https://talan.bank.gov.ua/get-user-certificate/g6RWwIX8-BVgOySA7W8-","Завантажити сертифікат")</f>
        <v>Завантажити сертифікат</v>
      </c>
    </row>
    <row r="91" spans="1:4" x14ac:dyDescent="0.3">
      <c r="A91" t="s">
        <v>182</v>
      </c>
      <c r="B91" t="s">
        <v>4</v>
      </c>
      <c r="C91" t="s">
        <v>183</v>
      </c>
      <c r="D91" t="str">
        <f>HYPERLINK("https://talan.bank.gov.ua/get-user-certificate/g6RWw5Z9nef2SvbALfao","Завантажити сертифікат")</f>
        <v>Завантажити сертифікат</v>
      </c>
    </row>
    <row r="92" spans="1:4" x14ac:dyDescent="0.3">
      <c r="A92" t="s">
        <v>184</v>
      </c>
      <c r="B92" t="s">
        <v>4</v>
      </c>
      <c r="C92" t="s">
        <v>185</v>
      </c>
      <c r="D92" t="str">
        <f>HYPERLINK("https://talan.bank.gov.ua/get-user-certificate/g6RWwkjCy6DxuXjZaYWu","Завантажити сертифікат")</f>
        <v>Завантажити сертифікат</v>
      </c>
    </row>
    <row r="93" spans="1:4" x14ac:dyDescent="0.3">
      <c r="A93" t="s">
        <v>186</v>
      </c>
      <c r="B93" t="s">
        <v>4</v>
      </c>
      <c r="C93" t="s">
        <v>187</v>
      </c>
      <c r="D93" t="str">
        <f>HYPERLINK("https://talan.bank.gov.ua/get-user-certificate/g6RWwmEAwp5aUe1HfD55","Завантажити сертифікат")</f>
        <v>Завантажити сертифікат</v>
      </c>
    </row>
    <row r="94" spans="1:4" x14ac:dyDescent="0.3">
      <c r="A94" t="s">
        <v>188</v>
      </c>
      <c r="B94" t="s">
        <v>4</v>
      </c>
      <c r="C94" t="s">
        <v>189</v>
      </c>
      <c r="D94" t="str">
        <f>HYPERLINK("https://talan.bank.gov.ua/get-user-certificate/g6RWwKvuzyt-0wQhYDdR","Завантажити сертифікат")</f>
        <v>Завантажити сертифікат</v>
      </c>
    </row>
    <row r="95" spans="1:4" x14ac:dyDescent="0.3">
      <c r="A95" t="s">
        <v>190</v>
      </c>
      <c r="B95" t="s">
        <v>4</v>
      </c>
      <c r="C95" t="s">
        <v>191</v>
      </c>
      <c r="D95" t="str">
        <f>HYPERLINK("https://talan.bank.gov.ua/get-user-certificate/g6RWwQzPZweuXgwFfc44","Завантажити сертифікат")</f>
        <v>Завантажити сертифікат</v>
      </c>
    </row>
    <row r="96" spans="1:4" x14ac:dyDescent="0.3">
      <c r="A96" t="s">
        <v>192</v>
      </c>
      <c r="B96" t="s">
        <v>4</v>
      </c>
      <c r="C96" t="s">
        <v>193</v>
      </c>
      <c r="D96" t="str">
        <f>HYPERLINK("https://talan.bank.gov.ua/get-user-certificate/g6RWwId07yoC6Ept03of","Завантажити сертифікат")</f>
        <v>Завантажити сертифікат</v>
      </c>
    </row>
    <row r="97" spans="1:4" x14ac:dyDescent="0.3">
      <c r="A97" t="s">
        <v>194</v>
      </c>
      <c r="B97" t="s">
        <v>4</v>
      </c>
      <c r="C97" t="s">
        <v>195</v>
      </c>
      <c r="D97" t="str">
        <f>HYPERLINK("https://talan.bank.gov.ua/get-user-certificate/g6RWwk5QtCiieKIOtBT8","Завантажити сертифікат")</f>
        <v>Завантажити сертифікат</v>
      </c>
    </row>
    <row r="98" spans="1:4" x14ac:dyDescent="0.3">
      <c r="A98" t="s">
        <v>196</v>
      </c>
      <c r="B98" t="s">
        <v>4</v>
      </c>
      <c r="C98" t="s">
        <v>197</v>
      </c>
      <c r="D98" t="str">
        <f>HYPERLINK("https://talan.bank.gov.ua/get-user-certificate/g6RWwKrDG_hoMRPh2EDH","Завантажити сертифікат")</f>
        <v>Завантажити сертифікат</v>
      </c>
    </row>
    <row r="99" spans="1:4" x14ac:dyDescent="0.3">
      <c r="A99" t="s">
        <v>198</v>
      </c>
      <c r="B99" t="s">
        <v>4</v>
      </c>
      <c r="C99" t="s">
        <v>199</v>
      </c>
      <c r="D99" t="str">
        <f>HYPERLINK("https://talan.bank.gov.ua/get-user-certificate/g6RWwXUcj86LhZLx3n18","Завантажити сертифікат")</f>
        <v>Завантажити сертифікат</v>
      </c>
    </row>
    <row r="100" spans="1:4" x14ac:dyDescent="0.3">
      <c r="A100" t="s">
        <v>200</v>
      </c>
      <c r="B100" t="s">
        <v>4</v>
      </c>
      <c r="C100" t="s">
        <v>201</v>
      </c>
      <c r="D100" t="str">
        <f>HYPERLINK("https://talan.bank.gov.ua/get-user-certificate/g6RWwt6TUGjug6tqNKLl","Завантажити сертифікат")</f>
        <v>Завантажити сертифікат</v>
      </c>
    </row>
    <row r="101" spans="1:4" x14ac:dyDescent="0.3">
      <c r="A101" t="s">
        <v>202</v>
      </c>
      <c r="B101" t="s">
        <v>4</v>
      </c>
      <c r="C101" t="s">
        <v>203</v>
      </c>
      <c r="D101" t="str">
        <f>HYPERLINK("https://talan.bank.gov.ua/get-user-certificate/g6RWwUl3BPl71yvwe-4w","Завантажити сертифікат")</f>
        <v>Завантажити сертифікат</v>
      </c>
    </row>
    <row r="102" spans="1:4" x14ac:dyDescent="0.3">
      <c r="A102" t="s">
        <v>204</v>
      </c>
      <c r="B102" t="s">
        <v>4</v>
      </c>
      <c r="C102" t="s">
        <v>205</v>
      </c>
      <c r="D102" t="str">
        <f>HYPERLINK("https://talan.bank.gov.ua/get-user-certificate/g6RWwkc-0Jrlwoa7bXCw","Завантажити сертифікат")</f>
        <v>Завантажити сертифікат</v>
      </c>
    </row>
    <row r="103" spans="1:4" x14ac:dyDescent="0.3">
      <c r="A103" t="s">
        <v>206</v>
      </c>
      <c r="B103" t="s">
        <v>4</v>
      </c>
      <c r="C103" t="s">
        <v>207</v>
      </c>
      <c r="D103" t="str">
        <f>HYPERLINK("https://talan.bank.gov.ua/get-user-certificate/g6RWwmBkaTIUFMGOyOYt","Завантажити сертифікат")</f>
        <v>Завантажити сертифікат</v>
      </c>
    </row>
    <row r="104" spans="1:4" x14ac:dyDescent="0.3">
      <c r="A104" t="s">
        <v>208</v>
      </c>
      <c r="B104" t="s">
        <v>4</v>
      </c>
      <c r="C104" t="s">
        <v>209</v>
      </c>
      <c r="D104" t="str">
        <f>HYPERLINK("https://talan.bank.gov.ua/get-user-certificate/g6RWwc_Zs7hI4T1P6DTK","Завантажити сертифікат")</f>
        <v>Завантажити сертифікат</v>
      </c>
    </row>
    <row r="105" spans="1:4" x14ac:dyDescent="0.3">
      <c r="A105" t="s">
        <v>210</v>
      </c>
      <c r="B105" t="s">
        <v>4</v>
      </c>
      <c r="C105" t="s">
        <v>211</v>
      </c>
      <c r="D105" t="str">
        <f>HYPERLINK("https://talan.bank.gov.ua/get-user-certificate/g6RWw0BSVIO5E7BDyuHY","Завантажити сертифікат")</f>
        <v>Завантажити сертифікат</v>
      </c>
    </row>
    <row r="106" spans="1:4" x14ac:dyDescent="0.3">
      <c r="A106" t="s">
        <v>212</v>
      </c>
      <c r="B106" t="s">
        <v>4</v>
      </c>
      <c r="C106" t="s">
        <v>213</v>
      </c>
      <c r="D106" t="str">
        <f>HYPERLINK("https://talan.bank.gov.ua/get-user-certificate/g6RWwfIXstfL5UbXlqb3","Завантажити сертифікат")</f>
        <v>Завантажити сертифікат</v>
      </c>
    </row>
    <row r="107" spans="1:4" x14ac:dyDescent="0.3">
      <c r="A107" t="s">
        <v>214</v>
      </c>
      <c r="B107" t="s">
        <v>4</v>
      </c>
      <c r="C107" t="s">
        <v>215</v>
      </c>
      <c r="D107" t="str">
        <f>HYPERLINK("https://talan.bank.gov.ua/get-user-certificate/g6RWwMIuVdpPs3uT7Oq3","Завантажити сертифікат")</f>
        <v>Завантажити сертифікат</v>
      </c>
    </row>
    <row r="108" spans="1:4" x14ac:dyDescent="0.3">
      <c r="A108" t="s">
        <v>216</v>
      </c>
      <c r="B108" t="s">
        <v>4</v>
      </c>
      <c r="C108" t="s">
        <v>217</v>
      </c>
      <c r="D108" t="str">
        <f>HYPERLINK("https://talan.bank.gov.ua/get-user-certificate/g6RWwNagg7i8tcQjxprL","Завантажити сертифікат")</f>
        <v>Завантажити сертифікат</v>
      </c>
    </row>
    <row r="109" spans="1:4" x14ac:dyDescent="0.3">
      <c r="A109" t="s">
        <v>218</v>
      </c>
      <c r="B109" t="s">
        <v>4</v>
      </c>
      <c r="C109" t="s">
        <v>219</v>
      </c>
      <c r="D109" t="str">
        <f>HYPERLINK("https://talan.bank.gov.ua/get-user-certificate/g6RWwyVU5nQJVbKmAnjO","Завантажити сертифікат")</f>
        <v>Завантажити сертифікат</v>
      </c>
    </row>
    <row r="110" spans="1:4" x14ac:dyDescent="0.3">
      <c r="A110" t="s">
        <v>220</v>
      </c>
      <c r="B110" t="s">
        <v>4</v>
      </c>
      <c r="C110" t="s">
        <v>221</v>
      </c>
      <c r="D110" t="str">
        <f>HYPERLINK("https://talan.bank.gov.ua/get-user-certificate/g6RWwmr_gI6xZCD7uY3J","Завантажити сертифікат")</f>
        <v>Завантажити сертифікат</v>
      </c>
    </row>
    <row r="111" spans="1:4" x14ac:dyDescent="0.3">
      <c r="A111" t="s">
        <v>222</v>
      </c>
      <c r="B111" t="s">
        <v>4</v>
      </c>
      <c r="C111" t="s">
        <v>223</v>
      </c>
      <c r="D111" t="str">
        <f>HYPERLINK("https://talan.bank.gov.ua/get-user-certificate/g6RWwbzmXpU1rQygt-V7","Завантажити сертифікат")</f>
        <v>Завантажити сертифікат</v>
      </c>
    </row>
    <row r="112" spans="1:4" x14ac:dyDescent="0.3">
      <c r="A112" t="s">
        <v>224</v>
      </c>
      <c r="B112" t="s">
        <v>4</v>
      </c>
      <c r="C112" t="s">
        <v>225</v>
      </c>
      <c r="D112" t="str">
        <f>HYPERLINK("https://talan.bank.gov.ua/get-user-certificate/g6RWwn3xlC0uve0sfWbF","Завантажити сертифікат")</f>
        <v>Завантажити сертифікат</v>
      </c>
    </row>
    <row r="113" spans="1:4" x14ac:dyDescent="0.3">
      <c r="A113" t="s">
        <v>226</v>
      </c>
      <c r="B113" t="s">
        <v>4</v>
      </c>
      <c r="C113" t="s">
        <v>227</v>
      </c>
      <c r="D113" t="str">
        <f>HYPERLINK("https://talan.bank.gov.ua/get-user-certificate/g6RWwLEX-hZUFkoKz604","Завантажити сертифікат")</f>
        <v>Завантажити сертифікат</v>
      </c>
    </row>
    <row r="114" spans="1:4" x14ac:dyDescent="0.3">
      <c r="A114" t="s">
        <v>228</v>
      </c>
      <c r="B114" t="s">
        <v>4</v>
      </c>
      <c r="C114" t="s">
        <v>229</v>
      </c>
      <c r="D114" t="str">
        <f>HYPERLINK("https://talan.bank.gov.ua/get-user-certificate/g6RWwLqfTpzTsgCfuhFX","Завантажити сертифікат")</f>
        <v>Завантажити сертифікат</v>
      </c>
    </row>
    <row r="115" spans="1:4" x14ac:dyDescent="0.3">
      <c r="A115" t="s">
        <v>230</v>
      </c>
      <c r="B115" t="s">
        <v>4</v>
      </c>
      <c r="C115" t="s">
        <v>231</v>
      </c>
      <c r="D115" t="str">
        <f>HYPERLINK("https://talan.bank.gov.ua/get-user-certificate/g6RWwVEeZsMT0eHUR9P4","Завантажити сертифікат")</f>
        <v>Завантажити сертифікат</v>
      </c>
    </row>
    <row r="116" spans="1:4" x14ac:dyDescent="0.3">
      <c r="A116" t="s">
        <v>232</v>
      </c>
      <c r="B116" t="s">
        <v>4</v>
      </c>
      <c r="C116" t="s">
        <v>233</v>
      </c>
      <c r="D116" t="str">
        <f>HYPERLINK("https://talan.bank.gov.ua/get-user-certificate/g6RWw8rzbnvCm0YWM5ad","Завантажити сертифікат")</f>
        <v>Завантажити сертифікат</v>
      </c>
    </row>
    <row r="117" spans="1:4" x14ac:dyDescent="0.3">
      <c r="A117" t="s">
        <v>234</v>
      </c>
      <c r="B117" t="s">
        <v>4</v>
      </c>
      <c r="C117" t="s">
        <v>235</v>
      </c>
      <c r="D117" t="str">
        <f>HYPERLINK("https://talan.bank.gov.ua/get-user-certificate/g6RWwD7CEf4v3UiTvWNL","Завантажити сертифікат")</f>
        <v>Завантажити сертифікат</v>
      </c>
    </row>
    <row r="118" spans="1:4" x14ac:dyDescent="0.3">
      <c r="A118" t="s">
        <v>236</v>
      </c>
      <c r="B118" t="s">
        <v>4</v>
      </c>
      <c r="C118" t="s">
        <v>237</v>
      </c>
      <c r="D118" t="str">
        <f>HYPERLINK("https://talan.bank.gov.ua/get-user-certificate/g6RWwyjzVacspeOAovwx","Завантажити сертифікат")</f>
        <v>Завантажити сертифікат</v>
      </c>
    </row>
    <row r="119" spans="1:4" x14ac:dyDescent="0.3">
      <c r="A119" t="s">
        <v>238</v>
      </c>
      <c r="B119" t="s">
        <v>4</v>
      </c>
      <c r="C119" t="s">
        <v>239</v>
      </c>
      <c r="D119" t="str">
        <f>HYPERLINK("https://talan.bank.gov.ua/get-user-certificate/g6RWwvjCB-ZCXvnGY2pJ","Завантажити сертифікат")</f>
        <v>Завантажити сертифікат</v>
      </c>
    </row>
    <row r="120" spans="1:4" x14ac:dyDescent="0.3">
      <c r="A120" t="s">
        <v>240</v>
      </c>
      <c r="B120" t="s">
        <v>4</v>
      </c>
      <c r="C120" t="s">
        <v>241</v>
      </c>
      <c r="D120" t="str">
        <f>HYPERLINK("https://talan.bank.gov.ua/get-user-certificate/g6RWwg5-eOyVUI-2AfrA","Завантажити сертифікат")</f>
        <v>Завантажити сертифікат</v>
      </c>
    </row>
    <row r="121" spans="1:4" x14ac:dyDescent="0.3">
      <c r="A121" t="s">
        <v>242</v>
      </c>
      <c r="B121" t="s">
        <v>4</v>
      </c>
      <c r="C121" t="s">
        <v>243</v>
      </c>
      <c r="D121" t="str">
        <f>HYPERLINK("https://talan.bank.gov.ua/get-user-certificate/g6RWwn5XQBn1uoPo7Bsi","Завантажити сертифікат")</f>
        <v>Завантажити сертифікат</v>
      </c>
    </row>
    <row r="122" spans="1:4" x14ac:dyDescent="0.3">
      <c r="A122" t="s">
        <v>244</v>
      </c>
      <c r="B122" t="s">
        <v>4</v>
      </c>
      <c r="C122" t="s">
        <v>245</v>
      </c>
      <c r="D122" t="str">
        <f>HYPERLINK("https://talan.bank.gov.ua/get-user-certificate/g6RWwh2PseBrvw1i07qG","Завантажити сертифікат")</f>
        <v>Завантажити сертифікат</v>
      </c>
    </row>
    <row r="123" spans="1:4" x14ac:dyDescent="0.3">
      <c r="A123" t="s">
        <v>246</v>
      </c>
      <c r="B123" t="s">
        <v>4</v>
      </c>
      <c r="C123" t="s">
        <v>247</v>
      </c>
      <c r="D123" t="str">
        <f>HYPERLINK("https://talan.bank.gov.ua/get-user-certificate/g6RWwvjiqwnHq2fBM_XW","Завантажити сертифікат")</f>
        <v>Завантажити сертифікат</v>
      </c>
    </row>
    <row r="124" spans="1:4" x14ac:dyDescent="0.3">
      <c r="A124" t="s">
        <v>248</v>
      </c>
      <c r="B124" t="s">
        <v>4</v>
      </c>
      <c r="C124" t="s">
        <v>249</v>
      </c>
      <c r="D124" t="str">
        <f>HYPERLINK("https://talan.bank.gov.ua/get-user-certificate/g6RWwsyGewj6aPoX0QUe","Завантажити сертифікат")</f>
        <v>Завантажити сертифікат</v>
      </c>
    </row>
    <row r="125" spans="1:4" x14ac:dyDescent="0.3">
      <c r="A125" t="s">
        <v>250</v>
      </c>
      <c r="B125" t="s">
        <v>4</v>
      </c>
      <c r="C125" t="s">
        <v>251</v>
      </c>
      <c r="D125" t="str">
        <f>HYPERLINK("https://talan.bank.gov.ua/get-user-certificate/g6RWwYH_BD8SpxfSlk8s","Завантажити сертифікат")</f>
        <v>Завантажити сертифікат</v>
      </c>
    </row>
    <row r="126" spans="1:4" x14ac:dyDescent="0.3">
      <c r="A126" t="s">
        <v>252</v>
      </c>
      <c r="B126" t="s">
        <v>4</v>
      </c>
      <c r="C126" t="s">
        <v>253</v>
      </c>
      <c r="D126" t="str">
        <f>HYPERLINK("https://talan.bank.gov.ua/get-user-certificate/g6RWwMPJpab9y94oCCX_","Завантажити сертифікат")</f>
        <v>Завантажити сертифікат</v>
      </c>
    </row>
    <row r="127" spans="1:4" x14ac:dyDescent="0.3">
      <c r="A127" t="s">
        <v>254</v>
      </c>
      <c r="B127" t="s">
        <v>4</v>
      </c>
      <c r="C127" t="s">
        <v>255</v>
      </c>
      <c r="D127" t="str">
        <f>HYPERLINK("https://talan.bank.gov.ua/get-user-certificate/g6RWw3Bu0-BYh0QmRQcX","Завантажити сертифікат")</f>
        <v>Завантажити сертифікат</v>
      </c>
    </row>
    <row r="128" spans="1:4" x14ac:dyDescent="0.3">
      <c r="A128" t="s">
        <v>256</v>
      </c>
      <c r="B128" t="s">
        <v>4</v>
      </c>
      <c r="C128" t="s">
        <v>257</v>
      </c>
      <c r="D128" t="str">
        <f>HYPERLINK("https://talan.bank.gov.ua/get-user-certificate/g6RWwRPZRIbORxhMofZH","Завантажити сертифікат")</f>
        <v>Завантажити сертифікат</v>
      </c>
    </row>
    <row r="129" spans="1:4" x14ac:dyDescent="0.3">
      <c r="A129" t="s">
        <v>258</v>
      </c>
      <c r="B129" t="s">
        <v>4</v>
      </c>
      <c r="C129" t="s">
        <v>259</v>
      </c>
      <c r="D129" t="str">
        <f>HYPERLINK("https://talan.bank.gov.ua/get-user-certificate/g6RWwcKcQ40dNV-vyTGZ","Завантажити сертифікат")</f>
        <v>Завантажити сертифікат</v>
      </c>
    </row>
    <row r="130" spans="1:4" x14ac:dyDescent="0.3">
      <c r="A130" t="s">
        <v>260</v>
      </c>
      <c r="B130" t="s">
        <v>4</v>
      </c>
      <c r="C130" t="s">
        <v>261</v>
      </c>
      <c r="D130" t="str">
        <f>HYPERLINK("https://talan.bank.gov.ua/get-user-certificate/g6RWwd-5U2jC5QSWsgNs","Завантажити сертифікат")</f>
        <v>Завантажити сертифікат</v>
      </c>
    </row>
    <row r="131" spans="1:4" x14ac:dyDescent="0.3">
      <c r="A131" t="s">
        <v>262</v>
      </c>
      <c r="B131" t="s">
        <v>4</v>
      </c>
      <c r="C131" t="s">
        <v>263</v>
      </c>
      <c r="D131" t="str">
        <f>HYPERLINK("https://talan.bank.gov.ua/get-user-certificate/g6RWwaCCaYXH9Q6VxfSn","Завантажити сертифікат")</f>
        <v>Завантажити сертифікат</v>
      </c>
    </row>
    <row r="132" spans="1:4" x14ac:dyDescent="0.3">
      <c r="A132" t="s">
        <v>264</v>
      </c>
      <c r="B132" t="s">
        <v>4</v>
      </c>
      <c r="C132" t="s">
        <v>265</v>
      </c>
      <c r="D132" t="str">
        <f>HYPERLINK("https://talan.bank.gov.ua/get-user-certificate/g6RWwiKsjGOEtsT3iigR","Завантажити сертифікат")</f>
        <v>Завантажити сертифікат</v>
      </c>
    </row>
    <row r="133" spans="1:4" x14ac:dyDescent="0.3">
      <c r="A133" t="s">
        <v>266</v>
      </c>
      <c r="B133" t="s">
        <v>4</v>
      </c>
      <c r="C133" t="s">
        <v>267</v>
      </c>
      <c r="D133" t="str">
        <f>HYPERLINK("https://talan.bank.gov.ua/get-user-certificate/g6RWw9Llei0BOufd818o","Завантажити сертифікат")</f>
        <v>Завантажити сертифікат</v>
      </c>
    </row>
    <row r="134" spans="1:4" x14ac:dyDescent="0.3">
      <c r="A134" t="s">
        <v>268</v>
      </c>
      <c r="B134" t="s">
        <v>4</v>
      </c>
      <c r="C134" t="s">
        <v>269</v>
      </c>
      <c r="D134" t="str">
        <f>HYPERLINK("https://talan.bank.gov.ua/get-user-certificate/g6RWwbSFtFkXpb40JcJ-","Завантажити сертифікат")</f>
        <v>Завантажити сертифікат</v>
      </c>
    </row>
    <row r="135" spans="1:4" x14ac:dyDescent="0.3">
      <c r="A135" t="s">
        <v>270</v>
      </c>
      <c r="B135" t="s">
        <v>4</v>
      </c>
      <c r="C135" t="s">
        <v>271</v>
      </c>
      <c r="D135" t="str">
        <f>HYPERLINK("https://talan.bank.gov.ua/get-user-certificate/g6RWw0gsnbi8mz7ZFY9S","Завантажити сертифікат")</f>
        <v>Завантажити сертифікат</v>
      </c>
    </row>
    <row r="136" spans="1:4" x14ac:dyDescent="0.3">
      <c r="A136" t="s">
        <v>272</v>
      </c>
      <c r="B136" t="s">
        <v>4</v>
      </c>
      <c r="C136" t="s">
        <v>273</v>
      </c>
      <c r="D136" t="str">
        <f>HYPERLINK("https://talan.bank.gov.ua/get-user-certificate/g6RWwsx2DgApbIwwhadO","Завантажити сертифікат")</f>
        <v>Завантажити сертифікат</v>
      </c>
    </row>
    <row r="137" spans="1:4" x14ac:dyDescent="0.3">
      <c r="A137" t="s">
        <v>274</v>
      </c>
      <c r="B137" t="s">
        <v>4</v>
      </c>
      <c r="C137" t="s">
        <v>275</v>
      </c>
      <c r="D137" t="str">
        <f>HYPERLINK("https://talan.bank.gov.ua/get-user-certificate/g6RWwjb092-Mzzn-n9uA","Завантажити сертифікат")</f>
        <v>Завантажити сертифікат</v>
      </c>
    </row>
    <row r="138" spans="1:4" x14ac:dyDescent="0.3">
      <c r="A138" t="s">
        <v>276</v>
      </c>
      <c r="B138" t="s">
        <v>4</v>
      </c>
      <c r="C138" t="s">
        <v>277</v>
      </c>
      <c r="D138" t="str">
        <f>HYPERLINK("https://talan.bank.gov.ua/get-user-certificate/g6RWwQA0W4_FzkeOsxwj","Завантажити сертифікат")</f>
        <v>Завантажити сертифікат</v>
      </c>
    </row>
    <row r="139" spans="1:4" x14ac:dyDescent="0.3">
      <c r="A139" t="s">
        <v>278</v>
      </c>
      <c r="B139" t="s">
        <v>4</v>
      </c>
      <c r="C139" t="s">
        <v>279</v>
      </c>
      <c r="D139" t="str">
        <f>HYPERLINK("https://talan.bank.gov.ua/get-user-certificate/g6RWw2bS1clxsKl7KDxA","Завантажити сертифікат")</f>
        <v>Завантажити сертифікат</v>
      </c>
    </row>
    <row r="140" spans="1:4" x14ac:dyDescent="0.3">
      <c r="A140" t="s">
        <v>280</v>
      </c>
      <c r="B140" t="s">
        <v>4</v>
      </c>
      <c r="C140" t="s">
        <v>281</v>
      </c>
      <c r="D140" t="str">
        <f>HYPERLINK("https://talan.bank.gov.ua/get-user-certificate/g6RWwo7xH-OxMlLLWu_g","Завантажити сертифікат")</f>
        <v>Завантажити сертифікат</v>
      </c>
    </row>
    <row r="141" spans="1:4" x14ac:dyDescent="0.3">
      <c r="A141" t="s">
        <v>282</v>
      </c>
      <c r="B141" t="s">
        <v>4</v>
      </c>
      <c r="C141" t="s">
        <v>283</v>
      </c>
      <c r="D141" t="str">
        <f>HYPERLINK("https://talan.bank.gov.ua/get-user-certificate/g6RWwkgaiy8ssSrVtsDy","Завантажити сертифікат")</f>
        <v>Завантажити сертифікат</v>
      </c>
    </row>
    <row r="142" spans="1:4" x14ac:dyDescent="0.3">
      <c r="A142" t="s">
        <v>284</v>
      </c>
      <c r="B142" t="s">
        <v>4</v>
      </c>
      <c r="C142" t="s">
        <v>285</v>
      </c>
      <c r="D142" t="str">
        <f>HYPERLINK("https://talan.bank.gov.ua/get-user-certificate/g6RWwCUQeWFbA6cpB0w3","Завантажити сертифікат")</f>
        <v>Завантажити сертифікат</v>
      </c>
    </row>
    <row r="143" spans="1:4" x14ac:dyDescent="0.3">
      <c r="A143" t="s">
        <v>286</v>
      </c>
      <c r="B143" t="s">
        <v>4</v>
      </c>
      <c r="C143" t="s">
        <v>287</v>
      </c>
      <c r="D143" t="str">
        <f>HYPERLINK("https://talan.bank.gov.ua/get-user-certificate/g6RWwT8HgF8js46mVl5j","Завантажити сертифікат")</f>
        <v>Завантажити сертифікат</v>
      </c>
    </row>
    <row r="144" spans="1:4" x14ac:dyDescent="0.3">
      <c r="A144" t="s">
        <v>288</v>
      </c>
      <c r="B144" t="s">
        <v>4</v>
      </c>
      <c r="C144" t="s">
        <v>289</v>
      </c>
      <c r="D144" t="str">
        <f>HYPERLINK("https://talan.bank.gov.ua/get-user-certificate/g6RWwql77u-qNNa2ss-l","Завантажити сертифікат")</f>
        <v>Завантажити сертифікат</v>
      </c>
    </row>
    <row r="145" spans="1:4" x14ac:dyDescent="0.3">
      <c r="A145" t="s">
        <v>290</v>
      </c>
      <c r="B145" t="s">
        <v>4</v>
      </c>
      <c r="C145" t="s">
        <v>291</v>
      </c>
      <c r="D145" t="str">
        <f>HYPERLINK("https://talan.bank.gov.ua/get-user-certificate/g6RWw79J4kfwF-u9ZiGq","Завантажити сертифікат")</f>
        <v>Завантажити сертифікат</v>
      </c>
    </row>
    <row r="146" spans="1:4" x14ac:dyDescent="0.3">
      <c r="A146" t="s">
        <v>292</v>
      </c>
      <c r="B146" t="s">
        <v>4</v>
      </c>
      <c r="C146" t="s">
        <v>293</v>
      </c>
      <c r="D146" t="str">
        <f>HYPERLINK("https://talan.bank.gov.ua/get-user-certificate/g6RWwqdBco_6Xuarbdxb","Завантажити сертифікат")</f>
        <v>Завантажити сертифікат</v>
      </c>
    </row>
    <row r="147" spans="1:4" x14ac:dyDescent="0.3">
      <c r="A147" t="s">
        <v>294</v>
      </c>
      <c r="B147" t="s">
        <v>4</v>
      </c>
      <c r="C147" t="s">
        <v>295</v>
      </c>
      <c r="D147" t="str">
        <f>HYPERLINK("https://talan.bank.gov.ua/get-user-certificate/g6RWw-DCc1Bi95jzRjmU","Завантажити сертифікат")</f>
        <v>Завантажити сертифікат</v>
      </c>
    </row>
    <row r="148" spans="1:4" x14ac:dyDescent="0.3">
      <c r="A148" t="s">
        <v>296</v>
      </c>
      <c r="B148" t="s">
        <v>4</v>
      </c>
      <c r="C148" t="s">
        <v>297</v>
      </c>
      <c r="D148" t="str">
        <f>HYPERLINK("https://talan.bank.gov.ua/get-user-certificate/g6RWwpG6xL-XlRakZG9s","Завантажити сертифікат")</f>
        <v>Завантажити сертифікат</v>
      </c>
    </row>
    <row r="149" spans="1:4" x14ac:dyDescent="0.3">
      <c r="A149" t="s">
        <v>298</v>
      </c>
      <c r="B149" t="s">
        <v>4</v>
      </c>
      <c r="C149" t="s">
        <v>299</v>
      </c>
      <c r="D149" t="str">
        <f>HYPERLINK("https://talan.bank.gov.ua/get-user-certificate/g6RWwdF8jDKOa3RwgG91","Завантажити сертифікат")</f>
        <v>Завантажити сертифікат</v>
      </c>
    </row>
    <row r="150" spans="1:4" x14ac:dyDescent="0.3">
      <c r="A150" t="s">
        <v>300</v>
      </c>
      <c r="B150" t="s">
        <v>4</v>
      </c>
      <c r="C150" t="s">
        <v>301</v>
      </c>
      <c r="D150" t="str">
        <f>HYPERLINK("https://talan.bank.gov.ua/get-user-certificate/g6RWwS8ZxdkwZNW-wwNd","Завантажити сертифікат")</f>
        <v>Завантажити сертифікат</v>
      </c>
    </row>
    <row r="151" spans="1:4" x14ac:dyDescent="0.3">
      <c r="A151" t="s">
        <v>302</v>
      </c>
      <c r="B151" t="s">
        <v>4</v>
      </c>
      <c r="C151" t="s">
        <v>303</v>
      </c>
      <c r="D151" t="str">
        <f>HYPERLINK("https://talan.bank.gov.ua/get-user-certificate/g6RWwwDXnJpNcsB_ROGn","Завантажити сертифікат")</f>
        <v>Завантажити сертифікат</v>
      </c>
    </row>
    <row r="152" spans="1:4" x14ac:dyDescent="0.3">
      <c r="A152" t="s">
        <v>304</v>
      </c>
      <c r="B152" t="s">
        <v>4</v>
      </c>
      <c r="C152" t="s">
        <v>305</v>
      </c>
      <c r="D152" t="str">
        <f>HYPERLINK("https://talan.bank.gov.ua/get-user-certificate/g6RWwMuyV2RtTlKVwkc5","Завантажити сертифікат")</f>
        <v>Завантажити сертифікат</v>
      </c>
    </row>
    <row r="153" spans="1:4" x14ac:dyDescent="0.3">
      <c r="A153" t="s">
        <v>306</v>
      </c>
      <c r="B153" t="s">
        <v>4</v>
      </c>
      <c r="C153" t="s">
        <v>307</v>
      </c>
      <c r="D153" t="str">
        <f>HYPERLINK("https://talan.bank.gov.ua/get-user-certificate/g6RWwjOyNsn9coUuSlYr","Завантажити сертифікат")</f>
        <v>Завантажити сертифікат</v>
      </c>
    </row>
    <row r="154" spans="1:4" x14ac:dyDescent="0.3">
      <c r="A154" t="s">
        <v>308</v>
      </c>
      <c r="B154" t="s">
        <v>4</v>
      </c>
      <c r="C154" t="s">
        <v>309</v>
      </c>
      <c r="D154" t="str">
        <f>HYPERLINK("https://talan.bank.gov.ua/get-user-certificate/g6RWw6031b5lpwY5Ftmi","Завантажити сертифікат")</f>
        <v>Завантажити сертифікат</v>
      </c>
    </row>
    <row r="155" spans="1:4" x14ac:dyDescent="0.3">
      <c r="A155" t="s">
        <v>310</v>
      </c>
      <c r="B155" t="s">
        <v>4</v>
      </c>
      <c r="C155" t="s">
        <v>311</v>
      </c>
      <c r="D155" t="str">
        <f>HYPERLINK("https://talan.bank.gov.ua/get-user-certificate/g6RWwgLKGmnq8WUXSGmC","Завантажити сертифікат")</f>
        <v>Завантажити сертифікат</v>
      </c>
    </row>
    <row r="156" spans="1:4" x14ac:dyDescent="0.3">
      <c r="A156" t="s">
        <v>312</v>
      </c>
      <c r="B156" t="s">
        <v>4</v>
      </c>
      <c r="C156" t="s">
        <v>313</v>
      </c>
      <c r="D156" t="str">
        <f>HYPERLINK("https://talan.bank.gov.ua/get-user-certificate/g6RWweTly94uWmQKijkS","Завантажити сертифікат")</f>
        <v>Завантажити сертифікат</v>
      </c>
    </row>
    <row r="157" spans="1:4" x14ac:dyDescent="0.3">
      <c r="A157" t="s">
        <v>314</v>
      </c>
      <c r="B157" t="s">
        <v>4</v>
      </c>
      <c r="C157" t="s">
        <v>315</v>
      </c>
      <c r="D157" t="str">
        <f>HYPERLINK("https://talan.bank.gov.ua/get-user-certificate/g6RWwN3UjeVOM794ZkrP","Завантажити сертифікат")</f>
        <v>Завантажити сертифікат</v>
      </c>
    </row>
    <row r="158" spans="1:4" x14ac:dyDescent="0.3">
      <c r="A158" t="s">
        <v>316</v>
      </c>
      <c r="B158" t="s">
        <v>4</v>
      </c>
      <c r="C158" t="s">
        <v>317</v>
      </c>
      <c r="D158" t="str">
        <f>HYPERLINK("https://talan.bank.gov.ua/get-user-certificate/g6RWwr9615Cn8McfwEu7","Завантажити сертифікат")</f>
        <v>Завантажити сертифікат</v>
      </c>
    </row>
    <row r="159" spans="1:4" x14ac:dyDescent="0.3">
      <c r="A159" t="s">
        <v>318</v>
      </c>
      <c r="B159" t="s">
        <v>4</v>
      </c>
      <c r="C159" t="s">
        <v>319</v>
      </c>
      <c r="D159" t="str">
        <f>HYPERLINK("https://talan.bank.gov.ua/get-user-certificate/g6RWw9WaLwgUyRfQWr_3","Завантажити сертифікат")</f>
        <v>Завантажити сертифікат</v>
      </c>
    </row>
    <row r="160" spans="1:4" x14ac:dyDescent="0.3">
      <c r="A160" t="s">
        <v>320</v>
      </c>
      <c r="B160" t="s">
        <v>4</v>
      </c>
      <c r="C160" t="s">
        <v>321</v>
      </c>
      <c r="D160" t="str">
        <f>HYPERLINK("https://talan.bank.gov.ua/get-user-certificate/g6RWwUzt-wKkY5DXFAyd","Завантажити сертифікат")</f>
        <v>Завантажити сертифікат</v>
      </c>
    </row>
    <row r="161" spans="1:4" x14ac:dyDescent="0.3">
      <c r="A161" t="s">
        <v>322</v>
      </c>
      <c r="B161" t="s">
        <v>4</v>
      </c>
      <c r="C161" t="s">
        <v>323</v>
      </c>
      <c r="D161" t="str">
        <f>HYPERLINK("https://talan.bank.gov.ua/get-user-certificate/g6RWw89b6fL_MKM433eo","Завантажити сертифікат")</f>
        <v>Завантажити сертифікат</v>
      </c>
    </row>
    <row r="162" spans="1:4" x14ac:dyDescent="0.3">
      <c r="A162" t="s">
        <v>324</v>
      </c>
      <c r="B162" t="s">
        <v>4</v>
      </c>
      <c r="C162" t="s">
        <v>325</v>
      </c>
      <c r="D162" t="str">
        <f>HYPERLINK("https://talan.bank.gov.ua/get-user-certificate/g6RWws2pvJGonZZmVB_P","Завантажити сертифікат")</f>
        <v>Завантажити сертифікат</v>
      </c>
    </row>
    <row r="163" spans="1:4" x14ac:dyDescent="0.3">
      <c r="A163" t="s">
        <v>326</v>
      </c>
      <c r="B163" t="s">
        <v>4</v>
      </c>
      <c r="C163" t="s">
        <v>327</v>
      </c>
      <c r="D163" t="str">
        <f>HYPERLINK("https://talan.bank.gov.ua/get-user-certificate/g6RWwPkqCATMDrENuuzz","Завантажити сертифікат")</f>
        <v>Завантажити сертифікат</v>
      </c>
    </row>
    <row r="164" spans="1:4" x14ac:dyDescent="0.3">
      <c r="A164" t="s">
        <v>328</v>
      </c>
      <c r="B164" t="s">
        <v>4</v>
      </c>
      <c r="C164" t="s">
        <v>329</v>
      </c>
      <c r="D164" t="str">
        <f>HYPERLINK("https://talan.bank.gov.ua/get-user-certificate/g6RWwDCUbmEUHjChNAs7","Завантажити сертифікат")</f>
        <v>Завантажити сертифікат</v>
      </c>
    </row>
    <row r="165" spans="1:4" x14ac:dyDescent="0.3">
      <c r="A165" t="s">
        <v>330</v>
      </c>
      <c r="B165" t="s">
        <v>4</v>
      </c>
      <c r="C165" t="s">
        <v>331</v>
      </c>
      <c r="D165" t="str">
        <f>HYPERLINK("https://talan.bank.gov.ua/get-user-certificate/g6RWwrdT9dk0cXPW5g5h","Завантажити сертифікат")</f>
        <v>Завантажити сертифікат</v>
      </c>
    </row>
    <row r="166" spans="1:4" x14ac:dyDescent="0.3">
      <c r="A166" t="s">
        <v>332</v>
      </c>
      <c r="B166" t="s">
        <v>4</v>
      </c>
      <c r="C166" t="s">
        <v>333</v>
      </c>
      <c r="D166" t="str">
        <f>HYPERLINK("https://talan.bank.gov.ua/get-user-certificate/g6RWw_Sm-J2Lm4vAGze9","Завантажити сертифікат")</f>
        <v>Завантажити сертифікат</v>
      </c>
    </row>
    <row r="167" spans="1:4" x14ac:dyDescent="0.3">
      <c r="A167" t="s">
        <v>334</v>
      </c>
      <c r="B167" t="s">
        <v>4</v>
      </c>
      <c r="C167" t="s">
        <v>335</v>
      </c>
      <c r="D167" t="str">
        <f>HYPERLINK("https://talan.bank.gov.ua/get-user-certificate/g6RWwkLC9etCK-gNTC3I","Завантажити сертифікат")</f>
        <v>Завантажити сертифікат</v>
      </c>
    </row>
    <row r="168" spans="1:4" x14ac:dyDescent="0.3">
      <c r="A168" t="s">
        <v>336</v>
      </c>
      <c r="B168" t="s">
        <v>4</v>
      </c>
      <c r="C168" t="s">
        <v>337</v>
      </c>
      <c r="D168" t="str">
        <f>HYPERLINK("https://talan.bank.gov.ua/get-user-certificate/g6RWwlOuhC9s9jYMGyOg","Завантажити сертифікат")</f>
        <v>Завантажити сертифікат</v>
      </c>
    </row>
    <row r="169" spans="1:4" x14ac:dyDescent="0.3">
      <c r="A169" t="s">
        <v>338</v>
      </c>
      <c r="B169" t="s">
        <v>4</v>
      </c>
      <c r="C169" t="s">
        <v>339</v>
      </c>
      <c r="D169" t="str">
        <f>HYPERLINK("https://talan.bank.gov.ua/get-user-certificate/g6RWwQErqEoUxkTpKSEx","Завантажити сертифікат")</f>
        <v>Завантажити сертифікат</v>
      </c>
    </row>
    <row r="170" spans="1:4" x14ac:dyDescent="0.3">
      <c r="A170" t="s">
        <v>340</v>
      </c>
      <c r="B170" t="s">
        <v>4</v>
      </c>
      <c r="C170" t="s">
        <v>341</v>
      </c>
      <c r="D170" t="str">
        <f>HYPERLINK("https://talan.bank.gov.ua/get-user-certificate/g6RWwmj2YV2CwqIL_RiS","Завантажити сертифікат")</f>
        <v>Завантажити сертифікат</v>
      </c>
    </row>
    <row r="171" spans="1:4" x14ac:dyDescent="0.3">
      <c r="A171" t="s">
        <v>342</v>
      </c>
      <c r="B171" t="s">
        <v>4</v>
      </c>
      <c r="C171" t="s">
        <v>343</v>
      </c>
      <c r="D171" t="str">
        <f>HYPERLINK("https://talan.bank.gov.ua/get-user-certificate/g6RWwKC7uZa8CmCWa3SY","Завантажити сертифікат")</f>
        <v>Завантажити сертифікат</v>
      </c>
    </row>
    <row r="172" spans="1:4" x14ac:dyDescent="0.3">
      <c r="A172" t="s">
        <v>344</v>
      </c>
      <c r="B172" t="s">
        <v>4</v>
      </c>
      <c r="C172" t="s">
        <v>345</v>
      </c>
      <c r="D172" t="str">
        <f>HYPERLINK("https://talan.bank.gov.ua/get-user-certificate/g6RWwtBtMcZeY4SFYma4","Завантажити сертифікат")</f>
        <v>Завантажити сертифікат</v>
      </c>
    </row>
    <row r="173" spans="1:4" x14ac:dyDescent="0.3">
      <c r="A173" t="s">
        <v>346</v>
      </c>
      <c r="B173" t="s">
        <v>4</v>
      </c>
      <c r="C173" t="s">
        <v>347</v>
      </c>
      <c r="D173" t="str">
        <f>HYPERLINK("https://talan.bank.gov.ua/get-user-certificate/g6RWwhoDwq6OHCrciQPJ","Завантажити сертифікат")</f>
        <v>Завантажити сертифікат</v>
      </c>
    </row>
    <row r="174" spans="1:4" x14ac:dyDescent="0.3">
      <c r="A174" t="s">
        <v>348</v>
      </c>
      <c r="B174" t="s">
        <v>4</v>
      </c>
      <c r="C174" t="s">
        <v>349</v>
      </c>
      <c r="D174" t="str">
        <f>HYPERLINK("https://talan.bank.gov.ua/get-user-certificate/g6RWwlAI4MhfCZ7IElN8","Завантажити сертифікат")</f>
        <v>Завантажити сертифікат</v>
      </c>
    </row>
    <row r="175" spans="1:4" x14ac:dyDescent="0.3">
      <c r="A175" t="s">
        <v>350</v>
      </c>
      <c r="B175" t="s">
        <v>4</v>
      </c>
      <c r="C175" t="s">
        <v>351</v>
      </c>
      <c r="D175" t="str">
        <f>HYPERLINK("https://talan.bank.gov.ua/get-user-certificate/g6RWwzmLB8lj2XrCDdXL","Завантажити сертифікат")</f>
        <v>Завантажити сертифікат</v>
      </c>
    </row>
    <row r="176" spans="1:4" x14ac:dyDescent="0.3">
      <c r="A176" t="s">
        <v>352</v>
      </c>
      <c r="B176" t="s">
        <v>4</v>
      </c>
      <c r="C176" t="s">
        <v>353</v>
      </c>
      <c r="D176" t="str">
        <f>HYPERLINK("https://talan.bank.gov.ua/get-user-certificate/g6RWwXpVpGbqphHLJtpf","Завантажити сертифікат")</f>
        <v>Завантажити сертифікат</v>
      </c>
    </row>
    <row r="177" spans="1:4" x14ac:dyDescent="0.3">
      <c r="A177" t="s">
        <v>354</v>
      </c>
      <c r="B177" t="s">
        <v>4</v>
      </c>
      <c r="C177" t="s">
        <v>355</v>
      </c>
      <c r="D177" t="str">
        <f>HYPERLINK("https://talan.bank.gov.ua/get-user-certificate/g6RWwHao6Wzs4usMq6IW","Завантажити сертифікат")</f>
        <v>Завантажити сертифікат</v>
      </c>
    </row>
    <row r="178" spans="1:4" x14ac:dyDescent="0.3">
      <c r="A178" t="s">
        <v>356</v>
      </c>
      <c r="B178" t="s">
        <v>4</v>
      </c>
      <c r="C178" t="s">
        <v>357</v>
      </c>
      <c r="D178" t="str">
        <f>HYPERLINK("https://talan.bank.gov.ua/get-user-certificate/g6RWwi-7swg1fBVOqU98","Завантажити сертифікат")</f>
        <v>Завантажити сертифікат</v>
      </c>
    </row>
    <row r="179" spans="1:4" x14ac:dyDescent="0.3">
      <c r="A179" t="s">
        <v>358</v>
      </c>
      <c r="B179" t="s">
        <v>4</v>
      </c>
      <c r="C179" t="s">
        <v>359</v>
      </c>
      <c r="D179" t="str">
        <f>HYPERLINK("https://talan.bank.gov.ua/get-user-certificate/g6RWwts84Kz9MvrjIxps","Завантажити сертифікат")</f>
        <v>Завантажити сертифікат</v>
      </c>
    </row>
    <row r="180" spans="1:4" x14ac:dyDescent="0.3">
      <c r="A180" t="s">
        <v>360</v>
      </c>
      <c r="B180" t="s">
        <v>4</v>
      </c>
      <c r="C180" t="s">
        <v>361</v>
      </c>
      <c r="D180" t="str">
        <f>HYPERLINK("https://talan.bank.gov.ua/get-user-certificate/g6RWw5e_hBTpAgU9vCAI","Завантажити сертифікат")</f>
        <v>Завантажити сертифікат</v>
      </c>
    </row>
    <row r="181" spans="1:4" x14ac:dyDescent="0.3">
      <c r="A181" t="s">
        <v>362</v>
      </c>
      <c r="B181" t="s">
        <v>4</v>
      </c>
      <c r="C181" t="s">
        <v>363</v>
      </c>
      <c r="D181" t="str">
        <f>HYPERLINK("https://talan.bank.gov.ua/get-user-certificate/g6RWw-o7E5K2_RjqH023","Завантажити сертифікат")</f>
        <v>Завантажити сертифікат</v>
      </c>
    </row>
    <row r="182" spans="1:4" x14ac:dyDescent="0.3">
      <c r="A182" t="s">
        <v>364</v>
      </c>
      <c r="B182" t="s">
        <v>4</v>
      </c>
      <c r="C182" t="s">
        <v>365</v>
      </c>
      <c r="D182" t="str">
        <f>HYPERLINK("https://talan.bank.gov.ua/get-user-certificate/g6RWwlYLqEx5JMQenPv2","Завантажити сертифікат")</f>
        <v>Завантажити сертифікат</v>
      </c>
    </row>
    <row r="183" spans="1:4" x14ac:dyDescent="0.3">
      <c r="A183" t="s">
        <v>366</v>
      </c>
      <c r="B183" t="s">
        <v>4</v>
      </c>
      <c r="C183" t="s">
        <v>367</v>
      </c>
      <c r="D183" t="str">
        <f>HYPERLINK("https://talan.bank.gov.ua/get-user-certificate/g6RWwDHwPAlz-l9B-nz1","Завантажити сертифікат")</f>
        <v>Завантажити сертифікат</v>
      </c>
    </row>
    <row r="184" spans="1:4" x14ac:dyDescent="0.3">
      <c r="A184" t="s">
        <v>368</v>
      </c>
      <c r="B184" t="s">
        <v>4</v>
      </c>
      <c r="C184" t="s">
        <v>369</v>
      </c>
      <c r="D184" t="str">
        <f>HYPERLINK("https://talan.bank.gov.ua/get-user-certificate/g6RWw8j_X1hXMqJ-1Xr3","Завантажити сертифікат")</f>
        <v>Завантажити сертифікат</v>
      </c>
    </row>
    <row r="185" spans="1:4" x14ac:dyDescent="0.3">
      <c r="A185" t="s">
        <v>370</v>
      </c>
      <c r="B185" t="s">
        <v>4</v>
      </c>
      <c r="C185" t="s">
        <v>371</v>
      </c>
      <c r="D185" t="str">
        <f>HYPERLINK("https://talan.bank.gov.ua/get-user-certificate/g6RWwhE9pTqQOusWl9wZ","Завантажити сертифікат")</f>
        <v>Завантажити сертифікат</v>
      </c>
    </row>
    <row r="186" spans="1:4" x14ac:dyDescent="0.3">
      <c r="A186" t="s">
        <v>372</v>
      </c>
      <c r="B186" t="s">
        <v>4</v>
      </c>
      <c r="C186" t="s">
        <v>373</v>
      </c>
      <c r="D186" t="str">
        <f>HYPERLINK("https://talan.bank.gov.ua/get-user-certificate/g6RWwEL7KWSW9NG4e16-","Завантажити сертифікат")</f>
        <v>Завантажити сертифікат</v>
      </c>
    </row>
    <row r="187" spans="1:4" x14ac:dyDescent="0.3">
      <c r="A187" t="s">
        <v>374</v>
      </c>
      <c r="B187" t="s">
        <v>4</v>
      </c>
      <c r="C187" t="s">
        <v>375</v>
      </c>
      <c r="D187" t="str">
        <f>HYPERLINK("https://talan.bank.gov.ua/get-user-certificate/g6RWwF1uX65YJ9sISWPD","Завантажити сертифікат")</f>
        <v>Завантажити сертифікат</v>
      </c>
    </row>
    <row r="188" spans="1:4" x14ac:dyDescent="0.3">
      <c r="A188" t="s">
        <v>376</v>
      </c>
      <c r="B188" t="s">
        <v>4</v>
      </c>
      <c r="C188" t="s">
        <v>377</v>
      </c>
      <c r="D188" t="str">
        <f>HYPERLINK("https://talan.bank.gov.ua/get-user-certificate/g6RWwGeojdR5JiG0ZmW5","Завантажити сертифікат")</f>
        <v>Завантажити сертифікат</v>
      </c>
    </row>
    <row r="189" spans="1:4" x14ac:dyDescent="0.3">
      <c r="A189" t="s">
        <v>378</v>
      </c>
      <c r="B189" t="s">
        <v>4</v>
      </c>
      <c r="C189" t="s">
        <v>379</v>
      </c>
      <c r="D189" t="str">
        <f>HYPERLINK("https://talan.bank.gov.ua/get-user-certificate/g6RWwzU9RqK0A4LM7rh-","Завантажити сертифікат")</f>
        <v>Завантажити сертифікат</v>
      </c>
    </row>
    <row r="190" spans="1:4" x14ac:dyDescent="0.3">
      <c r="A190" t="s">
        <v>380</v>
      </c>
      <c r="B190" t="s">
        <v>4</v>
      </c>
      <c r="C190" t="s">
        <v>381</v>
      </c>
      <c r="D190" t="str">
        <f>HYPERLINK("https://talan.bank.gov.ua/get-user-certificate/g6RWwSxaQkQ5ZZoZFnZ2","Завантажити сертифікат")</f>
        <v>Завантажити сертифікат</v>
      </c>
    </row>
    <row r="191" spans="1:4" x14ac:dyDescent="0.3">
      <c r="A191" t="s">
        <v>382</v>
      </c>
      <c r="B191" t="s">
        <v>4</v>
      </c>
      <c r="C191" t="s">
        <v>383</v>
      </c>
      <c r="D191" t="str">
        <f>HYPERLINK("https://talan.bank.gov.ua/get-user-certificate/g6RWwxY8v4NluyMu9vhF","Завантажити сертифікат")</f>
        <v>Завантажити сертифікат</v>
      </c>
    </row>
    <row r="192" spans="1:4" x14ac:dyDescent="0.3">
      <c r="A192" t="s">
        <v>384</v>
      </c>
      <c r="B192" t="s">
        <v>4</v>
      </c>
      <c r="C192" t="s">
        <v>385</v>
      </c>
      <c r="D192" t="str">
        <f>HYPERLINK("https://talan.bank.gov.ua/get-user-certificate/g6RWwUGwh0FkK3CWgREK","Завантажити сертифікат")</f>
        <v>Завантажити сертифікат</v>
      </c>
    </row>
    <row r="193" spans="1:4" x14ac:dyDescent="0.3">
      <c r="A193" t="s">
        <v>386</v>
      </c>
      <c r="B193" t="s">
        <v>4</v>
      </c>
      <c r="C193" t="s">
        <v>387</v>
      </c>
      <c r="D193" t="str">
        <f>HYPERLINK("https://talan.bank.gov.ua/get-user-certificate/g6RWwethzLez6D-XlPa3","Завантажити сертифікат")</f>
        <v>Завантажити сертифікат</v>
      </c>
    </row>
    <row r="194" spans="1:4" x14ac:dyDescent="0.3">
      <c r="A194" t="s">
        <v>388</v>
      </c>
      <c r="B194" t="s">
        <v>4</v>
      </c>
      <c r="C194" t="s">
        <v>389</v>
      </c>
      <c r="D194" t="str">
        <f>HYPERLINK("https://talan.bank.gov.ua/get-user-certificate/g6RWwDN2FWE5BKrjUl94","Завантажити сертифікат")</f>
        <v>Завантажити сертифікат</v>
      </c>
    </row>
    <row r="195" spans="1:4" x14ac:dyDescent="0.3">
      <c r="A195" t="s">
        <v>390</v>
      </c>
      <c r="B195" t="s">
        <v>4</v>
      </c>
      <c r="C195" t="s">
        <v>391</v>
      </c>
      <c r="D195" t="str">
        <f>HYPERLINK("https://talan.bank.gov.ua/get-user-certificate/g6RWwFfMda9AkVYmUjHn","Завантажити сертифікат")</f>
        <v>Завантажити сертифікат</v>
      </c>
    </row>
    <row r="196" spans="1:4" x14ac:dyDescent="0.3">
      <c r="A196" t="s">
        <v>392</v>
      </c>
      <c r="B196" t="s">
        <v>4</v>
      </c>
      <c r="C196" t="s">
        <v>393</v>
      </c>
      <c r="D196" t="str">
        <f>HYPERLINK("https://talan.bank.gov.ua/get-user-certificate/g6RWw2iOVxw6f6VZFAvD","Завантажити сертифікат")</f>
        <v>Завантажити сертифікат</v>
      </c>
    </row>
    <row r="197" spans="1:4" x14ac:dyDescent="0.3">
      <c r="A197" t="s">
        <v>394</v>
      </c>
      <c r="B197" t="s">
        <v>4</v>
      </c>
      <c r="C197" t="s">
        <v>395</v>
      </c>
      <c r="D197" t="str">
        <f>HYPERLINK("https://talan.bank.gov.ua/get-user-certificate/g6RWwuT2Mys6ZgiREOIq","Завантажити сертифікат")</f>
        <v>Завантажити сертифікат</v>
      </c>
    </row>
    <row r="198" spans="1:4" x14ac:dyDescent="0.3">
      <c r="A198" t="s">
        <v>396</v>
      </c>
      <c r="B198" t="s">
        <v>4</v>
      </c>
      <c r="C198" t="s">
        <v>397</v>
      </c>
      <c r="D198" t="str">
        <f>HYPERLINK("https://talan.bank.gov.ua/get-user-certificate/g6RWw6qpE2JYNF027UOr","Завантажити сертифікат")</f>
        <v>Завантажити сертифікат</v>
      </c>
    </row>
    <row r="199" spans="1:4" x14ac:dyDescent="0.3">
      <c r="A199" t="s">
        <v>398</v>
      </c>
      <c r="B199" t="s">
        <v>4</v>
      </c>
      <c r="C199" t="s">
        <v>399</v>
      </c>
      <c r="D199" t="str">
        <f>HYPERLINK("https://talan.bank.gov.ua/get-user-certificate/g6RWwFEUo4H59t65KJUk","Завантажити сертифікат")</f>
        <v>Завантажити сертифікат</v>
      </c>
    </row>
    <row r="200" spans="1:4" x14ac:dyDescent="0.3">
      <c r="A200" t="s">
        <v>400</v>
      </c>
      <c r="B200" t="s">
        <v>4</v>
      </c>
      <c r="C200" t="s">
        <v>401</v>
      </c>
      <c r="D200" t="str">
        <f>HYPERLINK("https://talan.bank.gov.ua/get-user-certificate/g6RWwTZDaCDzv_342RL0","Завантажити сертифікат")</f>
        <v>Завантажити сертифікат</v>
      </c>
    </row>
    <row r="201" spans="1:4" x14ac:dyDescent="0.3">
      <c r="A201" t="s">
        <v>402</v>
      </c>
      <c r="B201" t="s">
        <v>4</v>
      </c>
      <c r="C201" t="s">
        <v>403</v>
      </c>
      <c r="D201" t="str">
        <f>HYPERLINK("https://talan.bank.gov.ua/get-user-certificate/g6RWwo3SUv5DHfLJDrfK","Завантажити сертифікат")</f>
        <v>Завантажити сертифікат</v>
      </c>
    </row>
    <row r="202" spans="1:4" x14ac:dyDescent="0.3">
      <c r="A202" t="s">
        <v>404</v>
      </c>
      <c r="B202" t="s">
        <v>4</v>
      </c>
      <c r="C202" t="s">
        <v>405</v>
      </c>
      <c r="D202" t="str">
        <f>HYPERLINK("https://talan.bank.gov.ua/get-user-certificate/g6RWwU-H8mlHekHL28dr","Завантажити сертифікат")</f>
        <v>Завантажити сертифікат</v>
      </c>
    </row>
    <row r="203" spans="1:4" x14ac:dyDescent="0.3">
      <c r="A203" t="s">
        <v>406</v>
      </c>
      <c r="B203" t="s">
        <v>4</v>
      </c>
      <c r="C203" t="s">
        <v>407</v>
      </c>
      <c r="D203" t="str">
        <f>HYPERLINK("https://talan.bank.gov.ua/get-user-certificate/g6RWwRyU3Z6rPvESxm7u","Завантажити сертифікат")</f>
        <v>Завантажити сертифікат</v>
      </c>
    </row>
    <row r="204" spans="1:4" x14ac:dyDescent="0.3">
      <c r="A204" t="s">
        <v>408</v>
      </c>
      <c r="B204" t="s">
        <v>4</v>
      </c>
      <c r="C204" t="s">
        <v>409</v>
      </c>
      <c r="D204" t="str">
        <f>HYPERLINK("https://talan.bank.gov.ua/get-user-certificate/g6RWwaH6Jty1XjiylDSp","Завантажити сертифікат")</f>
        <v>Завантажити сертифікат</v>
      </c>
    </row>
    <row r="205" spans="1:4" x14ac:dyDescent="0.3">
      <c r="A205" t="s">
        <v>410</v>
      </c>
      <c r="B205" t="s">
        <v>4</v>
      </c>
      <c r="C205" t="s">
        <v>411</v>
      </c>
      <c r="D205" t="str">
        <f>HYPERLINK("https://talan.bank.gov.ua/get-user-certificate/g6RWwqfqTCi_K54TyZ34","Завантажити сертифікат")</f>
        <v>Завантажити сертифікат</v>
      </c>
    </row>
    <row r="206" spans="1:4" x14ac:dyDescent="0.3">
      <c r="A206" t="s">
        <v>412</v>
      </c>
      <c r="B206" t="s">
        <v>4</v>
      </c>
      <c r="C206" t="s">
        <v>413</v>
      </c>
      <c r="D206" t="str">
        <f>HYPERLINK("https://talan.bank.gov.ua/get-user-certificate/g6RWwJcLgwTxx8YZJSBd","Завантажити сертифікат")</f>
        <v>Завантажити сертифікат</v>
      </c>
    </row>
    <row r="207" spans="1:4" x14ac:dyDescent="0.3">
      <c r="A207" t="s">
        <v>414</v>
      </c>
      <c r="B207" t="s">
        <v>4</v>
      </c>
      <c r="C207" t="s">
        <v>415</v>
      </c>
      <c r="D207" t="str">
        <f>HYPERLINK("https://talan.bank.gov.ua/get-user-certificate/g6RWwN8js4maqa8coc3k","Завантажити сертифікат")</f>
        <v>Завантажити сертифікат</v>
      </c>
    </row>
    <row r="208" spans="1:4" x14ac:dyDescent="0.3">
      <c r="A208" t="s">
        <v>416</v>
      </c>
      <c r="B208" t="s">
        <v>4</v>
      </c>
      <c r="C208" t="s">
        <v>417</v>
      </c>
      <c r="D208" t="str">
        <f>HYPERLINK("https://talan.bank.gov.ua/get-user-certificate/g6RWws5iHCzljksZYPx7","Завантажити сертифікат")</f>
        <v>Завантажити сертифікат</v>
      </c>
    </row>
    <row r="209" spans="1:4" x14ac:dyDescent="0.3">
      <c r="A209" t="s">
        <v>418</v>
      </c>
      <c r="B209" t="s">
        <v>4</v>
      </c>
      <c r="C209" t="s">
        <v>419</v>
      </c>
      <c r="D209" t="str">
        <f>HYPERLINK("https://talan.bank.gov.ua/get-user-certificate/g6RWwHbH296VHrBnrltk","Завантажити сертифікат")</f>
        <v>Завантажити сертифікат</v>
      </c>
    </row>
    <row r="210" spans="1:4" x14ac:dyDescent="0.3">
      <c r="A210" t="s">
        <v>420</v>
      </c>
      <c r="B210" t="s">
        <v>4</v>
      </c>
      <c r="C210" t="s">
        <v>421</v>
      </c>
      <c r="D210" t="str">
        <f>HYPERLINK("https://talan.bank.gov.ua/get-user-certificate/g6RWwiMBHmylhl6E0lyZ","Завантажити сертифікат")</f>
        <v>Завантажити сертифікат</v>
      </c>
    </row>
    <row r="211" spans="1:4" x14ac:dyDescent="0.3">
      <c r="A211" t="s">
        <v>422</v>
      </c>
      <c r="B211" t="s">
        <v>4</v>
      </c>
      <c r="C211" t="s">
        <v>423</v>
      </c>
      <c r="D211" t="str">
        <f>HYPERLINK("https://talan.bank.gov.ua/get-user-certificate/g6RWwUc-CGYGthq6ogxl","Завантажити сертифікат")</f>
        <v>Завантажити сертифікат</v>
      </c>
    </row>
    <row r="212" spans="1:4" x14ac:dyDescent="0.3">
      <c r="A212" t="s">
        <v>424</v>
      </c>
      <c r="B212" t="s">
        <v>4</v>
      </c>
      <c r="C212" t="s">
        <v>425</v>
      </c>
      <c r="D212" t="str">
        <f>HYPERLINK("https://talan.bank.gov.ua/get-user-certificate/g6RWwNeJ38_2eOcfEfPJ","Завантажити сертифікат")</f>
        <v>Завантажити сертифікат</v>
      </c>
    </row>
    <row r="213" spans="1:4" x14ac:dyDescent="0.3">
      <c r="A213" t="s">
        <v>426</v>
      </c>
      <c r="B213" t="s">
        <v>4</v>
      </c>
      <c r="C213" t="s">
        <v>427</v>
      </c>
      <c r="D213" t="str">
        <f>HYPERLINK("https://talan.bank.gov.ua/get-user-certificate/g6RWwdyusQju1NIwkADG","Завантажити сертифікат")</f>
        <v>Завантажити сертифікат</v>
      </c>
    </row>
    <row r="214" spans="1:4" x14ac:dyDescent="0.3">
      <c r="A214" t="s">
        <v>428</v>
      </c>
      <c r="B214" t="s">
        <v>4</v>
      </c>
      <c r="C214" t="s">
        <v>429</v>
      </c>
      <c r="D214" t="str">
        <f>HYPERLINK("https://talan.bank.gov.ua/get-user-certificate/g6RWwyULQ3KNqdlb0cE9","Завантажити сертифікат")</f>
        <v>Завантажити сертифікат</v>
      </c>
    </row>
    <row r="215" spans="1:4" x14ac:dyDescent="0.3">
      <c r="A215" t="s">
        <v>430</v>
      </c>
      <c r="B215" t="s">
        <v>4</v>
      </c>
      <c r="C215" t="s">
        <v>431</v>
      </c>
      <c r="D215" t="str">
        <f>HYPERLINK("https://talan.bank.gov.ua/get-user-certificate/g6RWwgUqfuskTct8rIsf","Завантажити сертифікат")</f>
        <v>Завантажити сертифікат</v>
      </c>
    </row>
    <row r="216" spans="1:4" x14ac:dyDescent="0.3">
      <c r="A216" t="s">
        <v>432</v>
      </c>
      <c r="B216" t="s">
        <v>4</v>
      </c>
      <c r="C216" t="s">
        <v>433</v>
      </c>
      <c r="D216" t="str">
        <f>HYPERLINK("https://talan.bank.gov.ua/get-user-certificate/g6RWw0Msriocn8bBvx6d","Завантажити сертифікат")</f>
        <v>Завантажити сертифікат</v>
      </c>
    </row>
    <row r="217" spans="1:4" x14ac:dyDescent="0.3">
      <c r="A217" t="s">
        <v>434</v>
      </c>
      <c r="B217" t="s">
        <v>4</v>
      </c>
      <c r="C217" t="s">
        <v>435</v>
      </c>
      <c r="D217" t="str">
        <f>HYPERLINK("https://talan.bank.gov.ua/get-user-certificate/g6RWw8glPqE5OSsQF-mw","Завантажити сертифікат")</f>
        <v>Завантажити сертифікат</v>
      </c>
    </row>
    <row r="218" spans="1:4" x14ac:dyDescent="0.3">
      <c r="A218" t="s">
        <v>436</v>
      </c>
      <c r="B218" t="s">
        <v>4</v>
      </c>
      <c r="C218" t="s">
        <v>437</v>
      </c>
      <c r="D218" t="str">
        <f>HYPERLINK("https://talan.bank.gov.ua/get-user-certificate/g6RWwmpKL7xzq7tpXodG","Завантажити сертифікат")</f>
        <v>Завантажити сертифікат</v>
      </c>
    </row>
    <row r="219" spans="1:4" x14ac:dyDescent="0.3">
      <c r="A219" t="s">
        <v>438</v>
      </c>
      <c r="B219" t="s">
        <v>4</v>
      </c>
      <c r="C219" t="s">
        <v>439</v>
      </c>
      <c r="D219" t="str">
        <f>HYPERLINK("https://talan.bank.gov.ua/get-user-certificate/g6RWwVuJGHZ-XAjc8_Qf","Завантажити сертифікат")</f>
        <v>Завантажити сертифікат</v>
      </c>
    </row>
    <row r="220" spans="1:4" x14ac:dyDescent="0.3">
      <c r="A220" t="s">
        <v>440</v>
      </c>
      <c r="B220" t="s">
        <v>4</v>
      </c>
      <c r="C220" t="s">
        <v>441</v>
      </c>
      <c r="D220" t="str">
        <f>HYPERLINK("https://talan.bank.gov.ua/get-user-certificate/g6RWwDM8ea6huBj20EnA","Завантажити сертифікат")</f>
        <v>Завантажити сертифікат</v>
      </c>
    </row>
    <row r="221" spans="1:4" x14ac:dyDescent="0.3">
      <c r="A221" t="s">
        <v>442</v>
      </c>
      <c r="B221" t="s">
        <v>4</v>
      </c>
      <c r="C221" t="s">
        <v>443</v>
      </c>
      <c r="D221" t="str">
        <f>HYPERLINK("https://talan.bank.gov.ua/get-user-certificate/g6RWwdubGmlXhbbGqFYU","Завантажити сертифікат")</f>
        <v>Завантажити сертифікат</v>
      </c>
    </row>
    <row r="222" spans="1:4" x14ac:dyDescent="0.3">
      <c r="A222" t="s">
        <v>444</v>
      </c>
      <c r="B222" t="s">
        <v>4</v>
      </c>
      <c r="C222" t="s">
        <v>445</v>
      </c>
      <c r="D222" t="str">
        <f>HYPERLINK("https://talan.bank.gov.ua/get-user-certificate/g6RWwsyY7ywQ0jbWd2uU","Завантажити сертифікат")</f>
        <v>Завантажити сертифікат</v>
      </c>
    </row>
    <row r="223" spans="1:4" x14ac:dyDescent="0.3">
      <c r="A223" t="s">
        <v>446</v>
      </c>
      <c r="B223" t="s">
        <v>4</v>
      </c>
      <c r="C223" t="s">
        <v>447</v>
      </c>
      <c r="D223" t="str">
        <f>HYPERLINK("https://talan.bank.gov.ua/get-user-certificate/g6RWwIZ1gd0Zb9wxi6Hn","Завантажити сертифікат")</f>
        <v>Завантажити сертифікат</v>
      </c>
    </row>
    <row r="224" spans="1:4" x14ac:dyDescent="0.3">
      <c r="A224" t="s">
        <v>448</v>
      </c>
      <c r="B224" t="s">
        <v>4</v>
      </c>
      <c r="C224" t="s">
        <v>449</v>
      </c>
      <c r="D224" t="str">
        <f>HYPERLINK("https://talan.bank.gov.ua/get-user-certificate/g6RWwkd5ESJp1SudwCP5","Завантажити сертифікат")</f>
        <v>Завантажити сертифікат</v>
      </c>
    </row>
    <row r="225" spans="1:4" x14ac:dyDescent="0.3">
      <c r="A225" t="s">
        <v>450</v>
      </c>
      <c r="B225" t="s">
        <v>4</v>
      </c>
      <c r="C225" t="s">
        <v>451</v>
      </c>
      <c r="D225" t="str">
        <f>HYPERLINK("https://talan.bank.gov.ua/get-user-certificate/g6RWwAqkb0BBk3cXxOIG","Завантажити сертифікат")</f>
        <v>Завантажити сертифікат</v>
      </c>
    </row>
    <row r="226" spans="1:4" x14ac:dyDescent="0.3">
      <c r="A226" t="s">
        <v>452</v>
      </c>
      <c r="B226" t="s">
        <v>4</v>
      </c>
      <c r="C226" t="s">
        <v>453</v>
      </c>
      <c r="D226" t="str">
        <f>HYPERLINK("https://talan.bank.gov.ua/get-user-certificate/g6RWwql7b7WtPBj8nGwJ","Завантажити сертифікат")</f>
        <v>Завантажити сертифікат</v>
      </c>
    </row>
    <row r="227" spans="1:4" x14ac:dyDescent="0.3">
      <c r="A227" t="s">
        <v>454</v>
      </c>
      <c r="B227" t="s">
        <v>4</v>
      </c>
      <c r="C227" t="s">
        <v>455</v>
      </c>
      <c r="D227" t="str">
        <f>HYPERLINK("https://talan.bank.gov.ua/get-user-certificate/g6RWwKFrpj4USCcAMINJ","Завантажити сертифікат")</f>
        <v>Завантажити сертифікат</v>
      </c>
    </row>
    <row r="228" spans="1:4" x14ac:dyDescent="0.3">
      <c r="A228" t="s">
        <v>456</v>
      </c>
      <c r="B228" t="s">
        <v>4</v>
      </c>
      <c r="C228" t="s">
        <v>457</v>
      </c>
      <c r="D228" t="str">
        <f>HYPERLINK("https://talan.bank.gov.ua/get-user-certificate/g6RWwpUPGyTx3isN9R5s","Завантажити сертифікат")</f>
        <v>Завантажити сертифікат</v>
      </c>
    </row>
    <row r="229" spans="1:4" x14ac:dyDescent="0.3">
      <c r="A229" t="s">
        <v>458</v>
      </c>
      <c r="B229" t="s">
        <v>4</v>
      </c>
      <c r="C229" t="s">
        <v>459</v>
      </c>
      <c r="D229" t="str">
        <f>HYPERLINK("https://talan.bank.gov.ua/get-user-certificate/g6RWwlNvComnIN01phCC","Завантажити сертифікат")</f>
        <v>Завантажити сертифікат</v>
      </c>
    </row>
    <row r="230" spans="1:4" x14ac:dyDescent="0.3">
      <c r="A230" t="s">
        <v>460</v>
      </c>
      <c r="B230" t="s">
        <v>4</v>
      </c>
      <c r="C230" t="s">
        <v>461</v>
      </c>
      <c r="D230" t="str">
        <f>HYPERLINK("https://talan.bank.gov.ua/get-user-certificate/g6RWwdZgpoMwkMhgRaGb","Завантажити сертифікат")</f>
        <v>Завантажити сертифікат</v>
      </c>
    </row>
    <row r="231" spans="1:4" x14ac:dyDescent="0.3">
      <c r="A231" t="s">
        <v>462</v>
      </c>
      <c r="B231" t="s">
        <v>4</v>
      </c>
      <c r="C231" t="s">
        <v>463</v>
      </c>
      <c r="D231" t="str">
        <f>HYPERLINK("https://talan.bank.gov.ua/get-user-certificate/g6RWwNnPewNruK2spzDS","Завантажити сертифікат")</f>
        <v>Завантажити сертифікат</v>
      </c>
    </row>
    <row r="232" spans="1:4" x14ac:dyDescent="0.3">
      <c r="A232" t="s">
        <v>464</v>
      </c>
      <c r="B232" t="s">
        <v>4</v>
      </c>
      <c r="C232" t="s">
        <v>465</v>
      </c>
      <c r="D232" t="str">
        <f>HYPERLINK("https://talan.bank.gov.ua/get-user-certificate/g6RWwQdpRg7dWD49h5T2","Завантажити сертифікат")</f>
        <v>Завантажити сертифікат</v>
      </c>
    </row>
    <row r="233" spans="1:4" x14ac:dyDescent="0.3">
      <c r="A233" t="s">
        <v>466</v>
      </c>
      <c r="B233" t="s">
        <v>4</v>
      </c>
      <c r="C233" t="s">
        <v>467</v>
      </c>
      <c r="D233" t="str">
        <f>HYPERLINK("https://talan.bank.gov.ua/get-user-certificate/g6RWw2MGCjZU1pdziaG5","Завантажити сертифікат")</f>
        <v>Завантажити сертифікат</v>
      </c>
    </row>
    <row r="234" spans="1:4" x14ac:dyDescent="0.3">
      <c r="A234" t="s">
        <v>468</v>
      </c>
      <c r="B234" t="s">
        <v>4</v>
      </c>
      <c r="C234" t="s">
        <v>469</v>
      </c>
      <c r="D234" t="str">
        <f>HYPERLINK("https://talan.bank.gov.ua/get-user-certificate/g6RWwj_vxlfs57zkRvFo","Завантажити сертифікат")</f>
        <v>Завантажити сертифікат</v>
      </c>
    </row>
    <row r="235" spans="1:4" x14ac:dyDescent="0.3">
      <c r="A235" t="s">
        <v>470</v>
      </c>
      <c r="B235" t="s">
        <v>4</v>
      </c>
      <c r="C235" t="s">
        <v>471</v>
      </c>
      <c r="D235" t="str">
        <f>HYPERLINK("https://talan.bank.gov.ua/get-user-certificate/g6RWwB_u5vUkzxPGJRrb","Завантажити сертифікат")</f>
        <v>Завантажити сертифікат</v>
      </c>
    </row>
    <row r="236" spans="1:4" x14ac:dyDescent="0.3">
      <c r="A236" t="s">
        <v>472</v>
      </c>
      <c r="B236" t="s">
        <v>4</v>
      </c>
      <c r="C236" t="s">
        <v>473</v>
      </c>
      <c r="D236" t="str">
        <f>HYPERLINK("https://talan.bank.gov.ua/get-user-certificate/g6RWwJ-J4yoLifxPyfQs","Завантажити сертифікат")</f>
        <v>Завантажити сертифікат</v>
      </c>
    </row>
    <row r="237" spans="1:4" x14ac:dyDescent="0.3">
      <c r="A237" t="s">
        <v>474</v>
      </c>
      <c r="B237" t="s">
        <v>4</v>
      </c>
      <c r="C237" t="s">
        <v>475</v>
      </c>
      <c r="D237" t="str">
        <f>HYPERLINK("https://talan.bank.gov.ua/get-user-certificate/g6RWwgVUHG13rohZOW4H","Завантажити сертифікат")</f>
        <v>Завантажити сертифікат</v>
      </c>
    </row>
    <row r="238" spans="1:4" x14ac:dyDescent="0.3">
      <c r="A238" t="s">
        <v>476</v>
      </c>
      <c r="B238" t="s">
        <v>4</v>
      </c>
      <c r="C238" t="s">
        <v>477</v>
      </c>
      <c r="D238" t="str">
        <f>HYPERLINK("https://talan.bank.gov.ua/get-user-certificate/g6RWwiy5gEhZki6HZcfj","Завантажити сертифікат")</f>
        <v>Завантажити сертифікат</v>
      </c>
    </row>
    <row r="239" spans="1:4" x14ac:dyDescent="0.3">
      <c r="A239" t="s">
        <v>478</v>
      </c>
      <c r="B239" t="s">
        <v>4</v>
      </c>
      <c r="C239" t="s">
        <v>479</v>
      </c>
      <c r="D239" t="str">
        <f>HYPERLINK("https://talan.bank.gov.ua/get-user-certificate/g6RWw8GW0pcXfm7tqJtf","Завантажити сертифікат")</f>
        <v>Завантажити сертифікат</v>
      </c>
    </row>
    <row r="240" spans="1:4" x14ac:dyDescent="0.3">
      <c r="A240" t="s">
        <v>480</v>
      </c>
      <c r="B240" t="s">
        <v>4</v>
      </c>
      <c r="C240" t="s">
        <v>481</v>
      </c>
      <c r="D240" t="str">
        <f>HYPERLINK("https://talan.bank.gov.ua/get-user-certificate/g6RWwxyP23aRj4A7RV8A","Завантажити сертифікат")</f>
        <v>Завантажити сертифікат</v>
      </c>
    </row>
    <row r="241" spans="1:4" x14ac:dyDescent="0.3">
      <c r="A241" t="s">
        <v>482</v>
      </c>
      <c r="B241" t="s">
        <v>4</v>
      </c>
      <c r="C241" t="s">
        <v>483</v>
      </c>
      <c r="D241" t="str">
        <f>HYPERLINK("https://talan.bank.gov.ua/get-user-certificate/g6RWwLW5mX8vFNAg92SN","Завантажити сертифікат")</f>
        <v>Завантажити сертифікат</v>
      </c>
    </row>
    <row r="242" spans="1:4" x14ac:dyDescent="0.3">
      <c r="A242" t="s">
        <v>484</v>
      </c>
      <c r="B242" t="s">
        <v>4</v>
      </c>
      <c r="C242" t="s">
        <v>485</v>
      </c>
      <c r="D242" t="str">
        <f>HYPERLINK("https://talan.bank.gov.ua/get-user-certificate/g6RWwLQQ1lJc8RNx4cXu","Завантажити сертифікат")</f>
        <v>Завантажити сертифікат</v>
      </c>
    </row>
    <row r="243" spans="1:4" x14ac:dyDescent="0.3">
      <c r="A243" t="s">
        <v>486</v>
      </c>
      <c r="B243" t="s">
        <v>4</v>
      </c>
      <c r="C243" t="s">
        <v>487</v>
      </c>
      <c r="D243" t="str">
        <f>HYPERLINK("https://talan.bank.gov.ua/get-user-certificate/g6RWwzWW-3F9rxiVcQhA","Завантажити сертифікат")</f>
        <v>Завантажити сертифікат</v>
      </c>
    </row>
    <row r="244" spans="1:4" x14ac:dyDescent="0.3">
      <c r="A244" t="s">
        <v>488</v>
      </c>
      <c r="B244" t="s">
        <v>4</v>
      </c>
      <c r="C244" t="s">
        <v>489</v>
      </c>
      <c r="D244" t="str">
        <f>HYPERLINK("https://talan.bank.gov.ua/get-user-certificate/g6RWw1CVD9vxt2NR-1ZE","Завантажити сертифікат")</f>
        <v>Завантажити сертифікат</v>
      </c>
    </row>
    <row r="245" spans="1:4" x14ac:dyDescent="0.3">
      <c r="A245" t="s">
        <v>490</v>
      </c>
      <c r="B245" t="s">
        <v>4</v>
      </c>
      <c r="C245" t="s">
        <v>491</v>
      </c>
      <c r="D245" t="str">
        <f>HYPERLINK("https://talan.bank.gov.ua/get-user-certificate/g6RWwjBQ75BK42vec6HG","Завантажити сертифікат")</f>
        <v>Завантажити сертифікат</v>
      </c>
    </row>
    <row r="246" spans="1:4" x14ac:dyDescent="0.3">
      <c r="A246" t="s">
        <v>492</v>
      </c>
      <c r="B246" t="s">
        <v>4</v>
      </c>
      <c r="C246" t="s">
        <v>493</v>
      </c>
      <c r="D246" t="str">
        <f>HYPERLINK("https://talan.bank.gov.ua/get-user-certificate/g6RWw_3ahsmzfucUqCp2","Завантажити сертифікат")</f>
        <v>Завантажити сертифікат</v>
      </c>
    </row>
    <row r="247" spans="1:4" x14ac:dyDescent="0.3">
      <c r="A247" t="s">
        <v>494</v>
      </c>
      <c r="B247" t="s">
        <v>4</v>
      </c>
      <c r="C247" t="s">
        <v>495</v>
      </c>
      <c r="D247" t="str">
        <f>HYPERLINK("https://talan.bank.gov.ua/get-user-certificate/g6RWwfcCfyX2Ad22uHDB","Завантажити сертифікат")</f>
        <v>Завантажити сертифікат</v>
      </c>
    </row>
    <row r="248" spans="1:4" x14ac:dyDescent="0.3">
      <c r="A248" t="s">
        <v>496</v>
      </c>
      <c r="B248" t="s">
        <v>4</v>
      </c>
      <c r="C248" t="s">
        <v>497</v>
      </c>
      <c r="D248" t="str">
        <f>HYPERLINK("https://talan.bank.gov.ua/get-user-certificate/g6RWwpPyTY5eWkDFyNh4","Завантажити сертифікат")</f>
        <v>Завантажити сертифікат</v>
      </c>
    </row>
    <row r="249" spans="1:4" x14ac:dyDescent="0.3">
      <c r="A249" t="s">
        <v>498</v>
      </c>
      <c r="B249" t="s">
        <v>4</v>
      </c>
      <c r="C249" t="s">
        <v>499</v>
      </c>
      <c r="D249" t="str">
        <f>HYPERLINK("https://talan.bank.gov.ua/get-user-certificate/g6RWw-xPlX13OzaA_dhQ","Завантажити сертифікат")</f>
        <v>Завантажити сертифікат</v>
      </c>
    </row>
    <row r="250" spans="1:4" x14ac:dyDescent="0.3">
      <c r="A250" t="s">
        <v>500</v>
      </c>
      <c r="B250" t="s">
        <v>4</v>
      </c>
      <c r="C250" t="s">
        <v>501</v>
      </c>
      <c r="D250" t="str">
        <f>HYPERLINK("https://talan.bank.gov.ua/get-user-certificate/g6RWw2S0HsviZSakG2U6","Завантажити сертифікат")</f>
        <v>Завантажити сертифікат</v>
      </c>
    </row>
    <row r="251" spans="1:4" x14ac:dyDescent="0.3">
      <c r="A251" t="s">
        <v>502</v>
      </c>
      <c r="B251" t="s">
        <v>4</v>
      </c>
      <c r="C251" t="s">
        <v>503</v>
      </c>
      <c r="D251" t="str">
        <f>HYPERLINK("https://talan.bank.gov.ua/get-user-certificate/g6RWwQ6sznOxNkDWrQvY","Завантажити сертифікат")</f>
        <v>Завантажити сертифікат</v>
      </c>
    </row>
    <row r="252" spans="1:4" x14ac:dyDescent="0.3">
      <c r="A252" t="s">
        <v>504</v>
      </c>
      <c r="B252" t="s">
        <v>4</v>
      </c>
      <c r="C252" t="s">
        <v>505</v>
      </c>
      <c r="D252" t="str">
        <f>HYPERLINK("https://talan.bank.gov.ua/get-user-certificate/g6RWwSTY9l8xaJKwGVTq","Завантажити сертифікат")</f>
        <v>Завантажити сертифікат</v>
      </c>
    </row>
    <row r="253" spans="1:4" x14ac:dyDescent="0.3">
      <c r="A253" t="s">
        <v>506</v>
      </c>
      <c r="B253" t="s">
        <v>4</v>
      </c>
      <c r="C253" t="s">
        <v>507</v>
      </c>
      <c r="D253" t="str">
        <f>HYPERLINK("https://talan.bank.gov.ua/get-user-certificate/g6RWwmG5RQzFm1ng6QLO","Завантажити сертифікат")</f>
        <v>Завантажити сертифікат</v>
      </c>
    </row>
    <row r="254" spans="1:4" x14ac:dyDescent="0.3">
      <c r="A254" t="s">
        <v>508</v>
      </c>
      <c r="B254" t="s">
        <v>4</v>
      </c>
      <c r="C254" t="s">
        <v>509</v>
      </c>
      <c r="D254" t="str">
        <f>HYPERLINK("https://talan.bank.gov.ua/get-user-certificate/g6RWwA722tsFoYwp5Dzr","Завантажити сертифікат")</f>
        <v>Завантажити сертифікат</v>
      </c>
    </row>
    <row r="255" spans="1:4" x14ac:dyDescent="0.3">
      <c r="A255" t="s">
        <v>510</v>
      </c>
      <c r="B255" t="s">
        <v>4</v>
      </c>
      <c r="C255" t="s">
        <v>511</v>
      </c>
      <c r="D255" t="str">
        <f>HYPERLINK("https://talan.bank.gov.ua/get-user-certificate/g6RWwax0hgfJXrxJNMXD","Завантажити сертифікат")</f>
        <v>Завантажити сертифікат</v>
      </c>
    </row>
    <row r="256" spans="1:4" x14ac:dyDescent="0.3">
      <c r="A256" t="s">
        <v>512</v>
      </c>
      <c r="B256" t="s">
        <v>4</v>
      </c>
      <c r="C256" t="s">
        <v>513</v>
      </c>
      <c r="D256" t="str">
        <f>HYPERLINK("https://talan.bank.gov.ua/get-user-certificate/g6RWwNxPA8Q0EhyQyOdZ","Завантажити сертифікат")</f>
        <v>Завантажити сертифікат</v>
      </c>
    </row>
    <row r="257" spans="1:4" x14ac:dyDescent="0.3">
      <c r="A257" t="s">
        <v>514</v>
      </c>
      <c r="B257" t="s">
        <v>4</v>
      </c>
      <c r="C257" t="s">
        <v>515</v>
      </c>
      <c r="D257" t="str">
        <f>HYPERLINK("https://talan.bank.gov.ua/get-user-certificate/g6RWw5taozroGiM2EyXB","Завантажити сертифікат")</f>
        <v>Завантажити сертифікат</v>
      </c>
    </row>
    <row r="258" spans="1:4" x14ac:dyDescent="0.3">
      <c r="A258" t="s">
        <v>516</v>
      </c>
      <c r="B258" t="s">
        <v>4</v>
      </c>
      <c r="C258" t="s">
        <v>517</v>
      </c>
      <c r="D258" t="str">
        <f>HYPERLINK("https://talan.bank.gov.ua/get-user-certificate/g6RWwuSuNoSV4zE9HB3U","Завантажити сертифікат")</f>
        <v>Завантажити сертифікат</v>
      </c>
    </row>
    <row r="259" spans="1:4" x14ac:dyDescent="0.3">
      <c r="A259" t="s">
        <v>518</v>
      </c>
      <c r="B259" t="s">
        <v>4</v>
      </c>
      <c r="C259" t="s">
        <v>519</v>
      </c>
      <c r="D259" t="str">
        <f>HYPERLINK("https://talan.bank.gov.ua/get-user-certificate/g6RWwEzFtXHeaSIEa7fx","Завантажити сертифікат")</f>
        <v>Завантажити сертифікат</v>
      </c>
    </row>
    <row r="260" spans="1:4" x14ac:dyDescent="0.3">
      <c r="A260" t="s">
        <v>520</v>
      </c>
      <c r="B260" t="s">
        <v>4</v>
      </c>
      <c r="C260" t="s">
        <v>521</v>
      </c>
      <c r="D260" t="str">
        <f>HYPERLINK("https://talan.bank.gov.ua/get-user-certificate/g6RWwq2Ny0CQqqOIHEk0","Завантажити сертифікат")</f>
        <v>Завантажити сертифікат</v>
      </c>
    </row>
    <row r="261" spans="1:4" x14ac:dyDescent="0.3">
      <c r="A261" t="s">
        <v>522</v>
      </c>
      <c r="B261" t="s">
        <v>4</v>
      </c>
      <c r="C261" t="s">
        <v>523</v>
      </c>
      <c r="D261" t="str">
        <f>HYPERLINK("https://talan.bank.gov.ua/get-user-certificate/g6RWw7KkvT9TDh7oIHbm","Завантажити сертифікат")</f>
        <v>Завантажити сертифікат</v>
      </c>
    </row>
    <row r="262" spans="1:4" x14ac:dyDescent="0.3">
      <c r="A262" t="s">
        <v>524</v>
      </c>
      <c r="B262" t="s">
        <v>4</v>
      </c>
      <c r="C262" t="s">
        <v>525</v>
      </c>
      <c r="D262" t="str">
        <f>HYPERLINK("https://talan.bank.gov.ua/get-user-certificate/g6RWwlepY5-1K4nnzFiw","Завантажити сертифікат")</f>
        <v>Завантажити сертифікат</v>
      </c>
    </row>
    <row r="263" spans="1:4" x14ac:dyDescent="0.3">
      <c r="A263" t="s">
        <v>526</v>
      </c>
      <c r="B263" t="s">
        <v>4</v>
      </c>
      <c r="C263" t="s">
        <v>527</v>
      </c>
      <c r="D263" t="str">
        <f>HYPERLINK("https://talan.bank.gov.ua/get-user-certificate/g6RWwdcZbQl5VbsqwCWb","Завантажити сертифікат")</f>
        <v>Завантажити сертифікат</v>
      </c>
    </row>
    <row r="264" spans="1:4" x14ac:dyDescent="0.3">
      <c r="A264" t="s">
        <v>528</v>
      </c>
      <c r="B264" t="s">
        <v>4</v>
      </c>
      <c r="C264" t="s">
        <v>529</v>
      </c>
      <c r="D264" t="str">
        <f>HYPERLINK("https://talan.bank.gov.ua/get-user-certificate/g6RWw_-NhFNHtiAXjfSX","Завантажити сертифікат")</f>
        <v>Завантажити сертифікат</v>
      </c>
    </row>
    <row r="265" spans="1:4" x14ac:dyDescent="0.3">
      <c r="A265" t="s">
        <v>530</v>
      </c>
      <c r="B265" t="s">
        <v>4</v>
      </c>
      <c r="C265" t="s">
        <v>531</v>
      </c>
      <c r="D265" t="str">
        <f>HYPERLINK("https://talan.bank.gov.ua/get-user-certificate/g6RWwGsnUa6L15uhbWm6","Завантажити сертифікат")</f>
        <v>Завантажити сертифікат</v>
      </c>
    </row>
    <row r="266" spans="1:4" x14ac:dyDescent="0.3">
      <c r="A266" t="s">
        <v>532</v>
      </c>
      <c r="B266" t="s">
        <v>4</v>
      </c>
      <c r="C266" t="s">
        <v>533</v>
      </c>
      <c r="D266" t="str">
        <f>HYPERLINK("https://talan.bank.gov.ua/get-user-certificate/g6RWwvzjBngQ3Xg_QfdX","Завантажити сертифікат")</f>
        <v>Завантажити сертифікат</v>
      </c>
    </row>
    <row r="267" spans="1:4" x14ac:dyDescent="0.3">
      <c r="A267" t="s">
        <v>534</v>
      </c>
      <c r="B267" t="s">
        <v>4</v>
      </c>
      <c r="C267" t="s">
        <v>535</v>
      </c>
      <c r="D267" t="str">
        <f>HYPERLINK("https://talan.bank.gov.ua/get-user-certificate/g6RWwQwhzzu0l95wKkI4","Завантажити сертифікат")</f>
        <v>Завантажити сертифікат</v>
      </c>
    </row>
    <row r="268" spans="1:4" x14ac:dyDescent="0.3">
      <c r="A268" t="s">
        <v>536</v>
      </c>
      <c r="B268" t="s">
        <v>4</v>
      </c>
      <c r="C268" t="s">
        <v>537</v>
      </c>
      <c r="D268" t="str">
        <f>HYPERLINK("https://talan.bank.gov.ua/get-user-certificate/g6RWwMbkHwbuVKKgRoMs","Завантажити сертифікат")</f>
        <v>Завантажити сертифікат</v>
      </c>
    </row>
    <row r="269" spans="1:4" x14ac:dyDescent="0.3">
      <c r="A269" t="s">
        <v>538</v>
      </c>
      <c r="B269" t="s">
        <v>4</v>
      </c>
      <c r="C269" t="s">
        <v>539</v>
      </c>
      <c r="D269" t="str">
        <f>HYPERLINK("https://talan.bank.gov.ua/get-user-certificate/g6RWwQJMuCaweNksZkJN","Завантажити сертифікат")</f>
        <v>Завантажити сертифікат</v>
      </c>
    </row>
    <row r="270" spans="1:4" x14ac:dyDescent="0.3">
      <c r="A270" t="s">
        <v>540</v>
      </c>
      <c r="B270" t="s">
        <v>4</v>
      </c>
      <c r="C270" t="s">
        <v>541</v>
      </c>
      <c r="D270" t="str">
        <f>HYPERLINK("https://talan.bank.gov.ua/get-user-certificate/g6RWwHiMJ_qG2I_HS1wP","Завантажити сертифікат")</f>
        <v>Завантажити сертифікат</v>
      </c>
    </row>
    <row r="271" spans="1:4" x14ac:dyDescent="0.3">
      <c r="A271" t="s">
        <v>542</v>
      </c>
      <c r="B271" t="s">
        <v>4</v>
      </c>
      <c r="C271" t="s">
        <v>543</v>
      </c>
      <c r="D271" t="str">
        <f>HYPERLINK("https://talan.bank.gov.ua/get-user-certificate/g6RWwsnyoC87NEhOV5bX","Завантажити сертифікат")</f>
        <v>Завантажити сертифікат</v>
      </c>
    </row>
    <row r="272" spans="1:4" x14ac:dyDescent="0.3">
      <c r="A272" t="s">
        <v>544</v>
      </c>
      <c r="B272" t="s">
        <v>4</v>
      </c>
      <c r="C272" t="s">
        <v>545</v>
      </c>
      <c r="D272" t="str">
        <f>HYPERLINK("https://talan.bank.gov.ua/get-user-certificate/g6RWw7xZ5BtDTCFSiHAk","Завантажити сертифікат")</f>
        <v>Завантажити сертифікат</v>
      </c>
    </row>
    <row r="273" spans="1:4" x14ac:dyDescent="0.3">
      <c r="A273" t="s">
        <v>546</v>
      </c>
      <c r="B273" t="s">
        <v>4</v>
      </c>
      <c r="C273" t="s">
        <v>547</v>
      </c>
      <c r="D273" t="str">
        <f>HYPERLINK("https://talan.bank.gov.ua/get-user-certificate/g6RWwe_qBjCmL2P50b45","Завантажити сертифікат")</f>
        <v>Завантажити сертифікат</v>
      </c>
    </row>
    <row r="274" spans="1:4" x14ac:dyDescent="0.3">
      <c r="A274" t="s">
        <v>548</v>
      </c>
      <c r="B274" t="s">
        <v>4</v>
      </c>
      <c r="C274" t="s">
        <v>549</v>
      </c>
      <c r="D274" t="str">
        <f>HYPERLINK("https://talan.bank.gov.ua/get-user-certificate/g6RWwBjKlbQkSB7ONzJZ","Завантажити сертифікат")</f>
        <v>Завантажити сертифікат</v>
      </c>
    </row>
    <row r="275" spans="1:4" x14ac:dyDescent="0.3">
      <c r="A275" t="s">
        <v>550</v>
      </c>
      <c r="B275" t="s">
        <v>4</v>
      </c>
      <c r="C275" t="s">
        <v>551</v>
      </c>
      <c r="D275" t="str">
        <f>HYPERLINK("https://talan.bank.gov.ua/get-user-certificate/g6RWwnU2P0JgXYmfB7qP","Завантажити сертифікат")</f>
        <v>Завантажити сертифікат</v>
      </c>
    </row>
    <row r="276" spans="1:4" x14ac:dyDescent="0.3">
      <c r="A276" t="s">
        <v>552</v>
      </c>
      <c r="B276" t="s">
        <v>4</v>
      </c>
      <c r="C276" t="s">
        <v>553</v>
      </c>
      <c r="D276" t="str">
        <f>HYPERLINK("https://talan.bank.gov.ua/get-user-certificate/g6RWwIv7Xkse6pOEwLhX","Завантажити сертифікат")</f>
        <v>Завантажити сертифікат</v>
      </c>
    </row>
    <row r="277" spans="1:4" x14ac:dyDescent="0.3">
      <c r="A277" t="s">
        <v>554</v>
      </c>
      <c r="B277" t="s">
        <v>4</v>
      </c>
      <c r="C277" t="s">
        <v>555</v>
      </c>
      <c r="D277" t="str">
        <f>HYPERLINK("https://talan.bank.gov.ua/get-user-certificate/g6RWw6zBo2_8-3NYeY17","Завантажити сертифікат")</f>
        <v>Завантажити сертифікат</v>
      </c>
    </row>
    <row r="278" spans="1:4" x14ac:dyDescent="0.3">
      <c r="A278" t="s">
        <v>556</v>
      </c>
      <c r="B278" t="s">
        <v>4</v>
      </c>
      <c r="C278" t="s">
        <v>557</v>
      </c>
      <c r="D278" t="str">
        <f>HYPERLINK("https://talan.bank.gov.ua/get-user-certificate/g6RWwJkgBhmsqZ-LLM9K","Завантажити сертифікат")</f>
        <v>Завантажити сертифікат</v>
      </c>
    </row>
    <row r="279" spans="1:4" x14ac:dyDescent="0.3">
      <c r="A279" t="s">
        <v>558</v>
      </c>
      <c r="B279" t="s">
        <v>4</v>
      </c>
      <c r="C279" t="s">
        <v>559</v>
      </c>
      <c r="D279" t="str">
        <f>HYPERLINK("https://talan.bank.gov.ua/get-user-certificate/g6RWwuzlQmF5zSX7T0ZJ","Завантажити сертифікат")</f>
        <v>Завантажити сертифікат</v>
      </c>
    </row>
    <row r="280" spans="1:4" x14ac:dyDescent="0.3">
      <c r="A280" t="s">
        <v>560</v>
      </c>
      <c r="B280" t="s">
        <v>4</v>
      </c>
      <c r="C280" t="s">
        <v>561</v>
      </c>
      <c r="D280" t="str">
        <f>HYPERLINK("https://talan.bank.gov.ua/get-user-certificate/g6RWwM9Wzq0MB9OIg1yt","Завантажити сертифікат")</f>
        <v>Завантажити сертифікат</v>
      </c>
    </row>
    <row r="281" spans="1:4" x14ac:dyDescent="0.3">
      <c r="A281" t="s">
        <v>562</v>
      </c>
      <c r="B281" t="s">
        <v>4</v>
      </c>
      <c r="C281" t="s">
        <v>563</v>
      </c>
      <c r="D281" t="str">
        <f>HYPERLINK("https://talan.bank.gov.ua/get-user-certificate/g6RWwSqz7MRNiiiJdpAY","Завантажити сертифікат")</f>
        <v>Завантажити сертифікат</v>
      </c>
    </row>
    <row r="282" spans="1:4" x14ac:dyDescent="0.3">
      <c r="A282" t="s">
        <v>564</v>
      </c>
      <c r="B282" t="s">
        <v>4</v>
      </c>
      <c r="C282" t="s">
        <v>565</v>
      </c>
      <c r="D282" t="str">
        <f>HYPERLINK("https://talan.bank.gov.ua/get-user-certificate/g6RWwa4Y7oOW7yTpbuT5","Завантажити сертифікат")</f>
        <v>Завантажити сертифікат</v>
      </c>
    </row>
    <row r="283" spans="1:4" x14ac:dyDescent="0.3">
      <c r="A283" t="s">
        <v>566</v>
      </c>
      <c r="B283" t="s">
        <v>4</v>
      </c>
      <c r="C283" t="s">
        <v>567</v>
      </c>
      <c r="D283" t="str">
        <f>HYPERLINK("https://talan.bank.gov.ua/get-user-certificate/g6RWw_tO4ANtRgi1qZhr","Завантажити сертифікат")</f>
        <v>Завантажити сертифікат</v>
      </c>
    </row>
    <row r="284" spans="1:4" x14ac:dyDescent="0.3">
      <c r="A284" t="s">
        <v>568</v>
      </c>
      <c r="B284" t="s">
        <v>4</v>
      </c>
      <c r="C284" t="s">
        <v>569</v>
      </c>
      <c r="D284" t="str">
        <f>HYPERLINK("https://talan.bank.gov.ua/get-user-certificate/g6RWwExopolQOnqH2rVY","Завантажити сертифікат")</f>
        <v>Завантажити сертифікат</v>
      </c>
    </row>
    <row r="285" spans="1:4" x14ac:dyDescent="0.3">
      <c r="A285" t="s">
        <v>570</v>
      </c>
      <c r="B285" t="s">
        <v>4</v>
      </c>
      <c r="C285" t="s">
        <v>571</v>
      </c>
      <c r="D285" t="str">
        <f>HYPERLINK("https://talan.bank.gov.ua/get-user-certificate/g6RWwZ5r9LqV33WbNgzV","Завантажити сертифікат")</f>
        <v>Завантажити сертифікат</v>
      </c>
    </row>
    <row r="286" spans="1:4" x14ac:dyDescent="0.3">
      <c r="A286" t="s">
        <v>572</v>
      </c>
      <c r="B286" t="s">
        <v>4</v>
      </c>
      <c r="C286" t="s">
        <v>573</v>
      </c>
      <c r="D286" t="str">
        <f>HYPERLINK("https://talan.bank.gov.ua/get-user-certificate/g6RWwDEdMWqU1vWXAnBy","Завантажити сертифікат")</f>
        <v>Завантажити сертифікат</v>
      </c>
    </row>
    <row r="287" spans="1:4" x14ac:dyDescent="0.3">
      <c r="A287" t="s">
        <v>574</v>
      </c>
      <c r="B287" t="s">
        <v>4</v>
      </c>
      <c r="C287" t="s">
        <v>575</v>
      </c>
      <c r="D287" t="str">
        <f>HYPERLINK("https://talan.bank.gov.ua/get-user-certificate/g6RWwv42cFKkgRj9Rwzw","Завантажити сертифікат")</f>
        <v>Завантажити сертифікат</v>
      </c>
    </row>
    <row r="288" spans="1:4" x14ac:dyDescent="0.3">
      <c r="A288" t="s">
        <v>576</v>
      </c>
      <c r="B288" t="s">
        <v>4</v>
      </c>
      <c r="C288" t="s">
        <v>577</v>
      </c>
      <c r="D288" t="str">
        <f>HYPERLINK("https://talan.bank.gov.ua/get-user-certificate/g6RWwhuYc-L44kgOQYVB","Завантажити сертифікат")</f>
        <v>Завантажити сертифікат</v>
      </c>
    </row>
    <row r="289" spans="1:4" x14ac:dyDescent="0.3">
      <c r="A289" t="s">
        <v>578</v>
      </c>
      <c r="B289" t="s">
        <v>4</v>
      </c>
      <c r="C289" t="s">
        <v>579</v>
      </c>
      <c r="D289" t="str">
        <f>HYPERLINK("https://talan.bank.gov.ua/get-user-certificate/g6RWwl3NRjFZIAxX69DS","Завантажити сертифікат")</f>
        <v>Завантажити сертифікат</v>
      </c>
    </row>
    <row r="290" spans="1:4" x14ac:dyDescent="0.3">
      <c r="A290" t="s">
        <v>580</v>
      </c>
      <c r="B290" t="s">
        <v>4</v>
      </c>
      <c r="C290" t="s">
        <v>581</v>
      </c>
      <c r="D290" t="str">
        <f>HYPERLINK("https://talan.bank.gov.ua/get-user-certificate/g6RWw1_msty7Pi3eDJZn","Завантажити сертифікат")</f>
        <v>Завантажити сертифікат</v>
      </c>
    </row>
    <row r="291" spans="1:4" x14ac:dyDescent="0.3">
      <c r="A291" t="s">
        <v>582</v>
      </c>
      <c r="B291" t="s">
        <v>4</v>
      </c>
      <c r="C291" t="s">
        <v>583</v>
      </c>
      <c r="D291" t="str">
        <f>HYPERLINK("https://talan.bank.gov.ua/get-user-certificate/g6RWwK2gZWceAgnI8G5B","Завантажити сертифікат")</f>
        <v>Завантажити сертифікат</v>
      </c>
    </row>
    <row r="292" spans="1:4" x14ac:dyDescent="0.3">
      <c r="A292" t="s">
        <v>584</v>
      </c>
      <c r="B292" t="s">
        <v>4</v>
      </c>
      <c r="C292" t="s">
        <v>585</v>
      </c>
      <c r="D292" t="str">
        <f>HYPERLINK("https://talan.bank.gov.ua/get-user-certificate/g6RWwq_3TXKIKSxit1Fg","Завантажити сертифікат")</f>
        <v>Завантажити сертифікат</v>
      </c>
    </row>
    <row r="293" spans="1:4" x14ac:dyDescent="0.3">
      <c r="A293" t="s">
        <v>586</v>
      </c>
      <c r="B293" t="s">
        <v>4</v>
      </c>
      <c r="C293" t="s">
        <v>587</v>
      </c>
      <c r="D293" t="str">
        <f>HYPERLINK("https://talan.bank.gov.ua/get-user-certificate/g6RWw-PIDqV7cPANHhHU","Завантажити сертифікат")</f>
        <v>Завантажити сертифікат</v>
      </c>
    </row>
    <row r="294" spans="1:4" x14ac:dyDescent="0.3">
      <c r="A294" t="s">
        <v>588</v>
      </c>
      <c r="B294" t="s">
        <v>4</v>
      </c>
      <c r="C294" t="s">
        <v>589</v>
      </c>
      <c r="D294" t="str">
        <f>HYPERLINK("https://talan.bank.gov.ua/get-user-certificate/g6RWw1NpYcVKtFceLVVO","Завантажити сертифікат")</f>
        <v>Завантажити сертифікат</v>
      </c>
    </row>
    <row r="295" spans="1:4" x14ac:dyDescent="0.3">
      <c r="A295" t="s">
        <v>590</v>
      </c>
      <c r="B295" t="s">
        <v>4</v>
      </c>
      <c r="C295" t="s">
        <v>591</v>
      </c>
      <c r="D295" t="str">
        <f>HYPERLINK("https://talan.bank.gov.ua/get-user-certificate/g6RWw0G7qWSVXgVyYntd","Завантажити сертифікат")</f>
        <v>Завантажити сертифікат</v>
      </c>
    </row>
    <row r="296" spans="1:4" x14ac:dyDescent="0.3">
      <c r="A296" t="s">
        <v>592</v>
      </c>
      <c r="B296" t="s">
        <v>4</v>
      </c>
      <c r="C296" t="s">
        <v>593</v>
      </c>
      <c r="D296" t="str">
        <f>HYPERLINK("https://talan.bank.gov.ua/get-user-certificate/g6RWwD5OdO78S_lQlgBF","Завантажити сертифікат")</f>
        <v>Завантажити сертифікат</v>
      </c>
    </row>
    <row r="297" spans="1:4" x14ac:dyDescent="0.3">
      <c r="A297" t="s">
        <v>594</v>
      </c>
      <c r="B297" t="s">
        <v>4</v>
      </c>
      <c r="C297" t="s">
        <v>595</v>
      </c>
      <c r="D297" t="str">
        <f>HYPERLINK("https://talan.bank.gov.ua/get-user-certificate/g6RWwII5nZwuahXNd8m-","Завантажити сертифікат")</f>
        <v>Завантажити сертифікат</v>
      </c>
    </row>
    <row r="298" spans="1:4" x14ac:dyDescent="0.3">
      <c r="A298" t="s">
        <v>596</v>
      </c>
      <c r="B298" t="s">
        <v>4</v>
      </c>
      <c r="C298" t="s">
        <v>597</v>
      </c>
      <c r="D298" t="str">
        <f>HYPERLINK("https://talan.bank.gov.ua/get-user-certificate/g6RWwPigty0BfkfZU99c","Завантажити сертифікат")</f>
        <v>Завантажити сертифікат</v>
      </c>
    </row>
    <row r="299" spans="1:4" x14ac:dyDescent="0.3">
      <c r="A299" t="s">
        <v>598</v>
      </c>
      <c r="B299" t="s">
        <v>4</v>
      </c>
      <c r="C299" t="s">
        <v>599</v>
      </c>
      <c r="D299" t="str">
        <f>HYPERLINK("https://talan.bank.gov.ua/get-user-certificate/g6RWwOIC9uGmtNNpXXaG","Завантажити сертифікат")</f>
        <v>Завантажити сертифікат</v>
      </c>
    </row>
    <row r="300" spans="1:4" x14ac:dyDescent="0.3">
      <c r="A300" t="s">
        <v>600</v>
      </c>
      <c r="B300" t="s">
        <v>4</v>
      </c>
      <c r="C300" t="s">
        <v>601</v>
      </c>
      <c r="D300" t="str">
        <f>HYPERLINK("https://talan.bank.gov.ua/get-user-certificate/g6RWwTl8jekzGzDd0zsw","Завантажити сертифікат")</f>
        <v>Завантажити сертифікат</v>
      </c>
    </row>
    <row r="301" spans="1:4" x14ac:dyDescent="0.3">
      <c r="A301" t="s">
        <v>602</v>
      </c>
      <c r="B301" t="s">
        <v>4</v>
      </c>
      <c r="C301" t="s">
        <v>603</v>
      </c>
      <c r="D301" t="str">
        <f>HYPERLINK("https://talan.bank.gov.ua/get-user-certificate/g6RWwkcFSf6GLVsgWyTl","Завантажити сертифікат")</f>
        <v>Завантажити сертифікат</v>
      </c>
    </row>
    <row r="302" spans="1:4" x14ac:dyDescent="0.3">
      <c r="A302" t="s">
        <v>604</v>
      </c>
      <c r="B302" t="s">
        <v>4</v>
      </c>
      <c r="C302" t="s">
        <v>605</v>
      </c>
      <c r="D302" t="str">
        <f>HYPERLINK("https://talan.bank.gov.ua/get-user-certificate/g6RWwW8mW8J5W7TljPiv","Завантажити сертифікат")</f>
        <v>Завантажити сертифікат</v>
      </c>
    </row>
    <row r="303" spans="1:4" x14ac:dyDescent="0.3">
      <c r="A303" t="s">
        <v>606</v>
      </c>
      <c r="B303" t="s">
        <v>4</v>
      </c>
      <c r="C303" t="s">
        <v>607</v>
      </c>
      <c r="D303" t="str">
        <f>HYPERLINK("https://talan.bank.gov.ua/get-user-certificate/g6RWw9X7-lSDrB4ux6JB","Завантажити сертифікат")</f>
        <v>Завантажити сертифікат</v>
      </c>
    </row>
    <row r="304" spans="1:4" x14ac:dyDescent="0.3">
      <c r="A304" t="s">
        <v>608</v>
      </c>
      <c r="B304" t="s">
        <v>4</v>
      </c>
      <c r="C304" t="s">
        <v>609</v>
      </c>
      <c r="D304" t="str">
        <f>HYPERLINK("https://talan.bank.gov.ua/get-user-certificate/g6RWw58K3ERZZ4dlOLW_","Завантажити сертифікат")</f>
        <v>Завантажити сертифікат</v>
      </c>
    </row>
    <row r="305" spans="1:4" x14ac:dyDescent="0.3">
      <c r="A305" t="s">
        <v>610</v>
      </c>
      <c r="B305" t="s">
        <v>4</v>
      </c>
      <c r="C305" t="s">
        <v>611</v>
      </c>
      <c r="D305" t="str">
        <f>HYPERLINK("https://talan.bank.gov.ua/get-user-certificate/g6RWwksXEeiB5cQvh8OZ","Завантажити сертифікат")</f>
        <v>Завантажити сертифікат</v>
      </c>
    </row>
    <row r="306" spans="1:4" x14ac:dyDescent="0.3">
      <c r="A306" t="s">
        <v>612</v>
      </c>
      <c r="B306" t="s">
        <v>4</v>
      </c>
      <c r="C306" t="s">
        <v>613</v>
      </c>
      <c r="D306" t="str">
        <f>HYPERLINK("https://talan.bank.gov.ua/get-user-certificate/g6RWwu9vpsbAhPRW-DO5","Завантажити сертифікат")</f>
        <v>Завантажити сертифікат</v>
      </c>
    </row>
    <row r="307" spans="1:4" x14ac:dyDescent="0.3">
      <c r="A307" t="s">
        <v>614</v>
      </c>
      <c r="B307" t="s">
        <v>4</v>
      </c>
      <c r="C307" t="s">
        <v>615</v>
      </c>
      <c r="D307" t="str">
        <f>HYPERLINK("https://talan.bank.gov.ua/get-user-certificate/g6RWwbGNXpFNabAyAbYL","Завантажити сертифікат")</f>
        <v>Завантажити сертифікат</v>
      </c>
    </row>
    <row r="308" spans="1:4" x14ac:dyDescent="0.3">
      <c r="A308" t="s">
        <v>616</v>
      </c>
      <c r="B308" t="s">
        <v>4</v>
      </c>
      <c r="C308" t="s">
        <v>617</v>
      </c>
      <c r="D308" t="str">
        <f>HYPERLINK("https://talan.bank.gov.ua/get-user-certificate/g6RWwNF9tYzC0Q-QcZaM","Завантажити сертифікат")</f>
        <v>Завантажити сертифікат</v>
      </c>
    </row>
    <row r="309" spans="1:4" x14ac:dyDescent="0.3">
      <c r="A309" t="s">
        <v>618</v>
      </c>
      <c r="B309" t="s">
        <v>4</v>
      </c>
      <c r="C309" t="s">
        <v>619</v>
      </c>
      <c r="D309" t="str">
        <f>HYPERLINK("https://talan.bank.gov.ua/get-user-certificate/g6RWwHd4_aIc667OZ-m6","Завантажити сертифікат")</f>
        <v>Завантажити сертифікат</v>
      </c>
    </row>
    <row r="310" spans="1:4" x14ac:dyDescent="0.3">
      <c r="A310" t="s">
        <v>620</v>
      </c>
      <c r="B310" t="s">
        <v>4</v>
      </c>
      <c r="C310" t="s">
        <v>621</v>
      </c>
      <c r="D310" t="str">
        <f>HYPERLINK("https://talan.bank.gov.ua/get-user-certificate/g6RWw7qLj7cnaC10QNyH","Завантажити сертифікат")</f>
        <v>Завантажити сертифікат</v>
      </c>
    </row>
    <row r="311" spans="1:4" x14ac:dyDescent="0.3">
      <c r="A311" t="s">
        <v>622</v>
      </c>
      <c r="B311" t="s">
        <v>4</v>
      </c>
      <c r="C311" t="s">
        <v>623</v>
      </c>
      <c r="D311" t="str">
        <f>HYPERLINK("https://talan.bank.gov.ua/get-user-certificate/g6RWwCdd3YlcZe3-fJ-h","Завантажити сертифікат")</f>
        <v>Завантажити сертифікат</v>
      </c>
    </row>
    <row r="312" spans="1:4" x14ac:dyDescent="0.3">
      <c r="A312" t="s">
        <v>624</v>
      </c>
      <c r="B312" t="s">
        <v>4</v>
      </c>
      <c r="C312" t="s">
        <v>625</v>
      </c>
      <c r="D312" t="str">
        <f>HYPERLINK("https://talan.bank.gov.ua/get-user-certificate/g6RWwuRepbB99ae-uXTo","Завантажити сертифікат")</f>
        <v>Завантажити сертифікат</v>
      </c>
    </row>
    <row r="313" spans="1:4" x14ac:dyDescent="0.3">
      <c r="A313" t="s">
        <v>626</v>
      </c>
      <c r="B313" t="s">
        <v>4</v>
      </c>
      <c r="C313" t="s">
        <v>627</v>
      </c>
      <c r="D313" t="str">
        <f>HYPERLINK("https://talan.bank.gov.ua/get-user-certificate/g6RWw2BKW089r82l8pXB","Завантажити сертифікат")</f>
        <v>Завантажити сертифікат</v>
      </c>
    </row>
    <row r="314" spans="1:4" x14ac:dyDescent="0.3">
      <c r="A314" t="s">
        <v>628</v>
      </c>
      <c r="B314" t="s">
        <v>4</v>
      </c>
      <c r="C314" t="s">
        <v>629</v>
      </c>
      <c r="D314" t="str">
        <f>HYPERLINK("https://talan.bank.gov.ua/get-user-certificate/g6RWwL-ovBlohJ1pHKW-","Завантажити сертифікат")</f>
        <v>Завантажити сертифікат</v>
      </c>
    </row>
    <row r="315" spans="1:4" x14ac:dyDescent="0.3">
      <c r="A315" t="s">
        <v>630</v>
      </c>
      <c r="B315" t="s">
        <v>4</v>
      </c>
      <c r="C315" t="s">
        <v>631</v>
      </c>
      <c r="D315" t="str">
        <f>HYPERLINK("https://talan.bank.gov.ua/get-user-certificate/g6RWwGxhZzicc3OzX812","Завантажити сертифікат")</f>
        <v>Завантажити сертифікат</v>
      </c>
    </row>
    <row r="316" spans="1:4" x14ac:dyDescent="0.3">
      <c r="A316" t="s">
        <v>632</v>
      </c>
      <c r="B316" t="s">
        <v>4</v>
      </c>
      <c r="C316" t="s">
        <v>633</v>
      </c>
      <c r="D316" t="str">
        <f>HYPERLINK("https://talan.bank.gov.ua/get-user-certificate/g6RWwjnsj1JdSJe0uHBT","Завантажити сертифікат")</f>
        <v>Завантажити сертифікат</v>
      </c>
    </row>
    <row r="317" spans="1:4" x14ac:dyDescent="0.3">
      <c r="A317" t="s">
        <v>634</v>
      </c>
      <c r="B317" t="s">
        <v>4</v>
      </c>
      <c r="C317" t="s">
        <v>635</v>
      </c>
      <c r="D317" t="str">
        <f>HYPERLINK("https://talan.bank.gov.ua/get-user-certificate/g6RWwY6-zU5gsxUIAWcO","Завантажити сертифікат")</f>
        <v>Завантажити сертифікат</v>
      </c>
    </row>
    <row r="318" spans="1:4" x14ac:dyDescent="0.3">
      <c r="A318" t="s">
        <v>636</v>
      </c>
      <c r="B318" t="s">
        <v>4</v>
      </c>
      <c r="C318" t="s">
        <v>637</v>
      </c>
      <c r="D318" t="str">
        <f>HYPERLINK("https://talan.bank.gov.ua/get-user-certificate/g6RWw56K5XczCdt-qGKT","Завантажити сертифікат")</f>
        <v>Завантажити сертифікат</v>
      </c>
    </row>
    <row r="319" spans="1:4" x14ac:dyDescent="0.3">
      <c r="A319" t="s">
        <v>638</v>
      </c>
      <c r="B319" t="s">
        <v>4</v>
      </c>
      <c r="C319" t="s">
        <v>639</v>
      </c>
      <c r="D319" t="str">
        <f>HYPERLINK("https://talan.bank.gov.ua/get-user-certificate/g6RWwBX1qdfgppu1uh4u","Завантажити сертифікат")</f>
        <v>Завантажити сертифікат</v>
      </c>
    </row>
    <row r="320" spans="1:4" x14ac:dyDescent="0.3">
      <c r="A320" t="s">
        <v>640</v>
      </c>
      <c r="B320" t="s">
        <v>4</v>
      </c>
      <c r="C320" t="s">
        <v>641</v>
      </c>
      <c r="D320" t="str">
        <f>HYPERLINK("https://talan.bank.gov.ua/get-user-certificate/g6RWwbks0u-FvbNXjswf","Завантажити сертифікат")</f>
        <v>Завантажити сертифікат</v>
      </c>
    </row>
    <row r="321" spans="1:4" x14ac:dyDescent="0.3">
      <c r="A321" t="s">
        <v>642</v>
      </c>
      <c r="B321" t="s">
        <v>4</v>
      </c>
      <c r="C321" t="s">
        <v>643</v>
      </c>
      <c r="D321" t="str">
        <f>HYPERLINK("https://talan.bank.gov.ua/get-user-certificate/g6RWwJsGKRaKdm6MZKl-","Завантажити сертифікат")</f>
        <v>Завантажити сертифікат</v>
      </c>
    </row>
    <row r="322" spans="1:4" x14ac:dyDescent="0.3">
      <c r="A322" t="s">
        <v>644</v>
      </c>
      <c r="B322" t="s">
        <v>4</v>
      </c>
      <c r="C322" t="s">
        <v>645</v>
      </c>
      <c r="D322" t="str">
        <f>HYPERLINK("https://talan.bank.gov.ua/get-user-certificate/g6RWwT0c6OsSVQZE0dhD","Завантажити сертифікат")</f>
        <v>Завантажити сертифікат</v>
      </c>
    </row>
    <row r="323" spans="1:4" x14ac:dyDescent="0.3">
      <c r="A323" t="s">
        <v>646</v>
      </c>
      <c r="B323" t="s">
        <v>4</v>
      </c>
      <c r="C323" t="s">
        <v>647</v>
      </c>
      <c r="D323" t="str">
        <f>HYPERLINK("https://talan.bank.gov.ua/get-user-certificate/g6RWwRXnKQEf2ufoPauE","Завантажити сертифікат")</f>
        <v>Завантажити сертифікат</v>
      </c>
    </row>
    <row r="324" spans="1:4" x14ac:dyDescent="0.3">
      <c r="A324" t="s">
        <v>648</v>
      </c>
      <c r="B324" t="s">
        <v>4</v>
      </c>
      <c r="C324" t="s">
        <v>649</v>
      </c>
      <c r="D324" t="str">
        <f>HYPERLINK("https://talan.bank.gov.ua/get-user-certificate/g6RWwAEFD-DjUrHc2Zkk","Завантажити сертифікат")</f>
        <v>Завантажити сертифікат</v>
      </c>
    </row>
    <row r="325" spans="1:4" x14ac:dyDescent="0.3">
      <c r="A325" t="s">
        <v>650</v>
      </c>
      <c r="B325" t="s">
        <v>4</v>
      </c>
      <c r="C325" t="s">
        <v>651</v>
      </c>
      <c r="D325" t="str">
        <f>HYPERLINK("https://talan.bank.gov.ua/get-user-certificate/g6RWw4vRwrT1KFWrQlsj","Завантажити сертифікат")</f>
        <v>Завантажити сертифікат</v>
      </c>
    </row>
    <row r="326" spans="1:4" x14ac:dyDescent="0.3">
      <c r="A326" t="s">
        <v>652</v>
      </c>
      <c r="B326" t="s">
        <v>4</v>
      </c>
      <c r="C326" t="s">
        <v>653</v>
      </c>
      <c r="D326" t="str">
        <f>HYPERLINK("https://talan.bank.gov.ua/get-user-certificate/g6RWwRQvSpCcDijcvUz-","Завантажити сертифікат")</f>
        <v>Завантажити сертифікат</v>
      </c>
    </row>
    <row r="327" spans="1:4" x14ac:dyDescent="0.3">
      <c r="A327" t="s">
        <v>654</v>
      </c>
      <c r="B327" t="s">
        <v>4</v>
      </c>
      <c r="C327" t="s">
        <v>655</v>
      </c>
      <c r="D327" t="str">
        <f>HYPERLINK("https://talan.bank.gov.ua/get-user-certificate/g6RWwgJ1RudMEmTliGb8","Завантажити сертифікат")</f>
        <v>Завантажити сертифікат</v>
      </c>
    </row>
    <row r="328" spans="1:4" x14ac:dyDescent="0.3">
      <c r="A328" t="s">
        <v>656</v>
      </c>
      <c r="B328" t="s">
        <v>4</v>
      </c>
      <c r="C328" t="s">
        <v>657</v>
      </c>
      <c r="D328" t="str">
        <f>HYPERLINK("https://talan.bank.gov.ua/get-user-certificate/g6RWwZRN6QBT-49leHGH","Завантажити сертифікат")</f>
        <v>Завантажити сертифікат</v>
      </c>
    </row>
    <row r="329" spans="1:4" x14ac:dyDescent="0.3">
      <c r="A329" t="s">
        <v>658</v>
      </c>
      <c r="B329" t="s">
        <v>4</v>
      </c>
      <c r="C329" t="s">
        <v>659</v>
      </c>
      <c r="D329" t="str">
        <f>HYPERLINK("https://talan.bank.gov.ua/get-user-certificate/g6RWwhI_tqb1a6vIpeLc","Завантажити сертифікат")</f>
        <v>Завантажити сертифікат</v>
      </c>
    </row>
    <row r="330" spans="1:4" x14ac:dyDescent="0.3">
      <c r="A330" t="s">
        <v>660</v>
      </c>
      <c r="B330" t="s">
        <v>4</v>
      </c>
      <c r="C330" t="s">
        <v>661</v>
      </c>
      <c r="D330" t="str">
        <f>HYPERLINK("https://talan.bank.gov.ua/get-user-certificate/g6RWw19nlBfhiCddPEML","Завантажити сертифікат")</f>
        <v>Завантажити сертифікат</v>
      </c>
    </row>
    <row r="331" spans="1:4" x14ac:dyDescent="0.3">
      <c r="A331" t="s">
        <v>662</v>
      </c>
      <c r="B331" t="s">
        <v>4</v>
      </c>
      <c r="C331" t="s">
        <v>663</v>
      </c>
      <c r="D331" t="str">
        <f>HYPERLINK("https://talan.bank.gov.ua/get-user-certificate/g6RWw_JvWl880YH5c3s6","Завантажити сертифікат")</f>
        <v>Завантажити сертифікат</v>
      </c>
    </row>
    <row r="332" spans="1:4" x14ac:dyDescent="0.3">
      <c r="A332" t="s">
        <v>664</v>
      </c>
      <c r="B332" t="s">
        <v>4</v>
      </c>
      <c r="C332" t="s">
        <v>665</v>
      </c>
      <c r="D332" t="str">
        <f>HYPERLINK("https://talan.bank.gov.ua/get-user-certificate/g6RWwfBFQ4hmlKB2MYM2","Завантажити сертифікат")</f>
        <v>Завантажити сертифікат</v>
      </c>
    </row>
    <row r="333" spans="1:4" x14ac:dyDescent="0.3">
      <c r="A333" t="s">
        <v>666</v>
      </c>
      <c r="B333" t="s">
        <v>4</v>
      </c>
      <c r="C333" t="s">
        <v>667</v>
      </c>
      <c r="D333" t="str">
        <f>HYPERLINK("https://talan.bank.gov.ua/get-user-certificate/g6RWwogcw4-XQPwA5wBJ","Завантажити сертифікат")</f>
        <v>Завантажити сертифікат</v>
      </c>
    </row>
    <row r="334" spans="1:4" x14ac:dyDescent="0.3">
      <c r="A334" t="s">
        <v>668</v>
      </c>
      <c r="B334" t="s">
        <v>4</v>
      </c>
      <c r="C334" t="s">
        <v>669</v>
      </c>
      <c r="D334" t="str">
        <f>HYPERLINK("https://talan.bank.gov.ua/get-user-certificate/g6RWwhNnLreCYVhYHVNl","Завантажити сертифікат")</f>
        <v>Завантажити сертифікат</v>
      </c>
    </row>
    <row r="335" spans="1:4" x14ac:dyDescent="0.3">
      <c r="A335" t="s">
        <v>670</v>
      </c>
      <c r="B335" t="s">
        <v>4</v>
      </c>
      <c r="C335" t="s">
        <v>671</v>
      </c>
      <c r="D335" t="str">
        <f>HYPERLINK("https://talan.bank.gov.ua/get-user-certificate/g6RWw899uK-eTrTPLUHQ","Завантажити сертифікат")</f>
        <v>Завантажити сертифікат</v>
      </c>
    </row>
    <row r="336" spans="1:4" x14ac:dyDescent="0.3">
      <c r="A336" t="s">
        <v>672</v>
      </c>
      <c r="B336" t="s">
        <v>4</v>
      </c>
      <c r="C336" t="s">
        <v>673</v>
      </c>
      <c r="D336" t="str">
        <f>HYPERLINK("https://talan.bank.gov.ua/get-user-certificate/g6RWw_e0kuBSN9jNighi","Завантажити сертифікат")</f>
        <v>Завантажити сертифікат</v>
      </c>
    </row>
    <row r="337" spans="1:4" x14ac:dyDescent="0.3">
      <c r="A337" t="s">
        <v>674</v>
      </c>
      <c r="B337" t="s">
        <v>4</v>
      </c>
      <c r="C337" t="s">
        <v>675</v>
      </c>
      <c r="D337" t="str">
        <f>HYPERLINK("https://talan.bank.gov.ua/get-user-certificate/g6RWwpNz_S36Y24ZxKRL","Завантажити сертифікат")</f>
        <v>Завантажити сертифікат</v>
      </c>
    </row>
    <row r="338" spans="1:4" x14ac:dyDescent="0.3">
      <c r="A338" t="s">
        <v>676</v>
      </c>
      <c r="B338" t="s">
        <v>4</v>
      </c>
      <c r="C338" t="s">
        <v>677</v>
      </c>
      <c r="D338" t="str">
        <f>HYPERLINK("https://talan.bank.gov.ua/get-user-certificate/g6RWwVNGnURNGb5TApXV","Завантажити сертифікат")</f>
        <v>Завантажити сертифікат</v>
      </c>
    </row>
    <row r="339" spans="1:4" x14ac:dyDescent="0.3">
      <c r="A339" t="s">
        <v>678</v>
      </c>
      <c r="B339" t="s">
        <v>4</v>
      </c>
      <c r="C339" t="s">
        <v>679</v>
      </c>
      <c r="D339" t="str">
        <f>HYPERLINK("https://talan.bank.gov.ua/get-user-certificate/g6RWwNewovtojmJZeOeP","Завантажити сертифікат")</f>
        <v>Завантажити сертифікат</v>
      </c>
    </row>
    <row r="340" spans="1:4" x14ac:dyDescent="0.3">
      <c r="A340" t="s">
        <v>680</v>
      </c>
      <c r="B340" t="s">
        <v>4</v>
      </c>
      <c r="C340" t="s">
        <v>681</v>
      </c>
      <c r="D340" t="str">
        <f>HYPERLINK("https://talan.bank.gov.ua/get-user-certificate/g6RWwU-3U3ccM2CkgJXs","Завантажити сертифікат")</f>
        <v>Завантажити сертифікат</v>
      </c>
    </row>
    <row r="341" spans="1:4" x14ac:dyDescent="0.3">
      <c r="A341" t="s">
        <v>682</v>
      </c>
      <c r="B341" t="s">
        <v>4</v>
      </c>
      <c r="C341" t="s">
        <v>683</v>
      </c>
      <c r="D341" t="str">
        <f>HYPERLINK("https://talan.bank.gov.ua/get-user-certificate/g6RWwFlsg8YXL6QQ3vgL","Завантажити сертифікат")</f>
        <v>Завантажити сертифікат</v>
      </c>
    </row>
    <row r="342" spans="1:4" x14ac:dyDescent="0.3">
      <c r="A342" t="s">
        <v>684</v>
      </c>
      <c r="B342" t="s">
        <v>4</v>
      </c>
      <c r="C342" t="s">
        <v>685</v>
      </c>
      <c r="D342" t="str">
        <f>HYPERLINK("https://talan.bank.gov.ua/get-user-certificate/g6RWwItT6SZ8ms3CYNT1","Завантажити сертифікат")</f>
        <v>Завантажити сертифікат</v>
      </c>
    </row>
    <row r="343" spans="1:4" x14ac:dyDescent="0.3">
      <c r="A343" t="s">
        <v>686</v>
      </c>
      <c r="B343" t="s">
        <v>4</v>
      </c>
      <c r="C343" t="s">
        <v>687</v>
      </c>
      <c r="D343" t="str">
        <f>HYPERLINK("https://talan.bank.gov.ua/get-user-certificate/g6RWwAwIxLmbA_T-UWyb","Завантажити сертифікат")</f>
        <v>Завантажити сертифікат</v>
      </c>
    </row>
    <row r="344" spans="1:4" x14ac:dyDescent="0.3">
      <c r="A344" t="s">
        <v>688</v>
      </c>
      <c r="B344" t="s">
        <v>4</v>
      </c>
      <c r="C344" t="s">
        <v>689</v>
      </c>
      <c r="D344" t="str">
        <f>HYPERLINK("https://talan.bank.gov.ua/get-user-certificate/g6RWw6gQE4tlnC7OeSS3","Завантажити сертифікат")</f>
        <v>Завантажити сертифікат</v>
      </c>
    </row>
    <row r="345" spans="1:4" x14ac:dyDescent="0.3">
      <c r="A345" t="s">
        <v>690</v>
      </c>
      <c r="B345" t="s">
        <v>4</v>
      </c>
      <c r="C345" t="s">
        <v>691</v>
      </c>
      <c r="D345" t="str">
        <f>HYPERLINK("https://talan.bank.gov.ua/get-user-certificate/g6RWwFjiM-idNKUTwLQr","Завантажити сертифікат")</f>
        <v>Завантажити сертифікат</v>
      </c>
    </row>
    <row r="346" spans="1:4" x14ac:dyDescent="0.3">
      <c r="A346" t="s">
        <v>692</v>
      </c>
      <c r="B346" t="s">
        <v>4</v>
      </c>
      <c r="C346" t="s">
        <v>693</v>
      </c>
      <c r="D346" t="str">
        <f>HYPERLINK("https://talan.bank.gov.ua/get-user-certificate/g6RWwoKmevyWvxV4zq4E","Завантажити сертифікат")</f>
        <v>Завантажити сертифікат</v>
      </c>
    </row>
    <row r="347" spans="1:4" x14ac:dyDescent="0.3">
      <c r="A347" t="s">
        <v>694</v>
      </c>
      <c r="B347" t="s">
        <v>4</v>
      </c>
      <c r="C347" t="s">
        <v>695</v>
      </c>
      <c r="D347" t="str">
        <f>HYPERLINK("https://talan.bank.gov.ua/get-user-certificate/g6RWwrRGx6jCGhivblpU","Завантажити сертифікат")</f>
        <v>Завантажити сертифікат</v>
      </c>
    </row>
    <row r="348" spans="1:4" x14ac:dyDescent="0.3">
      <c r="A348" t="s">
        <v>696</v>
      </c>
      <c r="B348" t="s">
        <v>4</v>
      </c>
      <c r="C348" t="s">
        <v>697</v>
      </c>
      <c r="D348" t="str">
        <f>HYPERLINK("https://talan.bank.gov.ua/get-user-certificate/g6RWwLZusEvKzC7gztbl","Завантажити сертифікат")</f>
        <v>Завантажити сертифікат</v>
      </c>
    </row>
    <row r="349" spans="1:4" x14ac:dyDescent="0.3">
      <c r="A349" t="s">
        <v>698</v>
      </c>
      <c r="B349" t="s">
        <v>4</v>
      </c>
      <c r="C349" t="s">
        <v>699</v>
      </c>
      <c r="D349" t="str">
        <f>HYPERLINK("https://talan.bank.gov.ua/get-user-certificate/g6RWwwZ_09tQvc4zkPEe","Завантажити сертифікат")</f>
        <v>Завантажити сертифікат</v>
      </c>
    </row>
    <row r="350" spans="1:4" x14ac:dyDescent="0.3">
      <c r="A350" t="s">
        <v>700</v>
      </c>
      <c r="B350" t="s">
        <v>4</v>
      </c>
      <c r="C350" t="s">
        <v>701</v>
      </c>
      <c r="D350" t="str">
        <f>HYPERLINK("https://talan.bank.gov.ua/get-user-certificate/g6RWwGGdIDJxggbctgmh","Завантажити сертифікат")</f>
        <v>Завантажити сертифікат</v>
      </c>
    </row>
    <row r="351" spans="1:4" x14ac:dyDescent="0.3">
      <c r="A351" t="s">
        <v>702</v>
      </c>
      <c r="B351" t="s">
        <v>4</v>
      </c>
      <c r="C351" t="s">
        <v>703</v>
      </c>
      <c r="D351" t="str">
        <f>HYPERLINK("https://talan.bank.gov.ua/get-user-certificate/g6RWwQmnUHk7yFcg2Uk6","Завантажити сертифікат")</f>
        <v>Завантажити сертифікат</v>
      </c>
    </row>
    <row r="352" spans="1:4" x14ac:dyDescent="0.3">
      <c r="A352" t="s">
        <v>704</v>
      </c>
      <c r="B352" t="s">
        <v>4</v>
      </c>
      <c r="C352" t="s">
        <v>705</v>
      </c>
      <c r="D352" t="str">
        <f>HYPERLINK("https://talan.bank.gov.ua/get-user-certificate/g6RWwvFybMw6hxkt62Eg","Завантажити сертифікат")</f>
        <v>Завантажити сертифікат</v>
      </c>
    </row>
    <row r="353" spans="1:4" x14ac:dyDescent="0.3">
      <c r="A353" t="s">
        <v>706</v>
      </c>
      <c r="B353" t="s">
        <v>4</v>
      </c>
      <c r="C353" t="s">
        <v>707</v>
      </c>
      <c r="D353" t="str">
        <f>HYPERLINK("https://talan.bank.gov.ua/get-user-certificate/g6RWw9Pd1SQLZe3C1xfs","Завантажити сертифікат")</f>
        <v>Завантажити сертифікат</v>
      </c>
    </row>
    <row r="354" spans="1:4" x14ac:dyDescent="0.3">
      <c r="A354" t="s">
        <v>708</v>
      </c>
      <c r="B354" t="s">
        <v>4</v>
      </c>
      <c r="C354" t="s">
        <v>709</v>
      </c>
      <c r="D354" t="str">
        <f>HYPERLINK("https://talan.bank.gov.ua/get-user-certificate/g6RWwASVuTxdWoodVqO7","Завантажити сертифікат")</f>
        <v>Завантажити сертифікат</v>
      </c>
    </row>
    <row r="355" spans="1:4" x14ac:dyDescent="0.3">
      <c r="A355" t="s">
        <v>710</v>
      </c>
      <c r="B355" t="s">
        <v>4</v>
      </c>
      <c r="C355" t="s">
        <v>711</v>
      </c>
      <c r="D355" t="str">
        <f>HYPERLINK("https://talan.bank.gov.ua/get-user-certificate/g6RWw-YhiOi38msnlC5z","Завантажити сертифікат")</f>
        <v>Завантажити сертифікат</v>
      </c>
    </row>
    <row r="356" spans="1:4" x14ac:dyDescent="0.3">
      <c r="A356" t="s">
        <v>712</v>
      </c>
      <c r="B356" t="s">
        <v>4</v>
      </c>
      <c r="C356" t="s">
        <v>713</v>
      </c>
      <c r="D356" t="str">
        <f>HYPERLINK("https://talan.bank.gov.ua/get-user-certificate/g6RWwqLrvrzh1gJ2HKE_","Завантажити сертифікат")</f>
        <v>Завантажити сертифікат</v>
      </c>
    </row>
    <row r="357" spans="1:4" x14ac:dyDescent="0.3">
      <c r="A357" t="s">
        <v>714</v>
      </c>
      <c r="B357" t="s">
        <v>4</v>
      </c>
      <c r="C357" t="s">
        <v>715</v>
      </c>
      <c r="D357" t="str">
        <f>HYPERLINK("https://talan.bank.gov.ua/get-user-certificate/g6RWwD5dv7ytQGeXZ8_l","Завантажити сертифікат")</f>
        <v>Завантажити сертифікат</v>
      </c>
    </row>
    <row r="358" spans="1:4" x14ac:dyDescent="0.3">
      <c r="A358" t="s">
        <v>716</v>
      </c>
      <c r="B358" t="s">
        <v>4</v>
      </c>
      <c r="C358" t="s">
        <v>717</v>
      </c>
      <c r="D358" t="str">
        <f>HYPERLINK("https://talan.bank.gov.ua/get-user-certificate/g6RWwCyY--Kzo4DKo6yO","Завантажити сертифікат")</f>
        <v>Завантажити сертифікат</v>
      </c>
    </row>
    <row r="359" spans="1:4" x14ac:dyDescent="0.3">
      <c r="A359" t="s">
        <v>718</v>
      </c>
      <c r="B359" t="s">
        <v>4</v>
      </c>
      <c r="C359" t="s">
        <v>719</v>
      </c>
      <c r="D359" t="str">
        <f>HYPERLINK("https://talan.bank.gov.ua/get-user-certificate/g6RWwOzJQCZjZn0TCy87","Завантажити сертифікат")</f>
        <v>Завантажити сертифікат</v>
      </c>
    </row>
    <row r="360" spans="1:4" x14ac:dyDescent="0.3">
      <c r="A360" t="s">
        <v>720</v>
      </c>
      <c r="B360" t="s">
        <v>4</v>
      </c>
      <c r="C360" t="s">
        <v>721</v>
      </c>
      <c r="D360" t="str">
        <f>HYPERLINK("https://talan.bank.gov.ua/get-user-certificate/g6RWwteix0Gu9tr-Qwqp","Завантажити сертифікат")</f>
        <v>Завантажити сертифікат</v>
      </c>
    </row>
    <row r="361" spans="1:4" x14ac:dyDescent="0.3">
      <c r="A361" t="s">
        <v>722</v>
      </c>
      <c r="B361" t="s">
        <v>4</v>
      </c>
      <c r="C361" t="s">
        <v>723</v>
      </c>
      <c r="D361" t="str">
        <f>HYPERLINK("https://talan.bank.gov.ua/get-user-certificate/g6RWwbkylXhnhTWbn43U","Завантажити сертифікат")</f>
        <v>Завантажити сертифікат</v>
      </c>
    </row>
    <row r="362" spans="1:4" x14ac:dyDescent="0.3">
      <c r="A362" t="s">
        <v>724</v>
      </c>
      <c r="B362" t="s">
        <v>4</v>
      </c>
      <c r="C362" t="s">
        <v>725</v>
      </c>
      <c r="D362" t="str">
        <f>HYPERLINK("https://talan.bank.gov.ua/get-user-certificate/g6RWwk4QBWw_CA468U4J","Завантажити сертифікат")</f>
        <v>Завантажити сертифікат</v>
      </c>
    </row>
    <row r="363" spans="1:4" x14ac:dyDescent="0.3">
      <c r="A363" t="s">
        <v>726</v>
      </c>
      <c r="B363" t="s">
        <v>4</v>
      </c>
      <c r="C363" t="s">
        <v>727</v>
      </c>
      <c r="D363" t="str">
        <f>HYPERLINK("https://talan.bank.gov.ua/get-user-certificate/g6RWwf5niaxAqQBtCcG3","Завантажити сертифікат")</f>
        <v>Завантажити сертифікат</v>
      </c>
    </row>
    <row r="364" spans="1:4" x14ac:dyDescent="0.3">
      <c r="A364" t="s">
        <v>728</v>
      </c>
      <c r="B364" t="s">
        <v>4</v>
      </c>
      <c r="C364" t="s">
        <v>729</v>
      </c>
      <c r="D364" t="str">
        <f>HYPERLINK("https://talan.bank.gov.ua/get-user-certificate/g6RWw2tTGa4cTlp6FpNn","Завантажити сертифікат")</f>
        <v>Завантажити сертифікат</v>
      </c>
    </row>
    <row r="365" spans="1:4" x14ac:dyDescent="0.3">
      <c r="A365" t="s">
        <v>730</v>
      </c>
      <c r="B365" t="s">
        <v>4</v>
      </c>
      <c r="C365" t="s">
        <v>731</v>
      </c>
      <c r="D365" t="str">
        <f>HYPERLINK("https://talan.bank.gov.ua/get-user-certificate/g6RWwnOPMpTf6MXFX5zg","Завантажити сертифікат")</f>
        <v>Завантажити сертифікат</v>
      </c>
    </row>
    <row r="366" spans="1:4" x14ac:dyDescent="0.3">
      <c r="A366" t="s">
        <v>732</v>
      </c>
      <c r="B366" t="s">
        <v>4</v>
      </c>
      <c r="C366" t="s">
        <v>733</v>
      </c>
      <c r="D366" t="str">
        <f>HYPERLINK("https://talan.bank.gov.ua/get-user-certificate/g6RWwFvH-rcRMZHcc92n","Завантажити сертифікат")</f>
        <v>Завантажити сертифікат</v>
      </c>
    </row>
    <row r="367" spans="1:4" x14ac:dyDescent="0.3">
      <c r="A367" t="s">
        <v>734</v>
      </c>
      <c r="B367" t="s">
        <v>4</v>
      </c>
      <c r="C367" t="s">
        <v>735</v>
      </c>
      <c r="D367" t="str">
        <f>HYPERLINK("https://talan.bank.gov.ua/get-user-certificate/g6RWwguhrdaw0VmOPn9m","Завантажити сертифікат")</f>
        <v>Завантажити сертифікат</v>
      </c>
    </row>
    <row r="368" spans="1:4" x14ac:dyDescent="0.3">
      <c r="A368" t="s">
        <v>736</v>
      </c>
      <c r="B368" t="s">
        <v>4</v>
      </c>
      <c r="C368" t="s">
        <v>737</v>
      </c>
      <c r="D368" t="str">
        <f>HYPERLINK("https://talan.bank.gov.ua/get-user-certificate/g6RWwhwGi0Hn4PQ-DKmZ","Завантажити сертифікат")</f>
        <v>Завантажити сертифікат</v>
      </c>
    </row>
    <row r="369" spans="1:4" x14ac:dyDescent="0.3">
      <c r="A369" t="s">
        <v>738</v>
      </c>
      <c r="B369" t="s">
        <v>4</v>
      </c>
      <c r="C369" t="s">
        <v>739</v>
      </c>
      <c r="D369" t="str">
        <f>HYPERLINK("https://talan.bank.gov.ua/get-user-certificate/g6RWw24SuKAoQ1xZ7DDj","Завантажити сертифікат")</f>
        <v>Завантажити сертифікат</v>
      </c>
    </row>
    <row r="370" spans="1:4" x14ac:dyDescent="0.3">
      <c r="A370" t="s">
        <v>740</v>
      </c>
      <c r="B370" t="s">
        <v>4</v>
      </c>
      <c r="C370" t="s">
        <v>741</v>
      </c>
      <c r="D370" t="str">
        <f>HYPERLINK("https://talan.bank.gov.ua/get-user-certificate/g6RWwpAWoOkuWko4mjLi","Завантажити сертифікат")</f>
        <v>Завантажити сертифікат</v>
      </c>
    </row>
    <row r="371" spans="1:4" x14ac:dyDescent="0.3">
      <c r="A371" t="s">
        <v>742</v>
      </c>
      <c r="B371" t="s">
        <v>4</v>
      </c>
      <c r="C371" t="s">
        <v>743</v>
      </c>
      <c r="D371" t="str">
        <f>HYPERLINK("https://talan.bank.gov.ua/get-user-certificate/g6RWwkkub40MpdAPau0x","Завантажити сертифікат")</f>
        <v>Завантажити сертифікат</v>
      </c>
    </row>
    <row r="372" spans="1:4" x14ac:dyDescent="0.3">
      <c r="A372" t="s">
        <v>744</v>
      </c>
      <c r="B372" t="s">
        <v>4</v>
      </c>
      <c r="C372" t="s">
        <v>745</v>
      </c>
      <c r="D372" t="str">
        <f>HYPERLINK("https://talan.bank.gov.ua/get-user-certificate/g6RWwpKzkXrguQ8UwdEi","Завантажити сертифікат")</f>
        <v>Завантажити сертифікат</v>
      </c>
    </row>
    <row r="373" spans="1:4" x14ac:dyDescent="0.3">
      <c r="A373" t="s">
        <v>746</v>
      </c>
      <c r="B373" t="s">
        <v>4</v>
      </c>
      <c r="C373" t="s">
        <v>747</v>
      </c>
      <c r="D373" t="str">
        <f>HYPERLINK("https://talan.bank.gov.ua/get-user-certificate/g6RWwgfD5cpnVBFEdGXq","Завантажити сертифікат")</f>
        <v>Завантажити сертифікат</v>
      </c>
    </row>
    <row r="374" spans="1:4" x14ac:dyDescent="0.3">
      <c r="A374" t="s">
        <v>748</v>
      </c>
      <c r="B374" t="s">
        <v>4</v>
      </c>
      <c r="C374" t="s">
        <v>749</v>
      </c>
      <c r="D374" t="str">
        <f>HYPERLINK("https://talan.bank.gov.ua/get-user-certificate/g6RWwNQWPozG88CNnDBv","Завантажити сертифікат")</f>
        <v>Завантажити сертифікат</v>
      </c>
    </row>
    <row r="375" spans="1:4" x14ac:dyDescent="0.3">
      <c r="A375" t="s">
        <v>750</v>
      </c>
      <c r="B375" t="s">
        <v>4</v>
      </c>
      <c r="C375" t="s">
        <v>751</v>
      </c>
      <c r="D375" t="str">
        <f>HYPERLINK("https://talan.bank.gov.ua/get-user-certificate/g6RWwSSzTmRng6OFIvFV","Завантажити сертифікат")</f>
        <v>Завантажити сертифікат</v>
      </c>
    </row>
    <row r="376" spans="1:4" x14ac:dyDescent="0.3">
      <c r="A376" t="s">
        <v>752</v>
      </c>
      <c r="B376" t="s">
        <v>4</v>
      </c>
      <c r="C376" t="s">
        <v>753</v>
      </c>
      <c r="D376" t="str">
        <f>HYPERLINK("https://talan.bank.gov.ua/get-user-certificate/g6RWwoHzR5ovZLD40_bC","Завантажити сертифікат")</f>
        <v>Завантажити сертифікат</v>
      </c>
    </row>
    <row r="377" spans="1:4" x14ac:dyDescent="0.3">
      <c r="A377" t="s">
        <v>754</v>
      </c>
      <c r="B377" t="s">
        <v>4</v>
      </c>
      <c r="C377" t="s">
        <v>755</v>
      </c>
      <c r="D377" t="str">
        <f>HYPERLINK("https://talan.bank.gov.ua/get-user-certificate/g6RWw0tJm5FX92APfzcy","Завантажити сертифікат")</f>
        <v>Завантажити сертифікат</v>
      </c>
    </row>
    <row r="378" spans="1:4" x14ac:dyDescent="0.3">
      <c r="A378" t="s">
        <v>756</v>
      </c>
      <c r="B378" t="s">
        <v>4</v>
      </c>
      <c r="C378" t="s">
        <v>757</v>
      </c>
      <c r="D378" t="str">
        <f>HYPERLINK("https://talan.bank.gov.ua/get-user-certificate/g6RWwbPaVO2lrEAC28pb","Завантажити сертифікат")</f>
        <v>Завантажити сертифікат</v>
      </c>
    </row>
    <row r="379" spans="1:4" x14ac:dyDescent="0.3">
      <c r="A379" t="s">
        <v>758</v>
      </c>
      <c r="B379" t="s">
        <v>4</v>
      </c>
      <c r="C379" t="s">
        <v>759</v>
      </c>
      <c r="D379" t="str">
        <f>HYPERLINK("https://talan.bank.gov.ua/get-user-certificate/g6RWwcmX4j0Ql0LLfEUW","Завантажити сертифікат")</f>
        <v>Завантажити сертифікат</v>
      </c>
    </row>
    <row r="380" spans="1:4" x14ac:dyDescent="0.3">
      <c r="A380" t="s">
        <v>760</v>
      </c>
      <c r="B380" t="s">
        <v>4</v>
      </c>
      <c r="C380" t="s">
        <v>761</v>
      </c>
      <c r="D380" t="str">
        <f>HYPERLINK("https://talan.bank.gov.ua/get-user-certificate/g6RWw4vjlqxdtrQ58rku","Завантажити сертифікат")</f>
        <v>Завантажити сертифікат</v>
      </c>
    </row>
    <row r="381" spans="1:4" x14ac:dyDescent="0.3">
      <c r="A381" t="s">
        <v>762</v>
      </c>
      <c r="B381" t="s">
        <v>4</v>
      </c>
      <c r="C381" t="s">
        <v>763</v>
      </c>
      <c r="D381" t="str">
        <f>HYPERLINK("https://talan.bank.gov.ua/get-user-certificate/g6RWwF3m0QgAXr9lSatd","Завантажити сертифікат")</f>
        <v>Завантажити сертифікат</v>
      </c>
    </row>
    <row r="382" spans="1:4" x14ac:dyDescent="0.3">
      <c r="A382" t="s">
        <v>764</v>
      </c>
      <c r="B382" t="s">
        <v>4</v>
      </c>
      <c r="C382" t="s">
        <v>765</v>
      </c>
      <c r="D382" t="str">
        <f>HYPERLINK("https://talan.bank.gov.ua/get-user-certificate/g6RWwLxn9zEMOJ-tCGPR","Завантажити сертифікат")</f>
        <v>Завантажити сертифікат</v>
      </c>
    </row>
    <row r="383" spans="1:4" x14ac:dyDescent="0.3">
      <c r="A383" t="s">
        <v>766</v>
      </c>
      <c r="B383" t="s">
        <v>4</v>
      </c>
      <c r="C383" t="s">
        <v>767</v>
      </c>
      <c r="D383" t="str">
        <f>HYPERLINK("https://talan.bank.gov.ua/get-user-certificate/g6RWwBQ1nVtw5aChg0G_","Завантажити сертифікат")</f>
        <v>Завантажити сертифікат</v>
      </c>
    </row>
    <row r="384" spans="1:4" x14ac:dyDescent="0.3">
      <c r="A384" t="s">
        <v>768</v>
      </c>
      <c r="B384" t="s">
        <v>4</v>
      </c>
      <c r="C384" t="s">
        <v>769</v>
      </c>
      <c r="D384" t="str">
        <f>HYPERLINK("https://talan.bank.gov.ua/get-user-certificate/g6RWwVQ1amUpFHNjz0jb","Завантажити сертифікат")</f>
        <v>Завантажити сертифікат</v>
      </c>
    </row>
    <row r="385" spans="1:4" x14ac:dyDescent="0.3">
      <c r="A385" t="s">
        <v>770</v>
      </c>
      <c r="B385" t="s">
        <v>4</v>
      </c>
      <c r="C385" t="s">
        <v>771</v>
      </c>
      <c r="D385" t="str">
        <f>HYPERLINK("https://talan.bank.gov.ua/get-user-certificate/g6RWwK0zm_qZt8w4kxD_","Завантажити сертифікат")</f>
        <v>Завантажити сертифікат</v>
      </c>
    </row>
    <row r="386" spans="1:4" x14ac:dyDescent="0.3">
      <c r="A386" t="s">
        <v>772</v>
      </c>
      <c r="B386" t="s">
        <v>4</v>
      </c>
      <c r="C386" t="s">
        <v>773</v>
      </c>
      <c r="D386" t="str">
        <f>HYPERLINK("https://talan.bank.gov.ua/get-user-certificate/g6RWwr8hqq4kDf6XkTGx","Завантажити сертифікат")</f>
        <v>Завантажити сертифікат</v>
      </c>
    </row>
    <row r="387" spans="1:4" x14ac:dyDescent="0.3">
      <c r="A387" t="s">
        <v>774</v>
      </c>
      <c r="B387" t="s">
        <v>4</v>
      </c>
      <c r="C387" t="s">
        <v>775</v>
      </c>
      <c r="D387" t="str">
        <f>HYPERLINK("https://talan.bank.gov.ua/get-user-certificate/g6RWwhjWscPCgrg6iHuD","Завантажити сертифікат")</f>
        <v>Завантажити сертифікат</v>
      </c>
    </row>
    <row r="388" spans="1:4" x14ac:dyDescent="0.3">
      <c r="A388" t="s">
        <v>776</v>
      </c>
      <c r="B388" t="s">
        <v>4</v>
      </c>
      <c r="C388" t="s">
        <v>777</v>
      </c>
      <c r="D388" t="str">
        <f>HYPERLINK("https://talan.bank.gov.ua/get-user-certificate/g6RWw2C7g0RxO1TVvPpT","Завантажити сертифікат")</f>
        <v>Завантажити сертифікат</v>
      </c>
    </row>
    <row r="389" spans="1:4" x14ac:dyDescent="0.3">
      <c r="A389" t="s">
        <v>778</v>
      </c>
      <c r="B389" t="s">
        <v>4</v>
      </c>
      <c r="C389" t="s">
        <v>779</v>
      </c>
      <c r="D389" t="str">
        <f>HYPERLINK("https://talan.bank.gov.ua/get-user-certificate/g6RWwJAhiIKus0bC6Cd9","Завантажити сертифікат")</f>
        <v>Завантажити сертифікат</v>
      </c>
    </row>
    <row r="390" spans="1:4" x14ac:dyDescent="0.3">
      <c r="A390" t="s">
        <v>780</v>
      </c>
      <c r="B390" t="s">
        <v>4</v>
      </c>
      <c r="C390" t="s">
        <v>781</v>
      </c>
      <c r="D390" t="str">
        <f>HYPERLINK("https://talan.bank.gov.ua/get-user-certificate/g6RWwdXELVzlMMxqd9ww","Завантажити сертифікат")</f>
        <v>Завантажити сертифікат</v>
      </c>
    </row>
    <row r="391" spans="1:4" x14ac:dyDescent="0.3">
      <c r="A391" t="s">
        <v>782</v>
      </c>
      <c r="B391" t="s">
        <v>4</v>
      </c>
      <c r="C391" t="s">
        <v>783</v>
      </c>
      <c r="D391" t="str">
        <f>HYPERLINK("https://talan.bank.gov.ua/get-user-certificate/g6RWw3F1zwkG7B0WM6KX","Завантажити сертифікат")</f>
        <v>Завантажити сертифікат</v>
      </c>
    </row>
    <row r="392" spans="1:4" x14ac:dyDescent="0.3">
      <c r="A392" t="s">
        <v>784</v>
      </c>
      <c r="B392" t="s">
        <v>4</v>
      </c>
      <c r="C392" t="s">
        <v>785</v>
      </c>
      <c r="D392" t="str">
        <f>HYPERLINK("https://talan.bank.gov.ua/get-user-certificate/g6RWw3HqDwmxEykZTFL8","Завантажити сертифікат")</f>
        <v>Завантажити сертифікат</v>
      </c>
    </row>
    <row r="393" spans="1:4" x14ac:dyDescent="0.3">
      <c r="A393" t="s">
        <v>786</v>
      </c>
      <c r="B393" t="s">
        <v>4</v>
      </c>
      <c r="C393" t="s">
        <v>787</v>
      </c>
      <c r="D393" t="str">
        <f>HYPERLINK("https://talan.bank.gov.ua/get-user-certificate/g6RWwgxBjhBVy43ftOR5","Завантажити сертифікат")</f>
        <v>Завантажити сертифікат</v>
      </c>
    </row>
    <row r="394" spans="1:4" x14ac:dyDescent="0.3">
      <c r="A394" t="s">
        <v>788</v>
      </c>
      <c r="B394" t="s">
        <v>4</v>
      </c>
      <c r="C394" t="s">
        <v>789</v>
      </c>
      <c r="D394" t="str">
        <f>HYPERLINK("https://talan.bank.gov.ua/get-user-certificate/g6RWwsZ3woq7mJ9TL1kP","Завантажити сертифікат")</f>
        <v>Завантажити сертифікат</v>
      </c>
    </row>
    <row r="395" spans="1:4" x14ac:dyDescent="0.3">
      <c r="A395" t="s">
        <v>790</v>
      </c>
      <c r="B395" t="s">
        <v>4</v>
      </c>
      <c r="C395" t="s">
        <v>791</v>
      </c>
      <c r="D395" t="str">
        <f>HYPERLINK("https://talan.bank.gov.ua/get-user-certificate/g6RWwqCrhbhdXWRkrrns","Завантажити сертифікат")</f>
        <v>Завантажити сертифікат</v>
      </c>
    </row>
    <row r="396" spans="1:4" x14ac:dyDescent="0.3">
      <c r="A396" t="s">
        <v>792</v>
      </c>
      <c r="B396" t="s">
        <v>4</v>
      </c>
      <c r="C396" t="s">
        <v>793</v>
      </c>
      <c r="D396" t="str">
        <f>HYPERLINK("https://talan.bank.gov.ua/get-user-certificate/g6RWwYds6ZF2X4UHOLhz","Завантажити сертифікат")</f>
        <v>Завантажити сертифікат</v>
      </c>
    </row>
    <row r="397" spans="1:4" x14ac:dyDescent="0.3">
      <c r="A397" t="s">
        <v>794</v>
      </c>
      <c r="B397" t="s">
        <v>4</v>
      </c>
      <c r="C397" t="s">
        <v>795</v>
      </c>
      <c r="D397" t="str">
        <f>HYPERLINK("https://talan.bank.gov.ua/get-user-certificate/g6RWwfsY4ZiHbjbkYU_D","Завантажити сертифікат")</f>
        <v>Завантажити сертифікат</v>
      </c>
    </row>
    <row r="398" spans="1:4" x14ac:dyDescent="0.3">
      <c r="A398" t="s">
        <v>796</v>
      </c>
      <c r="B398" t="s">
        <v>4</v>
      </c>
      <c r="C398" t="s">
        <v>797</v>
      </c>
      <c r="D398" t="str">
        <f>HYPERLINK("https://talan.bank.gov.ua/get-user-certificate/g6RWw4RoAV5s1KsTPkki","Завантажити сертифікат")</f>
        <v>Завантажити сертифікат</v>
      </c>
    </row>
    <row r="399" spans="1:4" x14ac:dyDescent="0.3">
      <c r="A399" t="s">
        <v>798</v>
      </c>
      <c r="B399" t="s">
        <v>4</v>
      </c>
      <c r="C399" t="s">
        <v>799</v>
      </c>
      <c r="D399" t="str">
        <f>HYPERLINK("https://talan.bank.gov.ua/get-user-certificate/g6RWwiGdYvYaYxEiyGqH","Завантажити сертифікат")</f>
        <v>Завантажити сертифікат</v>
      </c>
    </row>
    <row r="400" spans="1:4" x14ac:dyDescent="0.3">
      <c r="A400" t="s">
        <v>800</v>
      </c>
      <c r="B400" t="s">
        <v>4</v>
      </c>
      <c r="C400" t="s">
        <v>801</v>
      </c>
      <c r="D400" t="str">
        <f>HYPERLINK("https://talan.bank.gov.ua/get-user-certificate/g6RWw5cCVaOXE8DlAlpR","Завантажити сертифікат")</f>
        <v>Завантажити сертифікат</v>
      </c>
    </row>
    <row r="401" spans="1:4" x14ac:dyDescent="0.3">
      <c r="A401" t="s">
        <v>802</v>
      </c>
      <c r="B401" t="s">
        <v>4</v>
      </c>
      <c r="C401" t="s">
        <v>803</v>
      </c>
      <c r="D401" t="str">
        <f>HYPERLINK("https://talan.bank.gov.ua/get-user-certificate/g6RWwItEP9aBqIkZVHbU","Завантажити сертифікат")</f>
        <v>Завантажити сертифікат</v>
      </c>
    </row>
    <row r="402" spans="1:4" x14ac:dyDescent="0.3">
      <c r="A402" t="s">
        <v>804</v>
      </c>
      <c r="B402" t="s">
        <v>4</v>
      </c>
      <c r="C402" t="s">
        <v>805</v>
      </c>
      <c r="D402" t="str">
        <f>HYPERLINK("https://talan.bank.gov.ua/get-user-certificate/g6RWw8lO37aWboJt0J8G","Завантажити сертифікат")</f>
        <v>Завантажити сертифікат</v>
      </c>
    </row>
    <row r="403" spans="1:4" x14ac:dyDescent="0.3">
      <c r="A403" t="s">
        <v>806</v>
      </c>
      <c r="B403" t="s">
        <v>4</v>
      </c>
      <c r="C403" t="s">
        <v>807</v>
      </c>
      <c r="D403" t="str">
        <f>HYPERLINK("https://talan.bank.gov.ua/get-user-certificate/g6RWw4B4Wf8hqWNHnXka","Завантажити сертифікат")</f>
        <v>Завантажити сертифікат</v>
      </c>
    </row>
    <row r="404" spans="1:4" x14ac:dyDescent="0.3">
      <c r="A404" t="s">
        <v>808</v>
      </c>
      <c r="B404" t="s">
        <v>4</v>
      </c>
      <c r="C404" t="s">
        <v>809</v>
      </c>
      <c r="D404" t="str">
        <f>HYPERLINK("https://talan.bank.gov.ua/get-user-certificate/g6RWw1KITZoeOiwJK4oV","Завантажити сертифікат")</f>
        <v>Завантажити сертифікат</v>
      </c>
    </row>
    <row r="405" spans="1:4" x14ac:dyDescent="0.3">
      <c r="A405" t="s">
        <v>810</v>
      </c>
      <c r="B405" t="s">
        <v>4</v>
      </c>
      <c r="C405" t="s">
        <v>811</v>
      </c>
      <c r="D405" t="str">
        <f>HYPERLINK("https://talan.bank.gov.ua/get-user-certificate/g6RWwYOFxenw8oPLuDPE","Завантажити сертифікат")</f>
        <v>Завантажити сертифікат</v>
      </c>
    </row>
    <row r="406" spans="1:4" x14ac:dyDescent="0.3">
      <c r="A406" t="s">
        <v>812</v>
      </c>
      <c r="B406" t="s">
        <v>4</v>
      </c>
      <c r="C406" t="s">
        <v>813</v>
      </c>
      <c r="D406" t="str">
        <f>HYPERLINK("https://talan.bank.gov.ua/get-user-certificate/g6RWwCCrGZiP1CT7LZPk","Завантажити сертифікат")</f>
        <v>Завантажити сертифікат</v>
      </c>
    </row>
    <row r="407" spans="1:4" x14ac:dyDescent="0.3">
      <c r="A407" t="s">
        <v>814</v>
      </c>
      <c r="B407" t="s">
        <v>4</v>
      </c>
      <c r="C407" t="s">
        <v>815</v>
      </c>
      <c r="D407" t="str">
        <f>HYPERLINK("https://talan.bank.gov.ua/get-user-certificate/g6RWwnLUsfT3qcbUwVum","Завантажити сертифікат")</f>
        <v>Завантажити сертифікат</v>
      </c>
    </row>
    <row r="408" spans="1:4" x14ac:dyDescent="0.3">
      <c r="A408" t="s">
        <v>816</v>
      </c>
      <c r="B408" t="s">
        <v>4</v>
      </c>
      <c r="C408" t="s">
        <v>817</v>
      </c>
      <c r="D408" t="str">
        <f>HYPERLINK("https://talan.bank.gov.ua/get-user-certificate/g6RWwgGqcDsxRRRC2w3G","Завантажити сертифікат")</f>
        <v>Завантажити сертифікат</v>
      </c>
    </row>
    <row r="409" spans="1:4" x14ac:dyDescent="0.3">
      <c r="A409" t="s">
        <v>818</v>
      </c>
      <c r="B409" t="s">
        <v>4</v>
      </c>
      <c r="C409" t="s">
        <v>819</v>
      </c>
      <c r="D409" t="str">
        <f>HYPERLINK("https://talan.bank.gov.ua/get-user-certificate/g6RWw6mf_PD9eIMpWGew","Завантажити сертифікат")</f>
        <v>Завантажити сертифікат</v>
      </c>
    </row>
    <row r="410" spans="1:4" x14ac:dyDescent="0.3">
      <c r="A410" t="s">
        <v>820</v>
      </c>
      <c r="B410" t="s">
        <v>4</v>
      </c>
      <c r="C410" t="s">
        <v>821</v>
      </c>
      <c r="D410" t="str">
        <f>HYPERLINK("https://talan.bank.gov.ua/get-user-certificate/g6RWwfzcm5XVIBPQ4ZSA","Завантажити сертифікат")</f>
        <v>Завантажити сертифікат</v>
      </c>
    </row>
    <row r="411" spans="1:4" x14ac:dyDescent="0.3">
      <c r="A411" t="s">
        <v>822</v>
      </c>
      <c r="B411" t="s">
        <v>4</v>
      </c>
      <c r="C411" t="s">
        <v>823</v>
      </c>
      <c r="D411" t="str">
        <f>HYPERLINK("https://talan.bank.gov.ua/get-user-certificate/g6RWwASh4WUYbdFjMWzq","Завантажити сертифікат")</f>
        <v>Завантажити сертифікат</v>
      </c>
    </row>
    <row r="412" spans="1:4" x14ac:dyDescent="0.3">
      <c r="A412" t="s">
        <v>824</v>
      </c>
      <c r="B412" t="s">
        <v>4</v>
      </c>
      <c r="C412" t="s">
        <v>825</v>
      </c>
      <c r="D412" t="str">
        <f>HYPERLINK("https://talan.bank.gov.ua/get-user-certificate/g6RWwy5MK4vLKxudkP2C","Завантажити сертифікат")</f>
        <v>Завантажити сертифікат</v>
      </c>
    </row>
    <row r="413" spans="1:4" x14ac:dyDescent="0.3">
      <c r="A413" t="s">
        <v>826</v>
      </c>
      <c r="B413" t="s">
        <v>4</v>
      </c>
      <c r="C413" t="s">
        <v>827</v>
      </c>
      <c r="D413" t="str">
        <f>HYPERLINK("https://talan.bank.gov.ua/get-user-certificate/g6RWwt3bMmeMUsQL-lAi","Завантажити сертифікат")</f>
        <v>Завантажити сертифікат</v>
      </c>
    </row>
    <row r="414" spans="1:4" x14ac:dyDescent="0.3">
      <c r="A414" t="s">
        <v>828</v>
      </c>
      <c r="B414" t="s">
        <v>4</v>
      </c>
      <c r="C414" t="s">
        <v>829</v>
      </c>
      <c r="D414" t="str">
        <f>HYPERLINK("https://talan.bank.gov.ua/get-user-certificate/g6RWwKTNFHORNOmcLY35","Завантажити сертифікат")</f>
        <v>Завантажити сертифікат</v>
      </c>
    </row>
    <row r="415" spans="1:4" x14ac:dyDescent="0.3">
      <c r="A415" t="s">
        <v>830</v>
      </c>
      <c r="B415" t="s">
        <v>4</v>
      </c>
      <c r="C415" t="s">
        <v>831</v>
      </c>
      <c r="D415" t="str">
        <f>HYPERLINK("https://talan.bank.gov.ua/get-user-certificate/g6RWwgGTDdbs0nkKPIop","Завантажити сертифікат")</f>
        <v>Завантажити сертифікат</v>
      </c>
    </row>
    <row r="416" spans="1:4" x14ac:dyDescent="0.3">
      <c r="A416" t="s">
        <v>832</v>
      </c>
      <c r="B416" t="s">
        <v>4</v>
      </c>
      <c r="C416" t="s">
        <v>833</v>
      </c>
      <c r="D416" t="str">
        <f>HYPERLINK("https://talan.bank.gov.ua/get-user-certificate/g6RWwdrjakrSL5Sykzzs","Завантажити сертифікат")</f>
        <v>Завантажити сертифікат</v>
      </c>
    </row>
    <row r="417" spans="1:4" x14ac:dyDescent="0.3">
      <c r="A417" t="s">
        <v>834</v>
      </c>
      <c r="B417" t="s">
        <v>4</v>
      </c>
      <c r="C417" t="s">
        <v>835</v>
      </c>
      <c r="D417" t="str">
        <f>HYPERLINK("https://talan.bank.gov.ua/get-user-certificate/g6RWw4jJtQAs7KEgTscv","Завантажити сертифікат")</f>
        <v>Завантажити сертифікат</v>
      </c>
    </row>
    <row r="418" spans="1:4" x14ac:dyDescent="0.3">
      <c r="A418" t="s">
        <v>836</v>
      </c>
      <c r="B418" t="s">
        <v>4</v>
      </c>
      <c r="C418" t="s">
        <v>837</v>
      </c>
      <c r="D418" t="str">
        <f>HYPERLINK("https://talan.bank.gov.ua/get-user-certificate/g6RWwZf1SPNAOr6gdQip","Завантажити сертифікат")</f>
        <v>Завантажити сертифікат</v>
      </c>
    </row>
    <row r="419" spans="1:4" x14ac:dyDescent="0.3">
      <c r="A419" t="s">
        <v>838</v>
      </c>
      <c r="B419" t="s">
        <v>4</v>
      </c>
      <c r="C419" t="s">
        <v>839</v>
      </c>
      <c r="D419" t="str">
        <f>HYPERLINK("https://talan.bank.gov.ua/get-user-certificate/g6RWw6py_ile_8NLdF3t","Завантажити сертифікат")</f>
        <v>Завантажити сертифікат</v>
      </c>
    </row>
    <row r="420" spans="1:4" x14ac:dyDescent="0.3">
      <c r="A420" t="s">
        <v>840</v>
      </c>
      <c r="B420" t="s">
        <v>4</v>
      </c>
      <c r="C420" t="s">
        <v>841</v>
      </c>
      <c r="D420" t="str">
        <f>HYPERLINK("https://talan.bank.gov.ua/get-user-certificate/g6RWwuhSH3zYHfGt9raL","Завантажити сертифікат")</f>
        <v>Завантажити сертифікат</v>
      </c>
    </row>
    <row r="421" spans="1:4" x14ac:dyDescent="0.3">
      <c r="A421" t="s">
        <v>842</v>
      </c>
      <c r="B421" t="s">
        <v>4</v>
      </c>
      <c r="C421" t="s">
        <v>843</v>
      </c>
      <c r="D421" t="str">
        <f>HYPERLINK("https://talan.bank.gov.ua/get-user-certificate/g6RWwY4mfRJhWOmGnJ8v","Завантажити сертифікат")</f>
        <v>Завантажити сертифікат</v>
      </c>
    </row>
    <row r="422" spans="1:4" x14ac:dyDescent="0.3">
      <c r="A422" t="s">
        <v>844</v>
      </c>
      <c r="B422" t="s">
        <v>4</v>
      </c>
      <c r="C422" t="s">
        <v>845</v>
      </c>
      <c r="D422" t="str">
        <f>HYPERLINK("https://talan.bank.gov.ua/get-user-certificate/g6RWwRNTvLTjRX_4Oza9","Завантажити сертифікат")</f>
        <v>Завантажити сертифікат</v>
      </c>
    </row>
    <row r="423" spans="1:4" x14ac:dyDescent="0.3">
      <c r="A423" t="s">
        <v>846</v>
      </c>
      <c r="B423" t="s">
        <v>4</v>
      </c>
      <c r="C423" t="s">
        <v>847</v>
      </c>
      <c r="D423" t="str">
        <f>HYPERLINK("https://talan.bank.gov.ua/get-user-certificate/g6RWwWzppGTBqzNAN0UB","Завантажити сертифікат")</f>
        <v>Завантажити сертифікат</v>
      </c>
    </row>
    <row r="424" spans="1:4" x14ac:dyDescent="0.3">
      <c r="A424" t="s">
        <v>848</v>
      </c>
      <c r="B424" t="s">
        <v>4</v>
      </c>
      <c r="C424" t="s">
        <v>849</v>
      </c>
      <c r="D424" t="str">
        <f>HYPERLINK("https://talan.bank.gov.ua/get-user-certificate/g6RWwijvOiqtmUHl2jF_","Завантажити сертифікат")</f>
        <v>Завантажити сертифікат</v>
      </c>
    </row>
    <row r="425" spans="1:4" x14ac:dyDescent="0.3">
      <c r="A425" t="s">
        <v>850</v>
      </c>
      <c r="B425" t="s">
        <v>4</v>
      </c>
      <c r="C425" t="s">
        <v>851</v>
      </c>
      <c r="D425" t="str">
        <f>HYPERLINK("https://talan.bank.gov.ua/get-user-certificate/g6RWwubfIHFoI7zVG734","Завантажити сертифікат")</f>
        <v>Завантажити сертифікат</v>
      </c>
    </row>
    <row r="426" spans="1:4" x14ac:dyDescent="0.3">
      <c r="A426" t="s">
        <v>852</v>
      </c>
      <c r="B426" t="s">
        <v>4</v>
      </c>
      <c r="C426" t="s">
        <v>853</v>
      </c>
      <c r="D426" t="str">
        <f>HYPERLINK("https://talan.bank.gov.ua/get-user-certificate/g6RWwBxupAgnxnTusOeB","Завантажити сертифікат")</f>
        <v>Завантажити сертифікат</v>
      </c>
    </row>
    <row r="427" spans="1:4" x14ac:dyDescent="0.3">
      <c r="A427" t="s">
        <v>854</v>
      </c>
      <c r="B427" t="s">
        <v>4</v>
      </c>
      <c r="C427" t="s">
        <v>855</v>
      </c>
      <c r="D427" t="str">
        <f>HYPERLINK("https://talan.bank.gov.ua/get-user-certificate/g6RWwnTJHwROx7cBZmVU","Завантажити сертифікат")</f>
        <v>Завантажити сертифікат</v>
      </c>
    </row>
    <row r="428" spans="1:4" x14ac:dyDescent="0.3">
      <c r="A428" t="s">
        <v>856</v>
      </c>
      <c r="B428" t="s">
        <v>4</v>
      </c>
      <c r="C428" t="s">
        <v>857</v>
      </c>
      <c r="D428" t="str">
        <f>HYPERLINK("https://talan.bank.gov.ua/get-user-certificate/g6RWwL-jlh1En4-bbnij","Завантажити сертифікат")</f>
        <v>Завантажити сертифікат</v>
      </c>
    </row>
    <row r="429" spans="1:4" x14ac:dyDescent="0.3">
      <c r="A429" t="s">
        <v>858</v>
      </c>
      <c r="B429" t="s">
        <v>4</v>
      </c>
      <c r="C429" t="s">
        <v>859</v>
      </c>
      <c r="D429" t="str">
        <f>HYPERLINK("https://talan.bank.gov.ua/get-user-certificate/g6RWwj3KA1kXuADI_gjz","Завантажити сертифікат")</f>
        <v>Завантажити сертифікат</v>
      </c>
    </row>
    <row r="430" spans="1:4" x14ac:dyDescent="0.3">
      <c r="A430" t="s">
        <v>860</v>
      </c>
      <c r="B430" t="s">
        <v>4</v>
      </c>
      <c r="C430" t="s">
        <v>861</v>
      </c>
      <c r="D430" t="str">
        <f>HYPERLINK("https://talan.bank.gov.ua/get-user-certificate/g6RWwVSSKR_TiT1s5FI_","Завантажити сертифікат")</f>
        <v>Завантажити сертифікат</v>
      </c>
    </row>
    <row r="431" spans="1:4" x14ac:dyDescent="0.3">
      <c r="A431" t="s">
        <v>862</v>
      </c>
      <c r="B431" t="s">
        <v>4</v>
      </c>
      <c r="C431" t="s">
        <v>863</v>
      </c>
      <c r="D431" t="str">
        <f>HYPERLINK("https://talan.bank.gov.ua/get-user-certificate/g6RWwTWjS9cfSU2VJc2p","Завантажити сертифікат")</f>
        <v>Завантажити сертифікат</v>
      </c>
    </row>
    <row r="432" spans="1:4" x14ac:dyDescent="0.3">
      <c r="A432" t="s">
        <v>864</v>
      </c>
      <c r="B432" t="s">
        <v>4</v>
      </c>
      <c r="C432" t="s">
        <v>865</v>
      </c>
      <c r="D432" t="str">
        <f>HYPERLINK("https://talan.bank.gov.ua/get-user-certificate/g6RWwAmc8oTLof_LQMoC","Завантажити сертифікат")</f>
        <v>Завантажити сертифікат</v>
      </c>
    </row>
    <row r="433" spans="1:4" x14ac:dyDescent="0.3">
      <c r="A433" t="s">
        <v>866</v>
      </c>
      <c r="B433" t="s">
        <v>4</v>
      </c>
      <c r="C433" t="s">
        <v>867</v>
      </c>
      <c r="D433" t="str">
        <f>HYPERLINK("https://talan.bank.gov.ua/get-user-certificate/g6RWwzg8cfEOKYOIFSRr","Завантажити сертифікат")</f>
        <v>Завантажити сертифікат</v>
      </c>
    </row>
    <row r="434" spans="1:4" x14ac:dyDescent="0.3">
      <c r="A434" t="s">
        <v>868</v>
      </c>
      <c r="B434" t="s">
        <v>4</v>
      </c>
      <c r="C434" t="s">
        <v>869</v>
      </c>
      <c r="D434" t="str">
        <f>HYPERLINK("https://talan.bank.gov.ua/get-user-certificate/g6RWwP1mc69TyW3r6VSz","Завантажити сертифікат")</f>
        <v>Завантажити сертифікат</v>
      </c>
    </row>
    <row r="435" spans="1:4" x14ac:dyDescent="0.3">
      <c r="A435" t="s">
        <v>870</v>
      </c>
      <c r="B435" t="s">
        <v>4</v>
      </c>
      <c r="C435" t="s">
        <v>871</v>
      </c>
      <c r="D435" t="str">
        <f>HYPERLINK("https://talan.bank.gov.ua/get-user-certificate/g6RWwRb638QGwOqvpaGk","Завантажити сертифікат")</f>
        <v>Завантажити сертифікат</v>
      </c>
    </row>
    <row r="436" spans="1:4" x14ac:dyDescent="0.3">
      <c r="A436" t="s">
        <v>872</v>
      </c>
      <c r="B436" t="s">
        <v>4</v>
      </c>
      <c r="C436" t="s">
        <v>873</v>
      </c>
      <c r="D436" t="str">
        <f>HYPERLINK("https://talan.bank.gov.ua/get-user-certificate/g6RWwV9L_krCidGjA7AV","Завантажити сертифікат")</f>
        <v>Завантажити сертифікат</v>
      </c>
    </row>
    <row r="437" spans="1:4" x14ac:dyDescent="0.3">
      <c r="A437" t="s">
        <v>874</v>
      </c>
      <c r="B437" t="s">
        <v>4</v>
      </c>
      <c r="C437" t="s">
        <v>875</v>
      </c>
      <c r="D437" t="str">
        <f>HYPERLINK("https://talan.bank.gov.ua/get-user-certificate/g6RWwZLeu2OnpZpEhrkg","Завантажити сертифікат")</f>
        <v>Завантажити сертифікат</v>
      </c>
    </row>
    <row r="438" spans="1:4" x14ac:dyDescent="0.3">
      <c r="A438" t="s">
        <v>876</v>
      </c>
      <c r="B438" t="s">
        <v>4</v>
      </c>
      <c r="C438" t="s">
        <v>877</v>
      </c>
      <c r="D438" t="str">
        <f>HYPERLINK("https://talan.bank.gov.ua/get-user-certificate/g6RWw1JucBxFHNPYhtna","Завантажити сертифікат")</f>
        <v>Завантажити сертифікат</v>
      </c>
    </row>
    <row r="439" spans="1:4" x14ac:dyDescent="0.3">
      <c r="A439" t="s">
        <v>878</v>
      </c>
      <c r="B439" t="s">
        <v>4</v>
      </c>
      <c r="C439" t="s">
        <v>879</v>
      </c>
      <c r="D439" t="str">
        <f>HYPERLINK("https://talan.bank.gov.ua/get-user-certificate/g6RWw9wlqw-2l0kJtdeW","Завантажити сертифікат")</f>
        <v>Завантажити сертифікат</v>
      </c>
    </row>
    <row r="440" spans="1:4" x14ac:dyDescent="0.3">
      <c r="A440" t="s">
        <v>880</v>
      </c>
      <c r="B440" t="s">
        <v>4</v>
      </c>
      <c r="C440" t="s">
        <v>881</v>
      </c>
      <c r="D440" t="str">
        <f>HYPERLINK("https://talan.bank.gov.ua/get-user-certificate/g6RWwWW_Xuan1fGYyTGD","Завантажити сертифікат")</f>
        <v>Завантажити сертифікат</v>
      </c>
    </row>
    <row r="441" spans="1:4" x14ac:dyDescent="0.3">
      <c r="A441" t="s">
        <v>882</v>
      </c>
      <c r="B441" t="s">
        <v>4</v>
      </c>
      <c r="C441" t="s">
        <v>883</v>
      </c>
      <c r="D441" t="str">
        <f>HYPERLINK("https://talan.bank.gov.ua/get-user-certificate/g6RWwZbt5i7GMT9UmuE4","Завантажити сертифікат")</f>
        <v>Завантажити сертифікат</v>
      </c>
    </row>
    <row r="442" spans="1:4" x14ac:dyDescent="0.3">
      <c r="A442" t="s">
        <v>884</v>
      </c>
      <c r="B442" t="s">
        <v>4</v>
      </c>
      <c r="C442" t="s">
        <v>885</v>
      </c>
      <c r="D442" t="str">
        <f>HYPERLINK("https://talan.bank.gov.ua/get-user-certificate/g6RWwuytnMML__2LELNc","Завантажити сертифікат")</f>
        <v>Завантажити сертифікат</v>
      </c>
    </row>
    <row r="443" spans="1:4" x14ac:dyDescent="0.3">
      <c r="A443" t="s">
        <v>886</v>
      </c>
      <c r="B443" t="s">
        <v>4</v>
      </c>
      <c r="C443" t="s">
        <v>887</v>
      </c>
      <c r="D443" t="str">
        <f>HYPERLINK("https://talan.bank.gov.ua/get-user-certificate/g6RWw6tz4bAVwTx4RoCw","Завантажити сертифікат")</f>
        <v>Завантажити сертифікат</v>
      </c>
    </row>
    <row r="444" spans="1:4" x14ac:dyDescent="0.3">
      <c r="A444" t="s">
        <v>888</v>
      </c>
      <c r="B444" t="s">
        <v>4</v>
      </c>
      <c r="C444" t="s">
        <v>889</v>
      </c>
      <c r="D444" t="str">
        <f>HYPERLINK("https://talan.bank.gov.ua/get-user-certificate/g6RWwJyJ84C4v9umbgGk","Завантажити сертифікат")</f>
        <v>Завантажити сертифікат</v>
      </c>
    </row>
    <row r="445" spans="1:4" x14ac:dyDescent="0.3">
      <c r="A445" t="s">
        <v>890</v>
      </c>
      <c r="B445" t="s">
        <v>4</v>
      </c>
      <c r="C445" t="s">
        <v>891</v>
      </c>
      <c r="D445" t="str">
        <f>HYPERLINK("https://talan.bank.gov.ua/get-user-certificate/g6RWw3qPp5c-jovN40Xr","Завантажити сертифікат")</f>
        <v>Завантажити сертифікат</v>
      </c>
    </row>
    <row r="446" spans="1:4" x14ac:dyDescent="0.3">
      <c r="A446" t="s">
        <v>892</v>
      </c>
      <c r="B446" t="s">
        <v>4</v>
      </c>
      <c r="C446" t="s">
        <v>893</v>
      </c>
      <c r="D446" t="str">
        <f>HYPERLINK("https://talan.bank.gov.ua/get-user-certificate/g6RWwTMrBLONNuV7CjP5","Завантажити сертифікат")</f>
        <v>Завантажити сертифікат</v>
      </c>
    </row>
    <row r="447" spans="1:4" x14ac:dyDescent="0.3">
      <c r="A447" t="s">
        <v>894</v>
      </c>
      <c r="B447" t="s">
        <v>4</v>
      </c>
      <c r="C447" t="s">
        <v>895</v>
      </c>
      <c r="D447" t="str">
        <f>HYPERLINK("https://talan.bank.gov.ua/get-user-certificate/g6RWwH-kOYd1sMY_CJuQ","Завантажити сертифікат")</f>
        <v>Завантажити сертифікат</v>
      </c>
    </row>
    <row r="448" spans="1:4" x14ac:dyDescent="0.3">
      <c r="A448" t="s">
        <v>896</v>
      </c>
      <c r="B448" t="s">
        <v>4</v>
      </c>
      <c r="C448" t="s">
        <v>897</v>
      </c>
      <c r="D448" t="str">
        <f>HYPERLINK("https://talan.bank.gov.ua/get-user-certificate/g6RWw0GO5PfUSxDi3UPh","Завантажити сертифікат")</f>
        <v>Завантажити сертифікат</v>
      </c>
    </row>
    <row r="449" spans="1:4" x14ac:dyDescent="0.3">
      <c r="A449" t="s">
        <v>898</v>
      </c>
      <c r="B449" t="s">
        <v>4</v>
      </c>
      <c r="C449" t="s">
        <v>899</v>
      </c>
      <c r="D449" t="str">
        <f>HYPERLINK("https://talan.bank.gov.ua/get-user-certificate/g6RWwN3rpP1SS63JUjJq","Завантажити сертифікат")</f>
        <v>Завантажити сертифікат</v>
      </c>
    </row>
    <row r="450" spans="1:4" x14ac:dyDescent="0.3">
      <c r="A450" t="s">
        <v>900</v>
      </c>
      <c r="B450" t="s">
        <v>4</v>
      </c>
      <c r="C450" t="s">
        <v>901</v>
      </c>
      <c r="D450" t="str">
        <f>HYPERLINK("https://talan.bank.gov.ua/get-user-certificate/g6RWwoe4myuEtLxhPOwg","Завантажити сертифікат")</f>
        <v>Завантажити сертифікат</v>
      </c>
    </row>
    <row r="451" spans="1:4" x14ac:dyDescent="0.3">
      <c r="A451" t="s">
        <v>902</v>
      </c>
      <c r="B451" t="s">
        <v>4</v>
      </c>
      <c r="C451" t="s">
        <v>903</v>
      </c>
      <c r="D451" t="str">
        <f>HYPERLINK("https://talan.bank.gov.ua/get-user-certificate/g6RWwdw26TjNUCzI1QTD","Завантажити сертифікат")</f>
        <v>Завантажити сертифікат</v>
      </c>
    </row>
    <row r="452" spans="1:4" x14ac:dyDescent="0.3">
      <c r="A452" t="s">
        <v>904</v>
      </c>
      <c r="B452" t="s">
        <v>4</v>
      </c>
      <c r="C452" t="s">
        <v>905</v>
      </c>
      <c r="D452" t="str">
        <f>HYPERLINK("https://talan.bank.gov.ua/get-user-certificate/g6RWw9P45vqmYOdL13nT","Завантажити сертифікат")</f>
        <v>Завантажити сертифікат</v>
      </c>
    </row>
    <row r="453" spans="1:4" x14ac:dyDescent="0.3">
      <c r="A453" t="s">
        <v>906</v>
      </c>
      <c r="B453" t="s">
        <v>4</v>
      </c>
      <c r="C453" t="s">
        <v>907</v>
      </c>
      <c r="D453" t="str">
        <f>HYPERLINK("https://talan.bank.gov.ua/get-user-certificate/g6RWwXFyUiy1HbD_vyM-","Завантажити сертифікат")</f>
        <v>Завантажити сертифікат</v>
      </c>
    </row>
    <row r="454" spans="1:4" x14ac:dyDescent="0.3">
      <c r="A454" t="s">
        <v>908</v>
      </c>
      <c r="B454" t="s">
        <v>4</v>
      </c>
      <c r="C454" t="s">
        <v>909</v>
      </c>
      <c r="D454" t="str">
        <f>HYPERLINK("https://talan.bank.gov.ua/get-user-certificate/g6RWwyVIdLqX52VpcgiR","Завантажити сертифікат")</f>
        <v>Завантажити сертифікат</v>
      </c>
    </row>
    <row r="455" spans="1:4" x14ac:dyDescent="0.3">
      <c r="A455" t="s">
        <v>910</v>
      </c>
      <c r="B455" t="s">
        <v>4</v>
      </c>
      <c r="C455" t="s">
        <v>911</v>
      </c>
      <c r="D455" t="str">
        <f>HYPERLINK("https://talan.bank.gov.ua/get-user-certificate/g6RWw0fmzr3g2CuNQuKV","Завантажити сертифікат")</f>
        <v>Завантажити сертифікат</v>
      </c>
    </row>
    <row r="456" spans="1:4" x14ac:dyDescent="0.3">
      <c r="A456" t="s">
        <v>912</v>
      </c>
      <c r="B456" t="s">
        <v>4</v>
      </c>
      <c r="C456" t="s">
        <v>913</v>
      </c>
      <c r="D456" t="str">
        <f>HYPERLINK("https://talan.bank.gov.ua/get-user-certificate/g6RWw7DEgqsMjiDCXJGd","Завантажити сертифікат")</f>
        <v>Завантажити сертифікат</v>
      </c>
    </row>
    <row r="457" spans="1:4" x14ac:dyDescent="0.3">
      <c r="A457" t="s">
        <v>914</v>
      </c>
      <c r="B457" t="s">
        <v>4</v>
      </c>
      <c r="C457" t="s">
        <v>915</v>
      </c>
      <c r="D457" t="str">
        <f>HYPERLINK("https://talan.bank.gov.ua/get-user-certificate/g6RWw8Y9ijDeWUXWHenE","Завантажити сертифікат")</f>
        <v>Завантажити сертифікат</v>
      </c>
    </row>
    <row r="458" spans="1:4" x14ac:dyDescent="0.3">
      <c r="A458" t="s">
        <v>916</v>
      </c>
      <c r="B458" t="s">
        <v>4</v>
      </c>
      <c r="C458" t="s">
        <v>917</v>
      </c>
      <c r="D458" t="str">
        <f>HYPERLINK("https://talan.bank.gov.ua/get-user-certificate/g6RWwzYy4Czq7YFhksX9","Завантажити сертифікат")</f>
        <v>Завантажити сертифікат</v>
      </c>
    </row>
    <row r="459" spans="1:4" x14ac:dyDescent="0.3">
      <c r="A459" t="s">
        <v>918</v>
      </c>
      <c r="B459" t="s">
        <v>4</v>
      </c>
      <c r="C459" t="s">
        <v>919</v>
      </c>
      <c r="D459" t="str">
        <f>HYPERLINK("https://talan.bank.gov.ua/get-user-certificate/g6RWwGHDVsGPfxCXY9x3","Завантажити сертифікат")</f>
        <v>Завантажити сертифікат</v>
      </c>
    </row>
    <row r="460" spans="1:4" x14ac:dyDescent="0.3">
      <c r="A460" t="s">
        <v>920</v>
      </c>
      <c r="B460" t="s">
        <v>4</v>
      </c>
      <c r="C460" t="s">
        <v>921</v>
      </c>
      <c r="D460" t="str">
        <f>HYPERLINK("https://talan.bank.gov.ua/get-user-certificate/g6RWwo653mFnEaEAiqaQ","Завантажити сертифікат")</f>
        <v>Завантажити сертифікат</v>
      </c>
    </row>
    <row r="461" spans="1:4" x14ac:dyDescent="0.3">
      <c r="A461" t="s">
        <v>922</v>
      </c>
      <c r="B461" t="s">
        <v>4</v>
      </c>
      <c r="C461" t="s">
        <v>923</v>
      </c>
      <c r="D461" t="str">
        <f>HYPERLINK("https://talan.bank.gov.ua/get-user-certificate/g6RWwLxjaEr10vgRccRV","Завантажити сертифікат")</f>
        <v>Завантажити сертифікат</v>
      </c>
    </row>
    <row r="462" spans="1:4" x14ac:dyDescent="0.3">
      <c r="A462" t="s">
        <v>924</v>
      </c>
      <c r="B462" t="s">
        <v>4</v>
      </c>
      <c r="C462" t="s">
        <v>925</v>
      </c>
      <c r="D462" t="str">
        <f>HYPERLINK("https://talan.bank.gov.ua/get-user-certificate/g6RWwYdROahNM13ahLUY","Завантажити сертифікат")</f>
        <v>Завантажити сертифікат</v>
      </c>
    </row>
    <row r="463" spans="1:4" x14ac:dyDescent="0.3">
      <c r="A463" t="s">
        <v>926</v>
      </c>
      <c r="B463" t="s">
        <v>4</v>
      </c>
      <c r="C463" t="s">
        <v>927</v>
      </c>
      <c r="D463" t="str">
        <f>HYPERLINK("https://talan.bank.gov.ua/get-user-certificate/g6RWwqla_gqei8FB8yTH","Завантажити сертифікат")</f>
        <v>Завантажити сертифікат</v>
      </c>
    </row>
    <row r="464" spans="1:4" x14ac:dyDescent="0.3">
      <c r="A464" t="s">
        <v>928</v>
      </c>
      <c r="B464" t="s">
        <v>4</v>
      </c>
      <c r="C464" t="s">
        <v>929</v>
      </c>
      <c r="D464" t="str">
        <f>HYPERLINK("https://talan.bank.gov.ua/get-user-certificate/g6RWwuIEa4hBkctM_HwL","Завантажити сертифікат")</f>
        <v>Завантажити сертифікат</v>
      </c>
    </row>
    <row r="465" spans="1:4" x14ac:dyDescent="0.3">
      <c r="A465" t="s">
        <v>930</v>
      </c>
      <c r="B465" t="s">
        <v>4</v>
      </c>
      <c r="C465" t="s">
        <v>931</v>
      </c>
      <c r="D465" t="str">
        <f>HYPERLINK("https://talan.bank.gov.ua/get-user-certificate/g6RWwA27AgpUkZUE1d2c","Завантажити сертифікат")</f>
        <v>Завантажити сертифікат</v>
      </c>
    </row>
    <row r="466" spans="1:4" x14ac:dyDescent="0.3">
      <c r="A466" t="s">
        <v>932</v>
      </c>
      <c r="B466" t="s">
        <v>4</v>
      </c>
      <c r="C466" t="s">
        <v>933</v>
      </c>
      <c r="D466" t="str">
        <f>HYPERLINK("https://talan.bank.gov.ua/get-user-certificate/g6RWw3BU4py4lZpecAMs","Завантажити сертифікат")</f>
        <v>Завантажити сертифікат</v>
      </c>
    </row>
    <row r="467" spans="1:4" x14ac:dyDescent="0.3">
      <c r="A467" t="s">
        <v>934</v>
      </c>
      <c r="B467" t="s">
        <v>4</v>
      </c>
      <c r="C467" t="s">
        <v>935</v>
      </c>
      <c r="D467" t="str">
        <f>HYPERLINK("https://talan.bank.gov.ua/get-user-certificate/g6RWw98q0EQViGFRRNRT","Завантажити сертифікат")</f>
        <v>Завантажити сертифікат</v>
      </c>
    </row>
    <row r="468" spans="1:4" x14ac:dyDescent="0.3">
      <c r="A468" t="s">
        <v>936</v>
      </c>
      <c r="B468" t="s">
        <v>4</v>
      </c>
      <c r="C468" t="s">
        <v>937</v>
      </c>
      <c r="D468" t="str">
        <f>HYPERLINK("https://talan.bank.gov.ua/get-user-certificate/g6RWwzDToUOaLFwvXR75","Завантажити сертифікат")</f>
        <v>Завантажити сертифікат</v>
      </c>
    </row>
    <row r="469" spans="1:4" x14ac:dyDescent="0.3">
      <c r="A469" t="s">
        <v>938</v>
      </c>
      <c r="B469" t="s">
        <v>4</v>
      </c>
      <c r="C469" t="s">
        <v>939</v>
      </c>
      <c r="D469" t="str">
        <f>HYPERLINK("https://talan.bank.gov.ua/get-user-certificate/g6RWwVqydBs8aYFRTNyP","Завантажити сертифікат")</f>
        <v>Завантажити сертифікат</v>
      </c>
    </row>
    <row r="470" spans="1:4" x14ac:dyDescent="0.3">
      <c r="A470" t="s">
        <v>940</v>
      </c>
      <c r="B470" t="s">
        <v>4</v>
      </c>
      <c r="C470" t="s">
        <v>941</v>
      </c>
      <c r="D470" t="str">
        <f>HYPERLINK("https://talan.bank.gov.ua/get-user-certificate/g6RWwK47js-wHWi1ifPy","Завантажити сертифікат")</f>
        <v>Завантажити сертифікат</v>
      </c>
    </row>
    <row r="471" spans="1:4" x14ac:dyDescent="0.3">
      <c r="A471" t="s">
        <v>942</v>
      </c>
      <c r="B471" t="s">
        <v>4</v>
      </c>
      <c r="C471" t="s">
        <v>943</v>
      </c>
      <c r="D471" t="str">
        <f>HYPERLINK("https://talan.bank.gov.ua/get-user-certificate/g6RWwl86n6Mc8aqHEQzN","Завантажити сертифікат")</f>
        <v>Завантажити сертифікат</v>
      </c>
    </row>
    <row r="472" spans="1:4" x14ac:dyDescent="0.3">
      <c r="A472" t="s">
        <v>944</v>
      </c>
      <c r="B472" t="s">
        <v>4</v>
      </c>
      <c r="C472" t="s">
        <v>945</v>
      </c>
      <c r="D472" t="str">
        <f>HYPERLINK("https://talan.bank.gov.ua/get-user-certificate/g6RWwaKCadpjqIHuM9im","Завантажити сертифікат")</f>
        <v>Завантажити сертифікат</v>
      </c>
    </row>
    <row r="473" spans="1:4" x14ac:dyDescent="0.3">
      <c r="A473" t="s">
        <v>946</v>
      </c>
      <c r="B473" t="s">
        <v>4</v>
      </c>
      <c r="C473" t="s">
        <v>947</v>
      </c>
      <c r="D473" t="str">
        <f>HYPERLINK("https://talan.bank.gov.ua/get-user-certificate/g6RWwuM-WK6oSDT4UnvE","Завантажити сертифікат")</f>
        <v>Завантажити сертифікат</v>
      </c>
    </row>
    <row r="474" spans="1:4" x14ac:dyDescent="0.3">
      <c r="A474" t="s">
        <v>948</v>
      </c>
      <c r="B474" t="s">
        <v>4</v>
      </c>
      <c r="C474" t="s">
        <v>949</v>
      </c>
      <c r="D474" t="str">
        <f>HYPERLINK("https://talan.bank.gov.ua/get-user-certificate/g6RWwhDsCOzid1oinApt","Завантажити сертифікат")</f>
        <v>Завантажити сертифікат</v>
      </c>
    </row>
    <row r="475" spans="1:4" x14ac:dyDescent="0.3">
      <c r="A475" t="s">
        <v>950</v>
      </c>
      <c r="B475" t="s">
        <v>4</v>
      </c>
      <c r="C475" t="s">
        <v>951</v>
      </c>
      <c r="D475" t="str">
        <f>HYPERLINK("https://talan.bank.gov.ua/get-user-certificate/g6RWwTBz9HuNExgV1qAO","Завантажити сертифікат")</f>
        <v>Завантажити сертифікат</v>
      </c>
    </row>
    <row r="476" spans="1:4" x14ac:dyDescent="0.3">
      <c r="A476" t="s">
        <v>952</v>
      </c>
      <c r="B476" t="s">
        <v>4</v>
      </c>
      <c r="C476" t="s">
        <v>953</v>
      </c>
      <c r="D476" t="str">
        <f>HYPERLINK("https://talan.bank.gov.ua/get-user-certificate/g6RWwCQ1aI0LMtevCOjb","Завантажити сертифікат")</f>
        <v>Завантажити сертифікат</v>
      </c>
    </row>
    <row r="477" spans="1:4" x14ac:dyDescent="0.3">
      <c r="A477" t="s">
        <v>954</v>
      </c>
      <c r="B477" t="s">
        <v>4</v>
      </c>
      <c r="C477" t="s">
        <v>955</v>
      </c>
      <c r="D477" t="str">
        <f>HYPERLINK("https://talan.bank.gov.ua/get-user-certificate/g6RWw4UERqCpCHrw8NwC","Завантажити сертифікат")</f>
        <v>Завантажити сертифікат</v>
      </c>
    </row>
    <row r="478" spans="1:4" x14ac:dyDescent="0.3">
      <c r="A478" t="s">
        <v>956</v>
      </c>
      <c r="B478" t="s">
        <v>4</v>
      </c>
      <c r="C478" t="s">
        <v>957</v>
      </c>
      <c r="D478" t="str">
        <f>HYPERLINK("https://talan.bank.gov.ua/get-user-certificate/g6RWwdZNNCQBGcEBWpVT","Завантажити сертифікат")</f>
        <v>Завантажити сертифікат</v>
      </c>
    </row>
    <row r="479" spans="1:4" x14ac:dyDescent="0.3">
      <c r="A479" t="s">
        <v>958</v>
      </c>
      <c r="B479" t="s">
        <v>4</v>
      </c>
      <c r="C479" t="s">
        <v>959</v>
      </c>
      <c r="D479" t="str">
        <f>HYPERLINK("https://talan.bank.gov.ua/get-user-certificate/g6RWwtgm09HqZUSqhgcr","Завантажити сертифікат")</f>
        <v>Завантажити сертифікат</v>
      </c>
    </row>
    <row r="480" spans="1:4" x14ac:dyDescent="0.3">
      <c r="A480" t="s">
        <v>960</v>
      </c>
      <c r="B480" t="s">
        <v>4</v>
      </c>
      <c r="C480" t="s">
        <v>961</v>
      </c>
      <c r="D480" t="str">
        <f>HYPERLINK("https://talan.bank.gov.ua/get-user-certificate/g6RWwORZkgZFXJuCLjYY","Завантажити сертифікат")</f>
        <v>Завантажити сертифікат</v>
      </c>
    </row>
    <row r="481" spans="1:4" x14ac:dyDescent="0.3">
      <c r="A481" t="s">
        <v>962</v>
      </c>
      <c r="B481" t="s">
        <v>4</v>
      </c>
      <c r="C481" t="s">
        <v>963</v>
      </c>
      <c r="D481" t="str">
        <f>HYPERLINK("https://talan.bank.gov.ua/get-user-certificate/g6RWwkbv3r1MCjNBc2Rc","Завантажити сертифікат")</f>
        <v>Завантажити сертифікат</v>
      </c>
    </row>
    <row r="482" spans="1:4" x14ac:dyDescent="0.3">
      <c r="A482" t="s">
        <v>964</v>
      </c>
      <c r="B482" t="s">
        <v>4</v>
      </c>
      <c r="C482" t="s">
        <v>965</v>
      </c>
      <c r="D482" t="str">
        <f>HYPERLINK("https://talan.bank.gov.ua/get-user-certificate/g6RWw0__s5JKfP2XapMo","Завантажити сертифікат")</f>
        <v>Завантажити сертифікат</v>
      </c>
    </row>
    <row r="483" spans="1:4" x14ac:dyDescent="0.3">
      <c r="A483" t="s">
        <v>966</v>
      </c>
      <c r="B483" t="s">
        <v>4</v>
      </c>
      <c r="C483" t="s">
        <v>967</v>
      </c>
      <c r="D483" t="str">
        <f>HYPERLINK("https://talan.bank.gov.ua/get-user-certificate/g6RWw95efWBGkXff54Zi","Завантажити сертифікат")</f>
        <v>Завантажити сертифікат</v>
      </c>
    </row>
    <row r="484" spans="1:4" x14ac:dyDescent="0.3">
      <c r="A484" t="s">
        <v>968</v>
      </c>
      <c r="B484" t="s">
        <v>4</v>
      </c>
      <c r="C484" t="s">
        <v>969</v>
      </c>
      <c r="D484" t="str">
        <f>HYPERLINK("https://talan.bank.gov.ua/get-user-certificate/g6RWwxE0he6urhB2kWFN","Завантажити сертифікат")</f>
        <v>Завантажити сертифікат</v>
      </c>
    </row>
    <row r="485" spans="1:4" x14ac:dyDescent="0.3">
      <c r="A485" t="s">
        <v>970</v>
      </c>
      <c r="B485" t="s">
        <v>4</v>
      </c>
      <c r="C485" t="s">
        <v>971</v>
      </c>
      <c r="D485" t="str">
        <f>HYPERLINK("https://talan.bank.gov.ua/get-user-certificate/g6RWwU1J9MwoKLYbIu9s","Завантажити сертифікат")</f>
        <v>Завантажити сертифікат</v>
      </c>
    </row>
    <row r="486" spans="1:4" x14ac:dyDescent="0.3">
      <c r="A486" t="s">
        <v>972</v>
      </c>
      <c r="B486" t="s">
        <v>4</v>
      </c>
      <c r="C486" t="s">
        <v>973</v>
      </c>
      <c r="D486" t="str">
        <f>HYPERLINK("https://talan.bank.gov.ua/get-user-certificate/g6RWwxQqa8q0ZEjS5_JK","Завантажити сертифікат")</f>
        <v>Завантажити сертифікат</v>
      </c>
    </row>
    <row r="487" spans="1:4" x14ac:dyDescent="0.3">
      <c r="A487" t="s">
        <v>974</v>
      </c>
      <c r="B487" t="s">
        <v>4</v>
      </c>
      <c r="C487" t="s">
        <v>975</v>
      </c>
      <c r="D487" t="str">
        <f>HYPERLINK("https://talan.bank.gov.ua/get-user-certificate/g6RWwfC7IMXi5Fz85nOc","Завантажити сертифікат")</f>
        <v>Завантажити сертифікат</v>
      </c>
    </row>
    <row r="488" spans="1:4" x14ac:dyDescent="0.3">
      <c r="A488" t="s">
        <v>976</v>
      </c>
      <c r="B488" t="s">
        <v>4</v>
      </c>
      <c r="C488" t="s">
        <v>977</v>
      </c>
      <c r="D488" t="str">
        <f>HYPERLINK("https://talan.bank.gov.ua/get-user-certificate/g6RWwjfbXbgqpCxyFRqI","Завантажити сертифікат")</f>
        <v>Завантажити сертифікат</v>
      </c>
    </row>
    <row r="489" spans="1:4" x14ac:dyDescent="0.3">
      <c r="A489" t="s">
        <v>978</v>
      </c>
      <c r="B489" t="s">
        <v>4</v>
      </c>
      <c r="C489" t="s">
        <v>979</v>
      </c>
      <c r="D489" t="str">
        <f>HYPERLINK("https://talan.bank.gov.ua/get-user-certificate/g6RWwaRW31_NmCoDgYsE","Завантажити сертифікат")</f>
        <v>Завантажити сертифікат</v>
      </c>
    </row>
    <row r="490" spans="1:4" x14ac:dyDescent="0.3">
      <c r="A490" t="s">
        <v>980</v>
      </c>
      <c r="B490" t="s">
        <v>4</v>
      </c>
      <c r="C490" t="s">
        <v>981</v>
      </c>
      <c r="D490" t="str">
        <f>HYPERLINK("https://talan.bank.gov.ua/get-user-certificate/g6RWw1mMB0jpeZ2b_Qj5","Завантажити сертифікат")</f>
        <v>Завантажити сертифікат</v>
      </c>
    </row>
    <row r="491" spans="1:4" x14ac:dyDescent="0.3">
      <c r="A491" t="s">
        <v>982</v>
      </c>
      <c r="B491" t="s">
        <v>4</v>
      </c>
      <c r="C491" t="s">
        <v>983</v>
      </c>
      <c r="D491" t="str">
        <f>HYPERLINK("https://talan.bank.gov.ua/get-user-certificate/g6RWwYwMo2iT96w1zlOS","Завантажити сертифікат")</f>
        <v>Завантажити сертифікат</v>
      </c>
    </row>
    <row r="492" spans="1:4" x14ac:dyDescent="0.3">
      <c r="A492" t="s">
        <v>984</v>
      </c>
      <c r="B492" t="s">
        <v>4</v>
      </c>
      <c r="C492" t="s">
        <v>985</v>
      </c>
      <c r="D492" t="str">
        <f>HYPERLINK("https://talan.bank.gov.ua/get-user-certificate/g6RWwK6CBnL7QaDIergP","Завантажити сертифікат")</f>
        <v>Завантажити сертифікат</v>
      </c>
    </row>
    <row r="493" spans="1:4" x14ac:dyDescent="0.3">
      <c r="A493" t="s">
        <v>986</v>
      </c>
      <c r="B493" t="s">
        <v>4</v>
      </c>
      <c r="C493" t="s">
        <v>987</v>
      </c>
      <c r="D493" t="str">
        <f>HYPERLINK("https://talan.bank.gov.ua/get-user-certificate/g6RWwKcL1CO-PWXvqfpi","Завантажити сертифікат")</f>
        <v>Завантажити сертифікат</v>
      </c>
    </row>
    <row r="494" spans="1:4" x14ac:dyDescent="0.3">
      <c r="A494" t="s">
        <v>988</v>
      </c>
      <c r="B494" t="s">
        <v>4</v>
      </c>
      <c r="C494" t="s">
        <v>989</v>
      </c>
      <c r="D494" t="str">
        <f>HYPERLINK("https://talan.bank.gov.ua/get-user-certificate/g6RWwUcBf1boG_H4KcBW","Завантажити сертифікат")</f>
        <v>Завантажити сертифікат</v>
      </c>
    </row>
    <row r="495" spans="1:4" x14ac:dyDescent="0.3">
      <c r="A495" t="s">
        <v>990</v>
      </c>
      <c r="B495" t="s">
        <v>4</v>
      </c>
      <c r="C495" t="s">
        <v>991</v>
      </c>
      <c r="D495" t="str">
        <f>HYPERLINK("https://talan.bank.gov.ua/get-user-certificate/g6RWwwS3iQ117Y5ueRkv","Завантажити сертифікат")</f>
        <v>Завантажити сертифікат</v>
      </c>
    </row>
    <row r="496" spans="1:4" x14ac:dyDescent="0.3">
      <c r="A496" t="s">
        <v>992</v>
      </c>
      <c r="B496" t="s">
        <v>4</v>
      </c>
      <c r="C496" t="s">
        <v>993</v>
      </c>
      <c r="D496" t="str">
        <f>HYPERLINK("https://talan.bank.gov.ua/get-user-certificate/g6RWw-cKIGhSzFTMbK-M","Завантажити сертифікат")</f>
        <v>Завантажити сертифікат</v>
      </c>
    </row>
    <row r="497" spans="1:4" x14ac:dyDescent="0.3">
      <c r="A497" t="s">
        <v>994</v>
      </c>
      <c r="B497" t="s">
        <v>4</v>
      </c>
      <c r="C497" t="s">
        <v>995</v>
      </c>
      <c r="D497" t="str">
        <f>HYPERLINK("https://talan.bank.gov.ua/get-user-certificate/g6RWwngC5xpknW0u4jJE","Завантажити сертифікат")</f>
        <v>Завантажити сертифікат</v>
      </c>
    </row>
    <row r="498" spans="1:4" x14ac:dyDescent="0.3">
      <c r="A498" t="s">
        <v>996</v>
      </c>
      <c r="B498" t="s">
        <v>4</v>
      </c>
      <c r="C498" t="s">
        <v>997</v>
      </c>
      <c r="D498" t="str">
        <f>HYPERLINK("https://talan.bank.gov.ua/get-user-certificate/g6RWwn0ygqFFnEeQYG_G","Завантажити сертифікат")</f>
        <v>Завантажити сертифікат</v>
      </c>
    </row>
    <row r="499" spans="1:4" x14ac:dyDescent="0.3">
      <c r="A499" t="s">
        <v>998</v>
      </c>
      <c r="B499" t="s">
        <v>4</v>
      </c>
      <c r="C499" t="s">
        <v>999</v>
      </c>
      <c r="D499" t="str">
        <f>HYPERLINK("https://talan.bank.gov.ua/get-user-certificate/g6RWwfONtjjKntwAWGOh","Завантажити сертифікат")</f>
        <v>Завантажити сертифікат</v>
      </c>
    </row>
    <row r="500" spans="1:4" x14ac:dyDescent="0.3">
      <c r="A500" t="s">
        <v>1000</v>
      </c>
      <c r="B500" t="s">
        <v>4</v>
      </c>
      <c r="C500" t="s">
        <v>1001</v>
      </c>
      <c r="D500" t="str">
        <f>HYPERLINK("https://talan.bank.gov.ua/get-user-certificate/g6RWwG7bcqjAjrlWVWRc","Завантажити сертифікат")</f>
        <v>Завантажити сертифікат</v>
      </c>
    </row>
    <row r="501" spans="1:4" x14ac:dyDescent="0.3">
      <c r="A501" t="s">
        <v>1002</v>
      </c>
      <c r="B501" t="s">
        <v>4</v>
      </c>
      <c r="C501" t="s">
        <v>1003</v>
      </c>
      <c r="D501" t="str">
        <f>HYPERLINK("https://talan.bank.gov.ua/get-user-certificate/g6RWwMURef2jUuh3Za6k","Завантажити сертифікат")</f>
        <v>Завантажити сертифікат</v>
      </c>
    </row>
    <row r="502" spans="1:4" x14ac:dyDescent="0.3">
      <c r="A502" t="s">
        <v>1004</v>
      </c>
      <c r="B502" t="s">
        <v>4</v>
      </c>
      <c r="C502" t="s">
        <v>1005</v>
      </c>
      <c r="D502" t="str">
        <f>HYPERLINK("https://talan.bank.gov.ua/get-user-certificate/g6RWwLJZ8ZR4V_RQkDhP","Завантажити сертифікат")</f>
        <v>Завантажити сертифікат</v>
      </c>
    </row>
    <row r="503" spans="1:4" x14ac:dyDescent="0.3">
      <c r="A503" t="s">
        <v>1006</v>
      </c>
      <c r="B503" t="s">
        <v>4</v>
      </c>
      <c r="C503" t="s">
        <v>1007</v>
      </c>
      <c r="D503" t="str">
        <f>HYPERLINK("https://talan.bank.gov.ua/get-user-certificate/g6RWwRqrFKkVufGZzYin","Завантажити сертифікат")</f>
        <v>Завантажити сертифікат</v>
      </c>
    </row>
    <row r="504" spans="1:4" x14ac:dyDescent="0.3">
      <c r="A504" t="s">
        <v>1008</v>
      </c>
      <c r="B504" t="s">
        <v>4</v>
      </c>
      <c r="C504" t="s">
        <v>1009</v>
      </c>
      <c r="D504" t="str">
        <f>HYPERLINK("https://talan.bank.gov.ua/get-user-certificate/g6RWwUoOXmrp0F7jwcBa","Завантажити сертифікат")</f>
        <v>Завантажити сертифікат</v>
      </c>
    </row>
    <row r="505" spans="1:4" x14ac:dyDescent="0.3">
      <c r="A505" t="s">
        <v>1010</v>
      </c>
      <c r="B505" t="s">
        <v>4</v>
      </c>
      <c r="C505" t="s">
        <v>1011</v>
      </c>
      <c r="D505" t="str">
        <f>HYPERLINK("https://talan.bank.gov.ua/get-user-certificate/g6RWwmAZRS15gRygiRf2","Завантажити сертифікат")</f>
        <v>Завантажити сертифікат</v>
      </c>
    </row>
    <row r="506" spans="1:4" x14ac:dyDescent="0.3">
      <c r="A506" t="s">
        <v>1012</v>
      </c>
      <c r="B506" t="s">
        <v>4</v>
      </c>
      <c r="C506" t="s">
        <v>1013</v>
      </c>
      <c r="D506" t="str">
        <f>HYPERLINK("https://talan.bank.gov.ua/get-user-certificate/g6RWwJq9t0vqKpIt3xac","Завантажити сертифікат")</f>
        <v>Завантажити сертифікат</v>
      </c>
    </row>
    <row r="507" spans="1:4" x14ac:dyDescent="0.3">
      <c r="A507" t="s">
        <v>1014</v>
      </c>
      <c r="B507" t="s">
        <v>4</v>
      </c>
      <c r="C507" t="s">
        <v>1015</v>
      </c>
      <c r="D507" t="str">
        <f>HYPERLINK("https://talan.bank.gov.ua/get-user-certificate/g6RWw73JZOItjBP-5MKl","Завантажити сертифікат")</f>
        <v>Завантажити сертифікат</v>
      </c>
    </row>
    <row r="508" spans="1:4" x14ac:dyDescent="0.3">
      <c r="A508" t="s">
        <v>1016</v>
      </c>
      <c r="B508" t="s">
        <v>4</v>
      </c>
      <c r="C508" t="s">
        <v>1017</v>
      </c>
      <c r="D508" t="str">
        <f>HYPERLINK("https://talan.bank.gov.ua/get-user-certificate/g6RWwJXTtEQuT5LfvQax","Завантажити сертифікат")</f>
        <v>Завантажити сертифікат</v>
      </c>
    </row>
    <row r="509" spans="1:4" x14ac:dyDescent="0.3">
      <c r="A509" t="s">
        <v>1018</v>
      </c>
      <c r="B509" t="s">
        <v>4</v>
      </c>
      <c r="C509" t="s">
        <v>1019</v>
      </c>
      <c r="D509" t="str">
        <f>HYPERLINK("https://talan.bank.gov.ua/get-user-certificate/g6RWwu_DprArLIyEWxpX","Завантажити сертифікат")</f>
        <v>Завантажити сертифікат</v>
      </c>
    </row>
    <row r="510" spans="1:4" x14ac:dyDescent="0.3">
      <c r="A510" t="s">
        <v>1020</v>
      </c>
      <c r="B510" t="s">
        <v>4</v>
      </c>
      <c r="C510" t="s">
        <v>1021</v>
      </c>
      <c r="D510" t="str">
        <f>HYPERLINK("https://talan.bank.gov.ua/get-user-certificate/g6RWwNoYdOEDoJLARgFb","Завантажити сертифікат")</f>
        <v>Завантажити сертифікат</v>
      </c>
    </row>
    <row r="511" spans="1:4" x14ac:dyDescent="0.3">
      <c r="A511" t="s">
        <v>1022</v>
      </c>
      <c r="B511" t="s">
        <v>4</v>
      </c>
      <c r="C511" t="s">
        <v>1023</v>
      </c>
      <c r="D511" t="str">
        <f>HYPERLINK("https://talan.bank.gov.ua/get-user-certificate/g6RWwe2q5RT5FwquPIb1","Завантажити сертифікат")</f>
        <v>Завантажити сертифікат</v>
      </c>
    </row>
    <row r="512" spans="1:4" x14ac:dyDescent="0.3">
      <c r="A512" t="s">
        <v>1024</v>
      </c>
      <c r="B512" t="s">
        <v>4</v>
      </c>
      <c r="C512" t="s">
        <v>1025</v>
      </c>
      <c r="D512" t="str">
        <f>HYPERLINK("https://talan.bank.gov.ua/get-user-certificate/g6RWwcC6eVinCuzKJNdj","Завантажити сертифікат")</f>
        <v>Завантажити сертифікат</v>
      </c>
    </row>
    <row r="513" spans="1:4" x14ac:dyDescent="0.3">
      <c r="A513" t="s">
        <v>1026</v>
      </c>
      <c r="B513" t="s">
        <v>4</v>
      </c>
      <c r="C513" t="s">
        <v>1027</v>
      </c>
      <c r="D513" t="str">
        <f>HYPERLINK("https://talan.bank.gov.ua/get-user-certificate/g6RWwUdVcddRTDR37LOX","Завантажити сертифікат")</f>
        <v>Завантажити сертифікат</v>
      </c>
    </row>
    <row r="514" spans="1:4" x14ac:dyDescent="0.3">
      <c r="A514" t="s">
        <v>1028</v>
      </c>
      <c r="B514" t="s">
        <v>4</v>
      </c>
      <c r="C514" t="s">
        <v>1029</v>
      </c>
      <c r="D514" t="str">
        <f>HYPERLINK("https://talan.bank.gov.ua/get-user-certificate/g6RWwjHPVUKFSR9Qu5Do","Завантажити сертифікат")</f>
        <v>Завантажити сертифікат</v>
      </c>
    </row>
    <row r="515" spans="1:4" x14ac:dyDescent="0.3">
      <c r="A515" t="s">
        <v>1030</v>
      </c>
      <c r="B515" t="s">
        <v>4</v>
      </c>
      <c r="C515" t="s">
        <v>1031</v>
      </c>
      <c r="D515" t="str">
        <f>HYPERLINK("https://talan.bank.gov.ua/get-user-certificate/g6RWw2cvcwrSt6JM9vr_","Завантажити сертифікат")</f>
        <v>Завантажити сертифікат</v>
      </c>
    </row>
    <row r="516" spans="1:4" x14ac:dyDescent="0.3">
      <c r="A516" t="s">
        <v>1032</v>
      </c>
      <c r="B516" t="s">
        <v>4</v>
      </c>
      <c r="C516" t="s">
        <v>1033</v>
      </c>
      <c r="D516" t="str">
        <f>HYPERLINK("https://talan.bank.gov.ua/get-user-certificate/g6RWwU6TUoQD_wk-vbfJ","Завантажити сертифікат")</f>
        <v>Завантажити сертифікат</v>
      </c>
    </row>
    <row r="517" spans="1:4" x14ac:dyDescent="0.3">
      <c r="A517" t="s">
        <v>1034</v>
      </c>
      <c r="B517" t="s">
        <v>4</v>
      </c>
      <c r="C517" t="s">
        <v>1035</v>
      </c>
      <c r="D517" t="str">
        <f>HYPERLINK("https://talan.bank.gov.ua/get-user-certificate/g6RWwmt5SQkRKxe-4Kgn","Завантажити сертифікат")</f>
        <v>Завантажити сертифікат</v>
      </c>
    </row>
    <row r="518" spans="1:4" x14ac:dyDescent="0.3">
      <c r="A518" t="s">
        <v>1036</v>
      </c>
      <c r="B518" t="s">
        <v>4</v>
      </c>
      <c r="C518" t="s">
        <v>1037</v>
      </c>
      <c r="D518" t="str">
        <f>HYPERLINK("https://talan.bank.gov.ua/get-user-certificate/g6RWwwgMgAkM3Cl9j3gZ","Завантажити сертифікат")</f>
        <v>Завантажити сертифікат</v>
      </c>
    </row>
    <row r="519" spans="1:4" x14ac:dyDescent="0.3">
      <c r="A519" t="s">
        <v>1038</v>
      </c>
      <c r="B519" t="s">
        <v>4</v>
      </c>
      <c r="C519" t="s">
        <v>1039</v>
      </c>
      <c r="D519" t="str">
        <f>HYPERLINK("https://talan.bank.gov.ua/get-user-certificate/g6RWwVMcphfvMGIXAT6j","Завантажити сертифікат")</f>
        <v>Завантажити сертифікат</v>
      </c>
    </row>
    <row r="520" spans="1:4" x14ac:dyDescent="0.3">
      <c r="A520" t="s">
        <v>1040</v>
      </c>
      <c r="B520" t="s">
        <v>4</v>
      </c>
      <c r="C520" t="s">
        <v>1041</v>
      </c>
      <c r="D520" t="str">
        <f>HYPERLINK("https://talan.bank.gov.ua/get-user-certificate/g6RWwiSbA4uIjg9AZYiw","Завантажити сертифікат")</f>
        <v>Завантажити сертифікат</v>
      </c>
    </row>
    <row r="521" spans="1:4" x14ac:dyDescent="0.3">
      <c r="A521" t="s">
        <v>1042</v>
      </c>
      <c r="B521" t="s">
        <v>4</v>
      </c>
      <c r="C521" t="s">
        <v>1043</v>
      </c>
      <c r="D521" t="str">
        <f>HYPERLINK("https://talan.bank.gov.ua/get-user-certificate/g6RWwF4q2YZ1QhigKa9b","Завантажити сертифікат")</f>
        <v>Завантажити сертифікат</v>
      </c>
    </row>
    <row r="522" spans="1:4" x14ac:dyDescent="0.3">
      <c r="A522" t="s">
        <v>1044</v>
      </c>
      <c r="B522" t="s">
        <v>4</v>
      </c>
      <c r="C522" t="s">
        <v>1045</v>
      </c>
      <c r="D522" t="str">
        <f>HYPERLINK("https://talan.bank.gov.ua/get-user-certificate/g6RWwxGcJNBAsabYKWot","Завантажити сертифікат")</f>
        <v>Завантажити сертифікат</v>
      </c>
    </row>
    <row r="523" spans="1:4" x14ac:dyDescent="0.3">
      <c r="A523" t="s">
        <v>1046</v>
      </c>
      <c r="B523" t="s">
        <v>4</v>
      </c>
      <c r="C523" t="s">
        <v>1047</v>
      </c>
      <c r="D523" t="str">
        <f>HYPERLINK("https://talan.bank.gov.ua/get-user-certificate/g6RWwSB1YIWOD-Zs0Jkg","Завантажити сертифікат")</f>
        <v>Завантажити сертифікат</v>
      </c>
    </row>
    <row r="524" spans="1:4" x14ac:dyDescent="0.3">
      <c r="A524" t="s">
        <v>1048</v>
      </c>
      <c r="B524" t="s">
        <v>4</v>
      </c>
      <c r="C524" t="s">
        <v>1049</v>
      </c>
      <c r="D524" t="str">
        <f>HYPERLINK("https://talan.bank.gov.ua/get-user-certificate/g6RWw7HRD6fC8msdkHAW","Завантажити сертифікат")</f>
        <v>Завантажити сертифікат</v>
      </c>
    </row>
    <row r="525" spans="1:4" x14ac:dyDescent="0.3">
      <c r="A525" t="s">
        <v>1050</v>
      </c>
      <c r="B525" t="s">
        <v>4</v>
      </c>
      <c r="C525" t="s">
        <v>1051</v>
      </c>
      <c r="D525" t="str">
        <f>HYPERLINK("https://talan.bank.gov.ua/get-user-certificate/g6RWwCt_GhDp0rxTgqDi","Завантажити сертифікат")</f>
        <v>Завантажити сертифікат</v>
      </c>
    </row>
    <row r="526" spans="1:4" x14ac:dyDescent="0.3">
      <c r="A526" t="s">
        <v>1052</v>
      </c>
      <c r="B526" t="s">
        <v>4</v>
      </c>
      <c r="C526" t="s">
        <v>1053</v>
      </c>
      <c r="D526" t="str">
        <f>HYPERLINK("https://talan.bank.gov.ua/get-user-certificate/g6RWwLnOri-UM7ztnv72","Завантажити сертифікат")</f>
        <v>Завантажити сертифікат</v>
      </c>
    </row>
    <row r="527" spans="1:4" x14ac:dyDescent="0.3">
      <c r="A527" t="s">
        <v>1054</v>
      </c>
      <c r="B527" t="s">
        <v>4</v>
      </c>
      <c r="C527" t="s">
        <v>1055</v>
      </c>
      <c r="D527" t="str">
        <f>HYPERLINK("https://talan.bank.gov.ua/get-user-certificate/g6RWwu1fMKYiiZvCH-Az","Завантажити сертифікат")</f>
        <v>Завантажити сертифікат</v>
      </c>
    </row>
    <row r="528" spans="1:4" x14ac:dyDescent="0.3">
      <c r="A528" t="s">
        <v>1056</v>
      </c>
      <c r="B528" t="s">
        <v>4</v>
      </c>
      <c r="C528" t="s">
        <v>1057</v>
      </c>
      <c r="D528" t="str">
        <f>HYPERLINK("https://talan.bank.gov.ua/get-user-certificate/g6RWwWGtvSvWso8YyR-f","Завантажити сертифікат")</f>
        <v>Завантажити сертифікат</v>
      </c>
    </row>
    <row r="529" spans="1:4" x14ac:dyDescent="0.3">
      <c r="A529" t="s">
        <v>1058</v>
      </c>
      <c r="B529" t="s">
        <v>4</v>
      </c>
      <c r="C529" t="s">
        <v>1059</v>
      </c>
      <c r="D529" t="str">
        <f>HYPERLINK("https://talan.bank.gov.ua/get-user-certificate/g6RWwMy9UPT0E63TM_rU","Завантажити сертифікат")</f>
        <v>Завантажити сертифікат</v>
      </c>
    </row>
    <row r="530" spans="1:4" x14ac:dyDescent="0.3">
      <c r="A530" t="s">
        <v>1060</v>
      </c>
      <c r="B530" t="s">
        <v>4</v>
      </c>
      <c r="C530" t="s">
        <v>1061</v>
      </c>
      <c r="D530" t="str">
        <f>HYPERLINK("https://talan.bank.gov.ua/get-user-certificate/g6RWw-5N1EujL0YKBHcN","Завантажити сертифікат")</f>
        <v>Завантажити сертифікат</v>
      </c>
    </row>
    <row r="531" spans="1:4" x14ac:dyDescent="0.3">
      <c r="A531" t="s">
        <v>1062</v>
      </c>
      <c r="B531" t="s">
        <v>4</v>
      </c>
      <c r="C531" t="s">
        <v>1063</v>
      </c>
      <c r="D531" t="str">
        <f>HYPERLINK("https://talan.bank.gov.ua/get-user-certificate/g6RWwRhyrCUl3WpmLX5c","Завантажити сертифікат")</f>
        <v>Завантажити сертифікат</v>
      </c>
    </row>
    <row r="532" spans="1:4" x14ac:dyDescent="0.3">
      <c r="A532" t="s">
        <v>1064</v>
      </c>
      <c r="B532" t="s">
        <v>4</v>
      </c>
      <c r="C532" t="s">
        <v>1065</v>
      </c>
      <c r="D532" t="str">
        <f>HYPERLINK("https://talan.bank.gov.ua/get-user-certificate/g6RWwh5Ae9cmKQAMmtW0","Завантажити сертифікат")</f>
        <v>Завантажити сертифікат</v>
      </c>
    </row>
    <row r="533" spans="1:4" x14ac:dyDescent="0.3">
      <c r="A533" t="s">
        <v>1066</v>
      </c>
      <c r="B533" t="s">
        <v>4</v>
      </c>
      <c r="C533" t="s">
        <v>1067</v>
      </c>
      <c r="D533" t="str">
        <f>HYPERLINK("https://talan.bank.gov.ua/get-user-certificate/g6RWwv4zkGYGdSYVCZEZ","Завантажити сертифікат")</f>
        <v>Завантажити сертифікат</v>
      </c>
    </row>
    <row r="534" spans="1:4" x14ac:dyDescent="0.3">
      <c r="A534" t="s">
        <v>1068</v>
      </c>
      <c r="B534" t="s">
        <v>4</v>
      </c>
      <c r="C534" t="s">
        <v>1069</v>
      </c>
      <c r="D534" t="str">
        <f>HYPERLINK("https://talan.bank.gov.ua/get-user-certificate/g6RWwuSax3t_O6qPG6wb","Завантажити сертифікат")</f>
        <v>Завантажити сертифікат</v>
      </c>
    </row>
    <row r="535" spans="1:4" x14ac:dyDescent="0.3">
      <c r="A535" t="s">
        <v>1070</v>
      </c>
      <c r="B535" t="s">
        <v>4</v>
      </c>
      <c r="C535" t="s">
        <v>1071</v>
      </c>
      <c r="D535" t="str">
        <f>HYPERLINK("https://talan.bank.gov.ua/get-user-certificate/g6RWw1mEL-LLF-4lZHDy","Завантажити сертифікат")</f>
        <v>Завантажити сертифікат</v>
      </c>
    </row>
    <row r="536" spans="1:4" x14ac:dyDescent="0.3">
      <c r="A536" t="s">
        <v>1072</v>
      </c>
      <c r="B536" t="s">
        <v>4</v>
      </c>
      <c r="C536" t="s">
        <v>1073</v>
      </c>
      <c r="D536" t="str">
        <f>HYPERLINK("https://talan.bank.gov.ua/get-user-certificate/g6RWwNUlgpNeklPEZm2M","Завантажити сертифікат")</f>
        <v>Завантажити сертифікат</v>
      </c>
    </row>
    <row r="537" spans="1:4" x14ac:dyDescent="0.3">
      <c r="A537" t="s">
        <v>1074</v>
      </c>
      <c r="B537" t="s">
        <v>4</v>
      </c>
      <c r="C537" t="s">
        <v>1075</v>
      </c>
      <c r="D537" t="str">
        <f>HYPERLINK("https://talan.bank.gov.ua/get-user-certificate/g6RWwtH2RpUY62D3GhI7","Завантажити сертифікат")</f>
        <v>Завантажити сертифікат</v>
      </c>
    </row>
    <row r="538" spans="1:4" x14ac:dyDescent="0.3">
      <c r="A538" t="s">
        <v>1076</v>
      </c>
      <c r="B538" t="s">
        <v>4</v>
      </c>
      <c r="C538" t="s">
        <v>1077</v>
      </c>
      <c r="D538" t="str">
        <f>HYPERLINK("https://talan.bank.gov.ua/get-user-certificate/g6RWwW7PmphvHgVhIBDx","Завантажити сертифікат")</f>
        <v>Завантажити сертифікат</v>
      </c>
    </row>
    <row r="539" spans="1:4" x14ac:dyDescent="0.3">
      <c r="A539" t="s">
        <v>1078</v>
      </c>
      <c r="B539" t="s">
        <v>4</v>
      </c>
      <c r="C539" t="s">
        <v>1079</v>
      </c>
      <c r="D539" t="str">
        <f>HYPERLINK("https://talan.bank.gov.ua/get-user-certificate/g6RWwY7-cc8AwH1FhDjt","Завантажити сертифікат")</f>
        <v>Завантажити сертифікат</v>
      </c>
    </row>
    <row r="540" spans="1:4" x14ac:dyDescent="0.3">
      <c r="A540" t="s">
        <v>1080</v>
      </c>
      <c r="B540" t="s">
        <v>4</v>
      </c>
      <c r="C540" t="s">
        <v>1081</v>
      </c>
      <c r="D540" t="str">
        <f>HYPERLINK("https://talan.bank.gov.ua/get-user-certificate/g6RWwU4ddX94ZfpqGEb2","Завантажити сертифікат")</f>
        <v>Завантажити сертифікат</v>
      </c>
    </row>
    <row r="541" spans="1:4" x14ac:dyDescent="0.3">
      <c r="A541" t="s">
        <v>1082</v>
      </c>
      <c r="B541" t="s">
        <v>4</v>
      </c>
      <c r="C541" t="s">
        <v>1083</v>
      </c>
      <c r="D541" t="str">
        <f>HYPERLINK("https://talan.bank.gov.ua/get-user-certificate/g6RWwcNAjp9zen5GxJ7E","Завантажити сертифікат")</f>
        <v>Завантажити сертифікат</v>
      </c>
    </row>
    <row r="542" spans="1:4" x14ac:dyDescent="0.3">
      <c r="A542" t="s">
        <v>1084</v>
      </c>
      <c r="B542" t="s">
        <v>4</v>
      </c>
      <c r="C542" t="s">
        <v>1085</v>
      </c>
      <c r="D542" t="str">
        <f>HYPERLINK("https://talan.bank.gov.ua/get-user-certificate/g6RWwAccvZ8NG4TYagOx","Завантажити сертифікат")</f>
        <v>Завантажити сертифікат</v>
      </c>
    </row>
    <row r="543" spans="1:4" x14ac:dyDescent="0.3">
      <c r="A543" t="s">
        <v>1086</v>
      </c>
      <c r="B543" t="s">
        <v>4</v>
      </c>
      <c r="C543" t="s">
        <v>1087</v>
      </c>
      <c r="D543" t="str">
        <f>HYPERLINK("https://talan.bank.gov.ua/get-user-certificate/g6RWwLCsnhCLA_dlz2ZU","Завантажити сертифікат")</f>
        <v>Завантажити сертифікат</v>
      </c>
    </row>
    <row r="544" spans="1:4" x14ac:dyDescent="0.3">
      <c r="A544" t="s">
        <v>1088</v>
      </c>
      <c r="B544" t="s">
        <v>4</v>
      </c>
      <c r="C544" t="s">
        <v>1089</v>
      </c>
      <c r="D544" t="str">
        <f>HYPERLINK("https://talan.bank.gov.ua/get-user-certificate/g6RWww4TVQalKo7AcmkB","Завантажити сертифікат")</f>
        <v>Завантажити сертифікат</v>
      </c>
    </row>
    <row r="545" spans="1:4" x14ac:dyDescent="0.3">
      <c r="A545" t="s">
        <v>1090</v>
      </c>
      <c r="B545" t="s">
        <v>4</v>
      </c>
      <c r="C545" t="s">
        <v>1091</v>
      </c>
      <c r="D545" t="str">
        <f>HYPERLINK("https://talan.bank.gov.ua/get-user-certificate/g6RWwadMg8GUnlQ_RUTD","Завантажити сертифікат")</f>
        <v>Завантажити сертифікат</v>
      </c>
    </row>
    <row r="546" spans="1:4" x14ac:dyDescent="0.3">
      <c r="A546" t="s">
        <v>1092</v>
      </c>
      <c r="B546" t="s">
        <v>4</v>
      </c>
      <c r="C546" t="s">
        <v>1093</v>
      </c>
      <c r="D546" t="str">
        <f>HYPERLINK("https://talan.bank.gov.ua/get-user-certificate/g6RWwdHCYyrT1SLxGRI8","Завантажити сертифікат")</f>
        <v>Завантажити сертифікат</v>
      </c>
    </row>
    <row r="547" spans="1:4" x14ac:dyDescent="0.3">
      <c r="A547" t="s">
        <v>1094</v>
      </c>
      <c r="B547" t="s">
        <v>4</v>
      </c>
      <c r="C547" t="s">
        <v>1095</v>
      </c>
      <c r="D547" t="str">
        <f>HYPERLINK("https://talan.bank.gov.ua/get-user-certificate/g6RWw6rwIjnFZ-zPSfT0","Завантажити сертифікат")</f>
        <v>Завантажити сертифікат</v>
      </c>
    </row>
    <row r="548" spans="1:4" x14ac:dyDescent="0.3">
      <c r="A548" t="s">
        <v>1096</v>
      </c>
      <c r="B548" t="s">
        <v>4</v>
      </c>
      <c r="C548" t="s">
        <v>1097</v>
      </c>
      <c r="D548" t="str">
        <f>HYPERLINK("https://talan.bank.gov.ua/get-user-certificate/g6RWwRyeqOVVX3GG-jzc","Завантажити сертифікат")</f>
        <v>Завантажити сертифікат</v>
      </c>
    </row>
    <row r="549" spans="1:4" x14ac:dyDescent="0.3">
      <c r="A549" t="s">
        <v>1098</v>
      </c>
      <c r="B549" t="s">
        <v>4</v>
      </c>
      <c r="C549" t="s">
        <v>1099</v>
      </c>
      <c r="D549" t="str">
        <f>HYPERLINK("https://talan.bank.gov.ua/get-user-certificate/g6RWwBt6KLCyie--n5Ny","Завантажити сертифікат")</f>
        <v>Завантажити сертифікат</v>
      </c>
    </row>
    <row r="550" spans="1:4" x14ac:dyDescent="0.3">
      <c r="A550" t="s">
        <v>1100</v>
      </c>
      <c r="B550" t="s">
        <v>4</v>
      </c>
      <c r="C550" t="s">
        <v>1101</v>
      </c>
      <c r="D550" t="str">
        <f>HYPERLINK("https://talan.bank.gov.ua/get-user-certificate/g6RWwikE4f5vu33h25Cb","Завантажити сертифікат")</f>
        <v>Завантажити сертифікат</v>
      </c>
    </row>
    <row r="551" spans="1:4" x14ac:dyDescent="0.3">
      <c r="A551" t="s">
        <v>1102</v>
      </c>
      <c r="B551" t="s">
        <v>4</v>
      </c>
      <c r="C551" t="s">
        <v>1103</v>
      </c>
      <c r="D551" t="str">
        <f>HYPERLINK("https://talan.bank.gov.ua/get-user-certificate/g6RWwyVBvXuRADvKtT1q","Завантажити сертифікат")</f>
        <v>Завантажити сертифікат</v>
      </c>
    </row>
    <row r="552" spans="1:4" x14ac:dyDescent="0.3">
      <c r="A552" t="s">
        <v>1104</v>
      </c>
      <c r="B552" t="s">
        <v>4</v>
      </c>
      <c r="C552" t="s">
        <v>1105</v>
      </c>
      <c r="D552" t="str">
        <f>HYPERLINK("https://talan.bank.gov.ua/get-user-certificate/g6RWw-OjS8mIN5sBX5R8","Завантажити сертифікат")</f>
        <v>Завантажити сертифікат</v>
      </c>
    </row>
    <row r="553" spans="1:4" x14ac:dyDescent="0.3">
      <c r="A553" t="s">
        <v>1106</v>
      </c>
      <c r="B553" t="s">
        <v>4</v>
      </c>
      <c r="C553" t="s">
        <v>1107</v>
      </c>
      <c r="D553" t="str">
        <f>HYPERLINK("https://talan.bank.gov.ua/get-user-certificate/g6RWwsYq32beOqKZecx1","Завантажити сертифікат")</f>
        <v>Завантажити сертифікат</v>
      </c>
    </row>
    <row r="554" spans="1:4" x14ac:dyDescent="0.3">
      <c r="A554" t="s">
        <v>1108</v>
      </c>
      <c r="B554" t="s">
        <v>4</v>
      </c>
      <c r="C554" t="s">
        <v>1109</v>
      </c>
      <c r="D554" t="str">
        <f>HYPERLINK("https://talan.bank.gov.ua/get-user-certificate/g6RWwAMu2YQJFkga76ig","Завантажити сертифікат")</f>
        <v>Завантажити сертифікат</v>
      </c>
    </row>
    <row r="555" spans="1:4" x14ac:dyDescent="0.3">
      <c r="A555" t="s">
        <v>1110</v>
      </c>
      <c r="B555" t="s">
        <v>4</v>
      </c>
      <c r="C555" t="s">
        <v>1111</v>
      </c>
      <c r="D555" t="str">
        <f>HYPERLINK("https://talan.bank.gov.ua/get-user-certificate/g6RWwvYdMy92MYaRjU5J","Завантажити сертифікат")</f>
        <v>Завантажити сертифікат</v>
      </c>
    </row>
    <row r="556" spans="1:4" x14ac:dyDescent="0.3">
      <c r="A556" t="s">
        <v>1112</v>
      </c>
      <c r="B556" t="s">
        <v>4</v>
      </c>
      <c r="C556" t="s">
        <v>1113</v>
      </c>
      <c r="D556" t="str">
        <f>HYPERLINK("https://talan.bank.gov.ua/get-user-certificate/g6RWwzFtbfYVpMadX6rl","Завантажити сертифікат")</f>
        <v>Завантажити сертифікат</v>
      </c>
    </row>
    <row r="557" spans="1:4" x14ac:dyDescent="0.3">
      <c r="A557" t="s">
        <v>1114</v>
      </c>
      <c r="B557" t="s">
        <v>4</v>
      </c>
      <c r="C557" t="s">
        <v>1115</v>
      </c>
      <c r="D557" t="str">
        <f>HYPERLINK("https://talan.bank.gov.ua/get-user-certificate/g6RWwRkHPH-dEcsrprW1","Завантажити сертифікат")</f>
        <v>Завантажити сертифікат</v>
      </c>
    </row>
    <row r="558" spans="1:4" x14ac:dyDescent="0.3">
      <c r="A558" t="s">
        <v>1116</v>
      </c>
      <c r="B558" t="s">
        <v>4</v>
      </c>
      <c r="C558" t="s">
        <v>1117</v>
      </c>
      <c r="D558" t="str">
        <f>HYPERLINK("https://talan.bank.gov.ua/get-user-certificate/g6RWwu2YoBEWBaIf_34B","Завантажити сертифікат")</f>
        <v>Завантажити сертифікат</v>
      </c>
    </row>
    <row r="559" spans="1:4" x14ac:dyDescent="0.3">
      <c r="A559" t="s">
        <v>1118</v>
      </c>
      <c r="B559" t="s">
        <v>4</v>
      </c>
      <c r="C559" t="s">
        <v>1119</v>
      </c>
      <c r="D559" t="str">
        <f>HYPERLINK("https://talan.bank.gov.ua/get-user-certificate/g6RWw72O8MB84zkMk4iP","Завантажити сертифікат")</f>
        <v>Завантажити сертифікат</v>
      </c>
    </row>
    <row r="560" spans="1:4" x14ac:dyDescent="0.3">
      <c r="A560" t="s">
        <v>1120</v>
      </c>
      <c r="B560" t="s">
        <v>4</v>
      </c>
      <c r="C560" t="s">
        <v>1121</v>
      </c>
      <c r="D560" t="str">
        <f>HYPERLINK("https://talan.bank.gov.ua/get-user-certificate/g6RWwPLkS2niHxYW59Kg","Завантажити сертифікат")</f>
        <v>Завантажити сертифікат</v>
      </c>
    </row>
    <row r="561" spans="1:4" x14ac:dyDescent="0.3">
      <c r="A561" t="s">
        <v>1122</v>
      </c>
      <c r="B561" t="s">
        <v>4</v>
      </c>
      <c r="C561" t="s">
        <v>1123</v>
      </c>
      <c r="D561" t="str">
        <f>HYPERLINK("https://talan.bank.gov.ua/get-user-certificate/g6RWwSQjAuuQjCrwPnjp","Завантажити сертифікат")</f>
        <v>Завантажити сертифікат</v>
      </c>
    </row>
    <row r="562" spans="1:4" x14ac:dyDescent="0.3">
      <c r="A562" t="s">
        <v>1124</v>
      </c>
      <c r="B562" t="s">
        <v>4</v>
      </c>
      <c r="C562" t="s">
        <v>1125</v>
      </c>
      <c r="D562" t="str">
        <f>HYPERLINK("https://talan.bank.gov.ua/get-user-certificate/g6RWwSSWWToQ0kgaaYHQ","Завантажити сертифікат")</f>
        <v>Завантажити сертифікат</v>
      </c>
    </row>
    <row r="563" spans="1:4" x14ac:dyDescent="0.3">
      <c r="A563" t="s">
        <v>1126</v>
      </c>
      <c r="B563" t="s">
        <v>4</v>
      </c>
      <c r="C563" t="s">
        <v>1127</v>
      </c>
      <c r="D563" t="str">
        <f>HYPERLINK("https://talan.bank.gov.ua/get-user-certificate/g6RWwWlKi40Jb2sRT3-i","Завантажити сертифікат")</f>
        <v>Завантажити сертифікат</v>
      </c>
    </row>
    <row r="564" spans="1:4" x14ac:dyDescent="0.3">
      <c r="A564" t="s">
        <v>1128</v>
      </c>
      <c r="B564" t="s">
        <v>4</v>
      </c>
      <c r="C564" t="s">
        <v>1129</v>
      </c>
      <c r="D564" t="str">
        <f>HYPERLINK("https://talan.bank.gov.ua/get-user-certificate/g6RWwzKv6IcXiRYQ3vLJ","Завантажити сертифікат")</f>
        <v>Завантажити сертифікат</v>
      </c>
    </row>
    <row r="565" spans="1:4" x14ac:dyDescent="0.3">
      <c r="A565" t="s">
        <v>1130</v>
      </c>
      <c r="B565" t="s">
        <v>4</v>
      </c>
      <c r="C565" t="s">
        <v>1131</v>
      </c>
      <c r="D565" t="str">
        <f>HYPERLINK("https://talan.bank.gov.ua/get-user-certificate/g6RWwJqAIL-h5MbXC8MV","Завантажити сертифікат")</f>
        <v>Завантажити сертифікат</v>
      </c>
    </row>
    <row r="566" spans="1:4" x14ac:dyDescent="0.3">
      <c r="A566" t="s">
        <v>1132</v>
      </c>
      <c r="B566" t="s">
        <v>4</v>
      </c>
      <c r="C566" t="s">
        <v>1133</v>
      </c>
      <c r="D566" t="str">
        <f>HYPERLINK("https://talan.bank.gov.ua/get-user-certificate/g6RWw5TxiRqgc7B1hOhG","Завантажити сертифікат")</f>
        <v>Завантажити сертифікат</v>
      </c>
    </row>
    <row r="567" spans="1:4" x14ac:dyDescent="0.3">
      <c r="A567" t="s">
        <v>1134</v>
      </c>
      <c r="B567" t="s">
        <v>4</v>
      </c>
      <c r="C567" t="s">
        <v>1135</v>
      </c>
      <c r="D567" t="str">
        <f>HYPERLINK("https://talan.bank.gov.ua/get-user-certificate/g6RWwhSJpGIeNWzL-R3q","Завантажити сертифікат")</f>
        <v>Завантажити сертифікат</v>
      </c>
    </row>
    <row r="568" spans="1:4" x14ac:dyDescent="0.3">
      <c r="A568" t="s">
        <v>1136</v>
      </c>
      <c r="B568" t="s">
        <v>4</v>
      </c>
      <c r="C568" t="s">
        <v>1137</v>
      </c>
      <c r="D568" t="str">
        <f>HYPERLINK("https://talan.bank.gov.ua/get-user-certificate/g6RWwYCmIyr3MS3DE6mX","Завантажити сертифікат")</f>
        <v>Завантажити сертифікат</v>
      </c>
    </row>
    <row r="569" spans="1:4" x14ac:dyDescent="0.3">
      <c r="A569" t="s">
        <v>1138</v>
      </c>
      <c r="B569" t="s">
        <v>4</v>
      </c>
      <c r="C569" t="s">
        <v>1139</v>
      </c>
      <c r="D569" t="str">
        <f>HYPERLINK("https://talan.bank.gov.ua/get-user-certificate/g6RWw0QEfzXJN8c9rfUy","Завантажити сертифікат")</f>
        <v>Завантажити сертифікат</v>
      </c>
    </row>
    <row r="570" spans="1:4" x14ac:dyDescent="0.3">
      <c r="A570" t="s">
        <v>1140</v>
      </c>
      <c r="B570" t="s">
        <v>4</v>
      </c>
      <c r="C570" t="s">
        <v>1141</v>
      </c>
      <c r="D570" t="str">
        <f>HYPERLINK("https://talan.bank.gov.ua/get-user-certificate/g6RWwGmM7-ItMsOwqmCf","Завантажити сертифікат")</f>
        <v>Завантажити сертифікат</v>
      </c>
    </row>
    <row r="571" spans="1:4" x14ac:dyDescent="0.3">
      <c r="A571" t="s">
        <v>1142</v>
      </c>
      <c r="B571" t="s">
        <v>4</v>
      </c>
      <c r="C571" t="s">
        <v>1143</v>
      </c>
      <c r="D571" t="str">
        <f>HYPERLINK("https://talan.bank.gov.ua/get-user-certificate/g6RWwJDFDTGb4Ve2yikS","Завантажити сертифікат")</f>
        <v>Завантажити сертифікат</v>
      </c>
    </row>
    <row r="572" spans="1:4" x14ac:dyDescent="0.3">
      <c r="A572" t="s">
        <v>1144</v>
      </c>
      <c r="B572" t="s">
        <v>4</v>
      </c>
      <c r="C572" t="s">
        <v>1145</v>
      </c>
      <c r="D572" t="str">
        <f>HYPERLINK("https://talan.bank.gov.ua/get-user-certificate/g6RWw_k0Qn7g_hxn_bf2","Завантажити сертифікат")</f>
        <v>Завантажити сертифікат</v>
      </c>
    </row>
    <row r="573" spans="1:4" x14ac:dyDescent="0.3">
      <c r="A573" t="s">
        <v>1146</v>
      </c>
      <c r="B573" t="s">
        <v>4</v>
      </c>
      <c r="C573" t="s">
        <v>1147</v>
      </c>
      <c r="D573" t="str">
        <f>HYPERLINK("https://talan.bank.gov.ua/get-user-certificate/g6RWwOh48Zi-yEhY1RXo","Завантажити сертифікат")</f>
        <v>Завантажити сертифікат</v>
      </c>
    </row>
    <row r="574" spans="1:4" x14ac:dyDescent="0.3">
      <c r="A574" t="s">
        <v>1148</v>
      </c>
      <c r="B574" t="s">
        <v>4</v>
      </c>
      <c r="C574" t="s">
        <v>1149</v>
      </c>
      <c r="D574" t="str">
        <f>HYPERLINK("https://talan.bank.gov.ua/get-user-certificate/g6RWwuWvIsYbNnfX1OE1","Завантажити сертифікат")</f>
        <v>Завантажити сертифікат</v>
      </c>
    </row>
    <row r="575" spans="1:4" x14ac:dyDescent="0.3">
      <c r="A575" t="s">
        <v>1150</v>
      </c>
      <c r="B575" t="s">
        <v>4</v>
      </c>
      <c r="C575" t="s">
        <v>1151</v>
      </c>
      <c r="D575" t="str">
        <f>HYPERLINK("https://talan.bank.gov.ua/get-user-certificate/g6RWwUCz02qngPXSpwAG","Завантажити сертифікат")</f>
        <v>Завантажити сертифікат</v>
      </c>
    </row>
    <row r="576" spans="1:4" x14ac:dyDescent="0.3">
      <c r="A576" t="s">
        <v>1152</v>
      </c>
      <c r="B576" t="s">
        <v>4</v>
      </c>
      <c r="C576" t="s">
        <v>1153</v>
      </c>
      <c r="D576" t="str">
        <f>HYPERLINK("https://talan.bank.gov.ua/get-user-certificate/g6RWwJ-w6ROgmNhK2uFA","Завантажити сертифікат")</f>
        <v>Завантажити сертифікат</v>
      </c>
    </row>
    <row r="577" spans="1:4" x14ac:dyDescent="0.3">
      <c r="A577" t="s">
        <v>1154</v>
      </c>
      <c r="B577" t="s">
        <v>4</v>
      </c>
      <c r="C577" t="s">
        <v>1155</v>
      </c>
      <c r="D577" t="str">
        <f>HYPERLINK("https://talan.bank.gov.ua/get-user-certificate/g6RWwdxkbV-ceMHu4Y9c","Завантажити сертифікат")</f>
        <v>Завантажити сертифікат</v>
      </c>
    </row>
    <row r="578" spans="1:4" x14ac:dyDescent="0.3">
      <c r="A578" t="s">
        <v>1156</v>
      </c>
      <c r="B578" t="s">
        <v>4</v>
      </c>
      <c r="C578" t="s">
        <v>1157</v>
      </c>
      <c r="D578" t="str">
        <f>HYPERLINK("https://talan.bank.gov.ua/get-user-certificate/g6RWwFuGwvO2erls4kec","Завантажити сертифікат")</f>
        <v>Завантажити сертифікат</v>
      </c>
    </row>
    <row r="579" spans="1:4" x14ac:dyDescent="0.3">
      <c r="A579" t="s">
        <v>1158</v>
      </c>
      <c r="B579" t="s">
        <v>4</v>
      </c>
      <c r="C579" t="s">
        <v>1159</v>
      </c>
      <c r="D579" t="str">
        <f>HYPERLINK("https://talan.bank.gov.ua/get-user-certificate/g6RWwt-lwptx09dZWRS2","Завантажити сертифікат")</f>
        <v>Завантажити сертифікат</v>
      </c>
    </row>
    <row r="580" spans="1:4" x14ac:dyDescent="0.3">
      <c r="A580" t="s">
        <v>1160</v>
      </c>
      <c r="B580" t="s">
        <v>4</v>
      </c>
      <c r="C580" t="s">
        <v>1161</v>
      </c>
      <c r="D580" t="str">
        <f>HYPERLINK("https://talan.bank.gov.ua/get-user-certificate/g6RWweUPxdstY2WKo46q","Завантажити сертифікат")</f>
        <v>Завантажити сертифікат</v>
      </c>
    </row>
    <row r="581" spans="1:4" x14ac:dyDescent="0.3">
      <c r="A581" t="s">
        <v>1162</v>
      </c>
      <c r="B581" t="s">
        <v>4</v>
      </c>
      <c r="C581" t="s">
        <v>1163</v>
      </c>
      <c r="D581" t="str">
        <f>HYPERLINK("https://talan.bank.gov.ua/get-user-certificate/g6RWwpOgMhyjc-P9KOPi","Завантажити сертифікат")</f>
        <v>Завантажити сертифікат</v>
      </c>
    </row>
    <row r="582" spans="1:4" x14ac:dyDescent="0.3">
      <c r="A582" t="s">
        <v>1164</v>
      </c>
      <c r="B582" t="s">
        <v>4</v>
      </c>
      <c r="C582" t="s">
        <v>1165</v>
      </c>
      <c r="D582" t="str">
        <f>HYPERLINK("https://talan.bank.gov.ua/get-user-certificate/g6RWw0QLfmiodkHTzmCV","Завантажити сертифікат")</f>
        <v>Завантажити сертифікат</v>
      </c>
    </row>
    <row r="583" spans="1:4" x14ac:dyDescent="0.3">
      <c r="A583" t="s">
        <v>1166</v>
      </c>
      <c r="B583" t="s">
        <v>4</v>
      </c>
      <c r="C583" t="s">
        <v>1167</v>
      </c>
      <c r="D583" t="str">
        <f>HYPERLINK("https://talan.bank.gov.ua/get-user-certificate/g6RWwcpD99Mm4V8snYXt","Завантажити сертифікат")</f>
        <v>Завантажити сертифікат</v>
      </c>
    </row>
    <row r="584" spans="1:4" x14ac:dyDescent="0.3">
      <c r="A584" t="s">
        <v>1168</v>
      </c>
      <c r="B584" t="s">
        <v>4</v>
      </c>
      <c r="C584" t="s">
        <v>1169</v>
      </c>
      <c r="D584" t="str">
        <f>HYPERLINK("https://talan.bank.gov.ua/get-user-certificate/g6RWwx0T2uSgPxjqq28t","Завантажити сертифікат")</f>
        <v>Завантажити сертифікат</v>
      </c>
    </row>
    <row r="585" spans="1:4" x14ac:dyDescent="0.3">
      <c r="A585" t="s">
        <v>1170</v>
      </c>
      <c r="B585" t="s">
        <v>4</v>
      </c>
      <c r="C585" t="s">
        <v>1171</v>
      </c>
      <c r="D585" t="str">
        <f>HYPERLINK("https://talan.bank.gov.ua/get-user-certificate/g6RWwTrTzZ7gIk7HfUx3","Завантажити сертифікат")</f>
        <v>Завантажити сертифікат</v>
      </c>
    </row>
    <row r="586" spans="1:4" x14ac:dyDescent="0.3">
      <c r="A586" t="s">
        <v>1172</v>
      </c>
      <c r="B586" t="s">
        <v>4</v>
      </c>
      <c r="C586" t="s">
        <v>1173</v>
      </c>
      <c r="D586" t="str">
        <f>HYPERLINK("https://talan.bank.gov.ua/get-user-certificate/g6RWwZRkl7OE6iBqNpRs","Завантажити сертифікат")</f>
        <v>Завантажити сертифікат</v>
      </c>
    </row>
    <row r="587" spans="1:4" x14ac:dyDescent="0.3">
      <c r="A587" t="s">
        <v>1174</v>
      </c>
      <c r="B587" t="s">
        <v>4</v>
      </c>
      <c r="C587" t="s">
        <v>1175</v>
      </c>
      <c r="D587" t="str">
        <f>HYPERLINK("https://talan.bank.gov.ua/get-user-certificate/g6RWwk0fTPgLviqgeE6j","Завантажити сертифікат")</f>
        <v>Завантажити сертифікат</v>
      </c>
    </row>
    <row r="588" spans="1:4" x14ac:dyDescent="0.3">
      <c r="A588" t="s">
        <v>1176</v>
      </c>
      <c r="B588" t="s">
        <v>4</v>
      </c>
      <c r="C588" t="s">
        <v>1177</v>
      </c>
      <c r="D588" t="str">
        <f>HYPERLINK("https://talan.bank.gov.ua/get-user-certificate/g6RWwvxJaIT-qvyLE_kZ","Завантажити сертифікат")</f>
        <v>Завантажити сертифікат</v>
      </c>
    </row>
    <row r="589" spans="1:4" x14ac:dyDescent="0.3">
      <c r="A589" t="s">
        <v>1178</v>
      </c>
      <c r="B589" t="s">
        <v>4</v>
      </c>
      <c r="C589" t="s">
        <v>1179</v>
      </c>
      <c r="D589" t="str">
        <f>HYPERLINK("https://talan.bank.gov.ua/get-user-certificate/g6RWwo10QPy_JVxH1-hC","Завантажити сертифікат")</f>
        <v>Завантажити сертифікат</v>
      </c>
    </row>
    <row r="590" spans="1:4" x14ac:dyDescent="0.3">
      <c r="A590" t="s">
        <v>1180</v>
      </c>
      <c r="B590" t="s">
        <v>4</v>
      </c>
      <c r="C590" t="s">
        <v>1181</v>
      </c>
      <c r="D590" t="str">
        <f>HYPERLINK("https://talan.bank.gov.ua/get-user-certificate/g6RWwuHu-WUVMQPlBIfR","Завантажити сертифікат")</f>
        <v>Завантажити сертифікат</v>
      </c>
    </row>
    <row r="591" spans="1:4" x14ac:dyDescent="0.3">
      <c r="A591" t="s">
        <v>1182</v>
      </c>
      <c r="B591" t="s">
        <v>4</v>
      </c>
      <c r="C591" t="s">
        <v>1183</v>
      </c>
      <c r="D591" t="str">
        <f>HYPERLINK("https://talan.bank.gov.ua/get-user-certificate/g6RWwUDbcTQ3UWqdnkGD","Завантажити сертифікат")</f>
        <v>Завантажити сертифікат</v>
      </c>
    </row>
    <row r="592" spans="1:4" x14ac:dyDescent="0.3">
      <c r="A592" t="s">
        <v>1184</v>
      </c>
      <c r="B592" t="s">
        <v>4</v>
      </c>
      <c r="C592" t="s">
        <v>1185</v>
      </c>
      <c r="D592" t="str">
        <f>HYPERLINK("https://talan.bank.gov.ua/get-user-certificate/g6RWwF_c4qE-PP7X_IcZ","Завантажити сертифікат")</f>
        <v>Завантажити сертифікат</v>
      </c>
    </row>
    <row r="593" spans="1:4" x14ac:dyDescent="0.3">
      <c r="A593" t="s">
        <v>1186</v>
      </c>
      <c r="B593" t="s">
        <v>4</v>
      </c>
      <c r="C593" t="s">
        <v>1187</v>
      </c>
      <c r="D593" t="str">
        <f>HYPERLINK("https://talan.bank.gov.ua/get-user-certificate/g6RWw_Sh2JVoZhZvXnk5","Завантажити сертифікат")</f>
        <v>Завантажити сертифікат</v>
      </c>
    </row>
    <row r="594" spans="1:4" x14ac:dyDescent="0.3">
      <c r="A594" t="s">
        <v>1188</v>
      </c>
      <c r="B594" t="s">
        <v>4</v>
      </c>
      <c r="C594" t="s">
        <v>1189</v>
      </c>
      <c r="D594" t="str">
        <f>HYPERLINK("https://talan.bank.gov.ua/get-user-certificate/g6RWwbp4815zCHEBfUJq","Завантажити сертифікат")</f>
        <v>Завантажити сертифікат</v>
      </c>
    </row>
    <row r="595" spans="1:4" x14ac:dyDescent="0.3">
      <c r="A595" t="s">
        <v>1190</v>
      </c>
      <c r="B595" t="s">
        <v>4</v>
      </c>
      <c r="C595" t="s">
        <v>1191</v>
      </c>
      <c r="D595" t="str">
        <f>HYPERLINK("https://talan.bank.gov.ua/get-user-certificate/g6RWweIIDIaAfh42kGUa","Завантажити сертифікат")</f>
        <v>Завантажити сертифікат</v>
      </c>
    </row>
    <row r="596" spans="1:4" x14ac:dyDescent="0.3">
      <c r="A596" t="s">
        <v>1192</v>
      </c>
      <c r="B596" t="s">
        <v>4</v>
      </c>
      <c r="C596" t="s">
        <v>1193</v>
      </c>
      <c r="D596" t="str">
        <f>HYPERLINK("https://talan.bank.gov.ua/get-user-certificate/g6RWw5f2hsmohfUsoxsO","Завантажити сертифікат")</f>
        <v>Завантажити сертифікат</v>
      </c>
    </row>
    <row r="597" spans="1:4" x14ac:dyDescent="0.3">
      <c r="A597" t="s">
        <v>1194</v>
      </c>
      <c r="B597" t="s">
        <v>4</v>
      </c>
      <c r="C597" t="s">
        <v>1195</v>
      </c>
      <c r="D597" t="str">
        <f>HYPERLINK("https://talan.bank.gov.ua/get-user-certificate/g6RWwr41iIwFd5dMrPHp","Завантажити сертифікат")</f>
        <v>Завантажити сертифікат</v>
      </c>
    </row>
    <row r="598" spans="1:4" x14ac:dyDescent="0.3">
      <c r="A598" t="s">
        <v>1196</v>
      </c>
      <c r="B598" t="s">
        <v>4</v>
      </c>
      <c r="C598" t="s">
        <v>1197</v>
      </c>
      <c r="D598" t="str">
        <f>HYPERLINK("https://talan.bank.gov.ua/get-user-certificate/g6RWwaKRbjik9kEqOZzp","Завантажити сертифікат")</f>
        <v>Завантажити сертифікат</v>
      </c>
    </row>
    <row r="599" spans="1:4" x14ac:dyDescent="0.3">
      <c r="A599" t="s">
        <v>1198</v>
      </c>
      <c r="B599" t="s">
        <v>4</v>
      </c>
      <c r="C599" t="s">
        <v>1199</v>
      </c>
      <c r="D599" t="str">
        <f>HYPERLINK("https://talan.bank.gov.ua/get-user-certificate/g6RWwaFHeqb9_WvGBIWd","Завантажити сертифікат")</f>
        <v>Завантажити сертифікат</v>
      </c>
    </row>
    <row r="600" spans="1:4" x14ac:dyDescent="0.3">
      <c r="A600" t="s">
        <v>1200</v>
      </c>
      <c r="B600" t="s">
        <v>4</v>
      </c>
      <c r="C600" t="s">
        <v>1201</v>
      </c>
      <c r="D600" t="str">
        <f>HYPERLINK("https://talan.bank.gov.ua/get-user-certificate/g6RWwd88J9ioNUc4SgL4","Завантажити сертифікат")</f>
        <v>Завантажити сертифікат</v>
      </c>
    </row>
    <row r="601" spans="1:4" x14ac:dyDescent="0.3">
      <c r="A601" t="s">
        <v>1202</v>
      </c>
      <c r="B601" t="s">
        <v>4</v>
      </c>
      <c r="C601" t="s">
        <v>1203</v>
      </c>
      <c r="D601" t="str">
        <f>HYPERLINK("https://talan.bank.gov.ua/get-user-certificate/g6RWwHyLttF7PpPsjRfk","Завантажити сертифікат")</f>
        <v>Завантажити сертифікат</v>
      </c>
    </row>
    <row r="602" spans="1:4" x14ac:dyDescent="0.3">
      <c r="A602" t="s">
        <v>1204</v>
      </c>
      <c r="B602" t="s">
        <v>4</v>
      </c>
      <c r="C602" t="s">
        <v>1205</v>
      </c>
      <c r="D602" t="str">
        <f>HYPERLINK("https://talan.bank.gov.ua/get-user-certificate/g6RWwtHEv8-FFl97zDs7","Завантажити сертифікат")</f>
        <v>Завантажити сертифікат</v>
      </c>
    </row>
    <row r="603" spans="1:4" x14ac:dyDescent="0.3">
      <c r="A603" t="s">
        <v>1206</v>
      </c>
      <c r="B603" t="s">
        <v>4</v>
      </c>
      <c r="C603" t="s">
        <v>1207</v>
      </c>
      <c r="D603" t="str">
        <f>HYPERLINK("https://talan.bank.gov.ua/get-user-certificate/g6RWwhHeKB0Sbs9o4rPL","Завантажити сертифікат")</f>
        <v>Завантажити сертифікат</v>
      </c>
    </row>
    <row r="604" spans="1:4" x14ac:dyDescent="0.3">
      <c r="A604" t="s">
        <v>1208</v>
      </c>
      <c r="B604" t="s">
        <v>4</v>
      </c>
      <c r="C604" t="s">
        <v>1209</v>
      </c>
      <c r="D604" t="str">
        <f>HYPERLINK("https://talan.bank.gov.ua/get-user-certificate/g6RWw52rccQ74FwKs8Ox","Завантажити сертифікат")</f>
        <v>Завантажити сертифікат</v>
      </c>
    </row>
    <row r="605" spans="1:4" x14ac:dyDescent="0.3">
      <c r="A605" t="s">
        <v>1210</v>
      </c>
      <c r="B605" t="s">
        <v>4</v>
      </c>
      <c r="C605" t="s">
        <v>1211</v>
      </c>
      <c r="D605" t="str">
        <f>HYPERLINK("https://talan.bank.gov.ua/get-user-certificate/g6RWw--KyAqlLBekEquq","Завантажити сертифікат")</f>
        <v>Завантажити сертифікат</v>
      </c>
    </row>
    <row r="606" spans="1:4" x14ac:dyDescent="0.3">
      <c r="A606" t="s">
        <v>1212</v>
      </c>
      <c r="B606" t="s">
        <v>4</v>
      </c>
      <c r="C606" t="s">
        <v>1213</v>
      </c>
      <c r="D606" t="str">
        <f>HYPERLINK("https://talan.bank.gov.ua/get-user-certificate/g6RWwNH8A7-MULwp43jR","Завантажити сертифікат")</f>
        <v>Завантажити сертифікат</v>
      </c>
    </row>
    <row r="607" spans="1:4" x14ac:dyDescent="0.3">
      <c r="A607" t="s">
        <v>1214</v>
      </c>
      <c r="B607" t="s">
        <v>4</v>
      </c>
      <c r="C607" t="s">
        <v>1215</v>
      </c>
      <c r="D607" t="str">
        <f>HYPERLINK("https://talan.bank.gov.ua/get-user-certificate/g6RWwZpT6KQxmZhPLWyT","Завантажити сертифікат")</f>
        <v>Завантажити сертифікат</v>
      </c>
    </row>
    <row r="608" spans="1:4" x14ac:dyDescent="0.3">
      <c r="A608" t="s">
        <v>1216</v>
      </c>
      <c r="B608" t="s">
        <v>4</v>
      </c>
      <c r="C608" t="s">
        <v>1217</v>
      </c>
      <c r="D608" t="str">
        <f>HYPERLINK("https://talan.bank.gov.ua/get-user-certificate/g6RWw7i60pGkh5v9DcNM","Завантажити сертифікат")</f>
        <v>Завантажити сертифікат</v>
      </c>
    </row>
    <row r="609" spans="1:4" x14ac:dyDescent="0.3">
      <c r="A609" t="s">
        <v>1218</v>
      </c>
      <c r="B609" t="s">
        <v>4</v>
      </c>
      <c r="C609" t="s">
        <v>1219</v>
      </c>
      <c r="D609" t="str">
        <f>HYPERLINK("https://talan.bank.gov.ua/get-user-certificate/g6RWwV29e6IA5NJezFqT","Завантажити сертифікат")</f>
        <v>Завантажити сертифікат</v>
      </c>
    </row>
    <row r="610" spans="1:4" x14ac:dyDescent="0.3">
      <c r="A610" t="s">
        <v>1220</v>
      </c>
      <c r="B610" t="s">
        <v>4</v>
      </c>
      <c r="C610" t="s">
        <v>1221</v>
      </c>
      <c r="D610" t="str">
        <f>HYPERLINK("https://talan.bank.gov.ua/get-user-certificate/g6RWw3OYJ9iRe4zlkr4b","Завантажити сертифікат")</f>
        <v>Завантажити сертифікат</v>
      </c>
    </row>
    <row r="611" spans="1:4" x14ac:dyDescent="0.3">
      <c r="A611" t="s">
        <v>1222</v>
      </c>
      <c r="B611" t="s">
        <v>4</v>
      </c>
      <c r="C611" t="s">
        <v>1223</v>
      </c>
      <c r="D611" t="str">
        <f>HYPERLINK("https://talan.bank.gov.ua/get-user-certificate/g6RWwsnMgicIL7LXxjtY","Завантажити сертифікат")</f>
        <v>Завантажити сертифікат</v>
      </c>
    </row>
    <row r="612" spans="1:4" x14ac:dyDescent="0.3">
      <c r="A612" t="s">
        <v>1224</v>
      </c>
      <c r="B612" t="s">
        <v>4</v>
      </c>
      <c r="C612" t="s">
        <v>1225</v>
      </c>
      <c r="D612" t="str">
        <f>HYPERLINK("https://talan.bank.gov.ua/get-user-certificate/g6RWwMohs-FRyhnGCQ5l","Завантажити сертифікат")</f>
        <v>Завантажити сертифікат</v>
      </c>
    </row>
    <row r="613" spans="1:4" x14ac:dyDescent="0.3">
      <c r="A613" t="s">
        <v>1226</v>
      </c>
      <c r="B613" t="s">
        <v>4</v>
      </c>
      <c r="C613" t="s">
        <v>1227</v>
      </c>
      <c r="D613" t="str">
        <f>HYPERLINK("https://talan.bank.gov.ua/get-user-certificate/g6RWwMNuPdIsbQvAEQ3_","Завантажити сертифікат")</f>
        <v>Завантажити сертифікат</v>
      </c>
    </row>
    <row r="614" spans="1:4" x14ac:dyDescent="0.3">
      <c r="A614" t="s">
        <v>1228</v>
      </c>
      <c r="B614" t="s">
        <v>4</v>
      </c>
      <c r="C614" t="s">
        <v>1229</v>
      </c>
      <c r="D614" t="str">
        <f>HYPERLINK("https://talan.bank.gov.ua/get-user-certificate/g6RWwh4I1H-wePsNyjjm","Завантажити сертифікат")</f>
        <v>Завантажити сертифікат</v>
      </c>
    </row>
    <row r="615" spans="1:4" x14ac:dyDescent="0.3">
      <c r="A615" t="s">
        <v>1230</v>
      </c>
      <c r="B615" t="s">
        <v>4</v>
      </c>
      <c r="C615" t="s">
        <v>1231</v>
      </c>
      <c r="D615" t="str">
        <f>HYPERLINK("https://talan.bank.gov.ua/get-user-certificate/g6RWw8iar4YTsoCb6vIn","Завантажити сертифікат")</f>
        <v>Завантажити сертифікат</v>
      </c>
    </row>
    <row r="616" spans="1:4" x14ac:dyDescent="0.3">
      <c r="A616" t="s">
        <v>1232</v>
      </c>
      <c r="B616" t="s">
        <v>4</v>
      </c>
      <c r="C616" t="s">
        <v>1233</v>
      </c>
      <c r="D616" t="str">
        <f>HYPERLINK("https://talan.bank.gov.ua/get-user-certificate/g6RWwzwt1Uf3qjXLW0dh","Завантажити сертифікат")</f>
        <v>Завантажити сертифікат</v>
      </c>
    </row>
    <row r="617" spans="1:4" x14ac:dyDescent="0.3">
      <c r="A617" t="s">
        <v>1234</v>
      </c>
      <c r="B617" t="s">
        <v>4</v>
      </c>
      <c r="C617" t="s">
        <v>1235</v>
      </c>
      <c r="D617" t="str">
        <f>HYPERLINK("https://talan.bank.gov.ua/get-user-certificate/g6RWwqUNGlk60x5917Gh","Завантажити сертифікат")</f>
        <v>Завантажити сертифікат</v>
      </c>
    </row>
    <row r="618" spans="1:4" x14ac:dyDescent="0.3">
      <c r="A618" t="s">
        <v>1236</v>
      </c>
      <c r="B618" t="s">
        <v>4</v>
      </c>
      <c r="C618" t="s">
        <v>1237</v>
      </c>
      <c r="D618" t="str">
        <f>HYPERLINK("https://talan.bank.gov.ua/get-user-certificate/g6RWwng-XVVKvoub_bAR","Завантажити сертифікат")</f>
        <v>Завантажити сертифікат</v>
      </c>
    </row>
    <row r="619" spans="1:4" x14ac:dyDescent="0.3">
      <c r="A619" t="s">
        <v>1238</v>
      </c>
      <c r="B619" t="s">
        <v>4</v>
      </c>
      <c r="C619" t="s">
        <v>1239</v>
      </c>
      <c r="D619" t="str">
        <f>HYPERLINK("https://talan.bank.gov.ua/get-user-certificate/g6RWwVkHLam4dsWTNAwk","Завантажити сертифікат")</f>
        <v>Завантажити сертифікат</v>
      </c>
    </row>
    <row r="620" spans="1:4" x14ac:dyDescent="0.3">
      <c r="A620" t="s">
        <v>1240</v>
      </c>
      <c r="B620" t="s">
        <v>4</v>
      </c>
      <c r="C620" t="s">
        <v>1241</v>
      </c>
      <c r="D620" t="str">
        <f>HYPERLINK("https://talan.bank.gov.ua/get-user-certificate/g6RWwEXaLSSieBKzRjrd","Завантажити сертифікат")</f>
        <v>Завантажити сертифікат</v>
      </c>
    </row>
    <row r="621" spans="1:4" x14ac:dyDescent="0.3">
      <c r="A621" t="s">
        <v>1242</v>
      </c>
      <c r="B621" t="s">
        <v>4</v>
      </c>
      <c r="C621" t="s">
        <v>1243</v>
      </c>
      <c r="D621" t="str">
        <f>HYPERLINK("https://talan.bank.gov.ua/get-user-certificate/g6RWwOzaTLrsfDH1qS3J","Завантажити сертифікат")</f>
        <v>Завантажити сертифікат</v>
      </c>
    </row>
    <row r="622" spans="1:4" x14ac:dyDescent="0.3">
      <c r="A622" t="s">
        <v>1244</v>
      </c>
      <c r="B622" t="s">
        <v>4</v>
      </c>
      <c r="C622" t="s">
        <v>1245</v>
      </c>
      <c r="D622" t="str">
        <f>HYPERLINK("https://talan.bank.gov.ua/get-user-certificate/g6RWw0fCo-9htfDBLozK","Завантажити сертифікат")</f>
        <v>Завантажити сертифікат</v>
      </c>
    </row>
    <row r="623" spans="1:4" x14ac:dyDescent="0.3">
      <c r="A623" t="s">
        <v>1246</v>
      </c>
      <c r="B623" t="s">
        <v>4</v>
      </c>
      <c r="C623" t="s">
        <v>1247</v>
      </c>
      <c r="D623" t="str">
        <f>HYPERLINK("https://talan.bank.gov.ua/get-user-certificate/g6RWwQqbAB5RbkVX0V_4","Завантажити сертифікат")</f>
        <v>Завантажити сертифікат</v>
      </c>
    </row>
    <row r="624" spans="1:4" x14ac:dyDescent="0.3">
      <c r="A624" t="s">
        <v>1248</v>
      </c>
      <c r="B624" t="s">
        <v>4</v>
      </c>
      <c r="C624" t="s">
        <v>1249</v>
      </c>
      <c r="D624" t="str">
        <f>HYPERLINK("https://talan.bank.gov.ua/get-user-certificate/g6RWw1h_1DP-OxEmaxEF","Завантажити сертифікат")</f>
        <v>Завантажити сертифікат</v>
      </c>
    </row>
    <row r="625" spans="1:4" x14ac:dyDescent="0.3">
      <c r="A625" t="s">
        <v>1250</v>
      </c>
      <c r="B625" t="s">
        <v>4</v>
      </c>
      <c r="C625" t="s">
        <v>1251</v>
      </c>
      <c r="D625" t="str">
        <f>HYPERLINK("https://talan.bank.gov.ua/get-user-certificate/g6RWwf-ET1Mom8WtLsx5","Завантажити сертифікат")</f>
        <v>Завантажити сертифікат</v>
      </c>
    </row>
    <row r="626" spans="1:4" x14ac:dyDescent="0.3">
      <c r="A626" t="s">
        <v>1252</v>
      </c>
      <c r="B626" t="s">
        <v>4</v>
      </c>
      <c r="C626" t="s">
        <v>1253</v>
      </c>
      <c r="D626" t="str">
        <f>HYPERLINK("https://talan.bank.gov.ua/get-user-certificate/g6RWwuVhXkIwCeStiFod","Завантажити сертифікат")</f>
        <v>Завантажити сертифікат</v>
      </c>
    </row>
    <row r="627" spans="1:4" x14ac:dyDescent="0.3">
      <c r="A627" t="s">
        <v>1254</v>
      </c>
      <c r="B627" t="s">
        <v>4</v>
      </c>
      <c r="C627" t="s">
        <v>1255</v>
      </c>
      <c r="D627" t="str">
        <f>HYPERLINK("https://talan.bank.gov.ua/get-user-certificate/g6RWw4u3rBFyw-OEBtAD","Завантажити сертифікат")</f>
        <v>Завантажити сертифікат</v>
      </c>
    </row>
    <row r="628" spans="1:4" x14ac:dyDescent="0.3">
      <c r="A628" t="s">
        <v>1256</v>
      </c>
      <c r="B628" t="s">
        <v>4</v>
      </c>
      <c r="C628" t="s">
        <v>1257</v>
      </c>
      <c r="D628" t="str">
        <f>HYPERLINK("https://talan.bank.gov.ua/get-user-certificate/g6RWwGl5_F1jHsoJp9JM","Завантажити сертифікат")</f>
        <v>Завантажити сертифікат</v>
      </c>
    </row>
    <row r="629" spans="1:4" x14ac:dyDescent="0.3">
      <c r="A629" t="s">
        <v>1258</v>
      </c>
      <c r="B629" t="s">
        <v>4</v>
      </c>
      <c r="C629" t="s">
        <v>1259</v>
      </c>
      <c r="D629" t="str">
        <f>HYPERLINK("https://talan.bank.gov.ua/get-user-certificate/g6RWwanN69Ota6Rve-P2","Завантажити сертифікат")</f>
        <v>Завантажити сертифікат</v>
      </c>
    </row>
    <row r="630" spans="1:4" x14ac:dyDescent="0.3">
      <c r="A630" t="s">
        <v>1260</v>
      </c>
      <c r="B630" t="s">
        <v>4</v>
      </c>
      <c r="C630" t="s">
        <v>1261</v>
      </c>
      <c r="D630" t="str">
        <f>HYPERLINK("https://talan.bank.gov.ua/get-user-certificate/g6RWwzYwjhnG7CqfeunB","Завантажити сертифікат")</f>
        <v>Завантажити сертифікат</v>
      </c>
    </row>
    <row r="631" spans="1:4" x14ac:dyDescent="0.3">
      <c r="A631" t="s">
        <v>1262</v>
      </c>
      <c r="B631" t="s">
        <v>4</v>
      </c>
      <c r="C631" t="s">
        <v>1263</v>
      </c>
      <c r="D631" t="str">
        <f>HYPERLINK("https://talan.bank.gov.ua/get-user-certificate/g6RWwM45YWZ8ntfztOXp","Завантажити сертифікат")</f>
        <v>Завантажити сертифікат</v>
      </c>
    </row>
    <row r="632" spans="1:4" x14ac:dyDescent="0.3">
      <c r="A632" t="s">
        <v>1264</v>
      </c>
      <c r="B632" t="s">
        <v>4</v>
      </c>
      <c r="C632" t="s">
        <v>1265</v>
      </c>
      <c r="D632" t="str">
        <f>HYPERLINK("https://talan.bank.gov.ua/get-user-certificate/g6RWwIDVX5n6exOQWJHb","Завантажити сертифікат")</f>
        <v>Завантажити сертифікат</v>
      </c>
    </row>
    <row r="633" spans="1:4" x14ac:dyDescent="0.3">
      <c r="A633" t="s">
        <v>1266</v>
      </c>
      <c r="B633" t="s">
        <v>4</v>
      </c>
      <c r="C633" t="s">
        <v>1267</v>
      </c>
      <c r="D633" t="str">
        <f>HYPERLINK("https://talan.bank.gov.ua/get-user-certificate/g6RWwWokSjiPKe-n0hTh","Завантажити сертифікат")</f>
        <v>Завантажити сертифікат</v>
      </c>
    </row>
    <row r="634" spans="1:4" x14ac:dyDescent="0.3">
      <c r="A634" t="s">
        <v>1268</v>
      </c>
      <c r="B634" t="s">
        <v>4</v>
      </c>
      <c r="C634" t="s">
        <v>1269</v>
      </c>
      <c r="D634" t="str">
        <f>HYPERLINK("https://talan.bank.gov.ua/get-user-certificate/g6RWwp648Mu75bBRbT1E","Завантажити сертифікат")</f>
        <v>Завантажити сертифікат</v>
      </c>
    </row>
    <row r="635" spans="1:4" x14ac:dyDescent="0.3">
      <c r="A635" t="s">
        <v>1270</v>
      </c>
      <c r="B635" t="s">
        <v>4</v>
      </c>
      <c r="C635" t="s">
        <v>1271</v>
      </c>
      <c r="D635" t="str">
        <f>HYPERLINK("https://talan.bank.gov.ua/get-user-certificate/g6RWwIxh17RyUL8ZAwWa","Завантажити сертифікат")</f>
        <v>Завантажити сертифікат</v>
      </c>
    </row>
    <row r="636" spans="1:4" x14ac:dyDescent="0.3">
      <c r="A636" t="s">
        <v>1272</v>
      </c>
      <c r="B636" t="s">
        <v>4</v>
      </c>
      <c r="C636" t="s">
        <v>1273</v>
      </c>
      <c r="D636" t="str">
        <f>HYPERLINK("https://talan.bank.gov.ua/get-user-certificate/g6RWwjvXzi33tN0h_ZS5","Завантажити сертифікат")</f>
        <v>Завантажити сертифікат</v>
      </c>
    </row>
    <row r="637" spans="1:4" x14ac:dyDescent="0.3">
      <c r="A637" t="s">
        <v>1274</v>
      </c>
      <c r="B637" t="s">
        <v>4</v>
      </c>
      <c r="C637" t="s">
        <v>1275</v>
      </c>
      <c r="D637" t="str">
        <f>HYPERLINK("https://talan.bank.gov.ua/get-user-certificate/g6RWwNGN_czlmpWiU0RX","Завантажити сертифікат")</f>
        <v>Завантажити сертифікат</v>
      </c>
    </row>
    <row r="638" spans="1:4" x14ac:dyDescent="0.3">
      <c r="A638" t="s">
        <v>1276</v>
      </c>
      <c r="B638" t="s">
        <v>4</v>
      </c>
      <c r="C638" t="s">
        <v>1277</v>
      </c>
      <c r="D638" t="str">
        <f>HYPERLINK("https://talan.bank.gov.ua/get-user-certificate/g6RWweGZvsOWS7doroXI","Завантажити сертифікат")</f>
        <v>Завантажити сертифікат</v>
      </c>
    </row>
    <row r="639" spans="1:4" x14ac:dyDescent="0.3">
      <c r="A639" t="s">
        <v>1278</v>
      </c>
      <c r="B639" t="s">
        <v>4</v>
      </c>
      <c r="C639" t="s">
        <v>1279</v>
      </c>
      <c r="D639" t="str">
        <f>HYPERLINK("https://talan.bank.gov.ua/get-user-certificate/g6RWwPA9ciEV_TQKV0TQ","Завантажити сертифікат")</f>
        <v>Завантажити сертифікат</v>
      </c>
    </row>
    <row r="640" spans="1:4" x14ac:dyDescent="0.3">
      <c r="A640" t="s">
        <v>1280</v>
      </c>
      <c r="B640" t="s">
        <v>4</v>
      </c>
      <c r="C640" t="s">
        <v>1281</v>
      </c>
      <c r="D640" t="str">
        <f>HYPERLINK("https://talan.bank.gov.ua/get-user-certificate/g6RWw7HrGXY2gP4s2t9e","Завантажити сертифікат")</f>
        <v>Завантажити сертифікат</v>
      </c>
    </row>
    <row r="641" spans="1:4" x14ac:dyDescent="0.3">
      <c r="A641" t="s">
        <v>1282</v>
      </c>
      <c r="B641" t="s">
        <v>4</v>
      </c>
      <c r="C641" t="s">
        <v>1283</v>
      </c>
      <c r="D641" t="str">
        <f>HYPERLINK("https://talan.bank.gov.ua/get-user-certificate/g6RWwOLuPzC6a3mmwcug","Завантажити сертифікат")</f>
        <v>Завантажити сертифікат</v>
      </c>
    </row>
    <row r="642" spans="1:4" x14ac:dyDescent="0.3">
      <c r="A642" t="s">
        <v>1284</v>
      </c>
      <c r="B642" t="s">
        <v>4</v>
      </c>
      <c r="C642" t="s">
        <v>1285</v>
      </c>
      <c r="D642" t="str">
        <f>HYPERLINK("https://talan.bank.gov.ua/get-user-certificate/g6RWwpkQNk8mbr4gC7Fg","Завантажити сертифікат")</f>
        <v>Завантажити сертифікат</v>
      </c>
    </row>
    <row r="643" spans="1:4" x14ac:dyDescent="0.3">
      <c r="A643" t="s">
        <v>1286</v>
      </c>
      <c r="B643" t="s">
        <v>4</v>
      </c>
      <c r="C643" t="s">
        <v>1287</v>
      </c>
      <c r="D643" t="str">
        <f>HYPERLINK("https://talan.bank.gov.ua/get-user-certificate/g6RWw5QWMfHJ8mhkhNSc","Завантажити сертифікат")</f>
        <v>Завантажити сертифікат</v>
      </c>
    </row>
    <row r="644" spans="1:4" x14ac:dyDescent="0.3">
      <c r="A644" t="s">
        <v>1288</v>
      </c>
      <c r="B644" t="s">
        <v>4</v>
      </c>
      <c r="C644" t="s">
        <v>1289</v>
      </c>
      <c r="D644" t="str">
        <f>HYPERLINK("https://talan.bank.gov.ua/get-user-certificate/g6RWwfPCI2y_SnKTqXTQ","Завантажити сертифікат")</f>
        <v>Завантажити сертифікат</v>
      </c>
    </row>
    <row r="645" spans="1:4" x14ac:dyDescent="0.3">
      <c r="A645" t="s">
        <v>1290</v>
      </c>
      <c r="B645" t="s">
        <v>4</v>
      </c>
      <c r="C645" t="s">
        <v>1291</v>
      </c>
      <c r="D645" t="str">
        <f>HYPERLINK("https://talan.bank.gov.ua/get-user-certificate/g6RWw8GrRdwYU--GCDGN","Завантажити сертифікат")</f>
        <v>Завантажити сертифікат</v>
      </c>
    </row>
    <row r="646" spans="1:4" x14ac:dyDescent="0.3">
      <c r="A646" t="s">
        <v>1292</v>
      </c>
      <c r="B646" t="s">
        <v>4</v>
      </c>
      <c r="C646" t="s">
        <v>1293</v>
      </c>
      <c r="D646" t="str">
        <f>HYPERLINK("https://talan.bank.gov.ua/get-user-certificate/g6RWwhpcMjl5c9xVNeS2","Завантажити сертифікат")</f>
        <v>Завантажити сертифікат</v>
      </c>
    </row>
    <row r="647" spans="1:4" x14ac:dyDescent="0.3">
      <c r="A647" t="s">
        <v>1294</v>
      </c>
      <c r="B647" t="s">
        <v>4</v>
      </c>
      <c r="C647" t="s">
        <v>1295</v>
      </c>
      <c r="D647" t="str">
        <f>HYPERLINK("https://talan.bank.gov.ua/get-user-certificate/g6RWwqFTK0s7VsDAjEi2","Завантажити сертифікат")</f>
        <v>Завантажити сертифікат</v>
      </c>
    </row>
    <row r="648" spans="1:4" x14ac:dyDescent="0.3">
      <c r="A648" t="s">
        <v>1296</v>
      </c>
      <c r="B648" t="s">
        <v>4</v>
      </c>
      <c r="C648" t="s">
        <v>1297</v>
      </c>
      <c r="D648" t="str">
        <f>HYPERLINK("https://talan.bank.gov.ua/get-user-certificate/g6RWw2DpulgG89XLmxmL","Завантажити сертифікат")</f>
        <v>Завантажити сертифікат</v>
      </c>
    </row>
    <row r="649" spans="1:4" x14ac:dyDescent="0.3">
      <c r="A649" t="s">
        <v>1298</v>
      </c>
      <c r="B649" t="s">
        <v>4</v>
      </c>
      <c r="C649" t="s">
        <v>1299</v>
      </c>
      <c r="D649" t="str">
        <f>HYPERLINK("https://talan.bank.gov.ua/get-user-certificate/g6RWwG8OZ0ntTNlajuip","Завантажити сертифікат")</f>
        <v>Завантажити сертифікат</v>
      </c>
    </row>
    <row r="650" spans="1:4" x14ac:dyDescent="0.3">
      <c r="A650" t="s">
        <v>1300</v>
      </c>
      <c r="B650" t="s">
        <v>4</v>
      </c>
      <c r="C650" t="s">
        <v>1301</v>
      </c>
      <c r="D650" t="str">
        <f>HYPERLINK("https://talan.bank.gov.ua/get-user-certificate/g6RWwuxSOuo8IuH3_AQW","Завантажити сертифікат")</f>
        <v>Завантажити сертифікат</v>
      </c>
    </row>
    <row r="651" spans="1:4" x14ac:dyDescent="0.3">
      <c r="A651" t="s">
        <v>1302</v>
      </c>
      <c r="B651" t="s">
        <v>4</v>
      </c>
      <c r="C651" t="s">
        <v>1303</v>
      </c>
      <c r="D651" t="str">
        <f>HYPERLINK("https://talan.bank.gov.ua/get-user-certificate/g6RWwFCE-9uEpxEXg8Py","Завантажити сертифікат")</f>
        <v>Завантажити сертифікат</v>
      </c>
    </row>
    <row r="652" spans="1:4" x14ac:dyDescent="0.3">
      <c r="A652" t="s">
        <v>1304</v>
      </c>
      <c r="B652" t="s">
        <v>4</v>
      </c>
      <c r="C652" t="s">
        <v>1305</v>
      </c>
      <c r="D652" t="str">
        <f>HYPERLINK("https://talan.bank.gov.ua/get-user-certificate/g6RWwyn7BT_qKvH2W0kF","Завантажити сертифікат")</f>
        <v>Завантажити сертифікат</v>
      </c>
    </row>
    <row r="653" spans="1:4" x14ac:dyDescent="0.3">
      <c r="A653" t="s">
        <v>1306</v>
      </c>
      <c r="B653" t="s">
        <v>4</v>
      </c>
      <c r="C653" t="s">
        <v>1307</v>
      </c>
      <c r="D653" t="str">
        <f>HYPERLINK("https://talan.bank.gov.ua/get-user-certificate/g6RWwd5_P9xAaRwvkBGL","Завантажити сертифікат")</f>
        <v>Завантажити сертифікат</v>
      </c>
    </row>
    <row r="654" spans="1:4" x14ac:dyDescent="0.3">
      <c r="A654" t="s">
        <v>1308</v>
      </c>
      <c r="B654" t="s">
        <v>4</v>
      </c>
      <c r="C654" t="s">
        <v>1309</v>
      </c>
      <c r="D654" t="str">
        <f>HYPERLINK("https://talan.bank.gov.ua/get-user-certificate/g6RWwNAyY_tAC81SmTba","Завантажити сертифікат")</f>
        <v>Завантажити сертифікат</v>
      </c>
    </row>
    <row r="655" spans="1:4" x14ac:dyDescent="0.3">
      <c r="A655" t="s">
        <v>1310</v>
      </c>
      <c r="B655" t="s">
        <v>4</v>
      </c>
      <c r="C655" t="s">
        <v>1311</v>
      </c>
      <c r="D655" t="str">
        <f>HYPERLINK("https://talan.bank.gov.ua/get-user-certificate/g6RWwBu3chNGGmTU3qwX","Завантажити сертифікат")</f>
        <v>Завантажити сертифікат</v>
      </c>
    </row>
    <row r="656" spans="1:4" x14ac:dyDescent="0.3">
      <c r="A656" t="s">
        <v>1312</v>
      </c>
      <c r="B656" t="s">
        <v>4</v>
      </c>
      <c r="C656" t="s">
        <v>1313</v>
      </c>
      <c r="D656" t="str">
        <f>HYPERLINK("https://talan.bank.gov.ua/get-user-certificate/g6RWwWYPARDRLIbQ3Mcp","Завантажити сертифікат")</f>
        <v>Завантажити сертифікат</v>
      </c>
    </row>
    <row r="657" spans="1:4" x14ac:dyDescent="0.3">
      <c r="A657" t="s">
        <v>1314</v>
      </c>
      <c r="B657" t="s">
        <v>4</v>
      </c>
      <c r="C657" t="s">
        <v>1315</v>
      </c>
      <c r="D657" t="str">
        <f>HYPERLINK("https://talan.bank.gov.ua/get-user-certificate/g6RWwaS6ZSYphXhzp-Ww","Завантажити сертифікат")</f>
        <v>Завантажити сертифікат</v>
      </c>
    </row>
    <row r="658" spans="1:4" x14ac:dyDescent="0.3">
      <c r="A658" t="s">
        <v>1316</v>
      </c>
      <c r="B658" t="s">
        <v>4</v>
      </c>
      <c r="C658" t="s">
        <v>1317</v>
      </c>
      <c r="D658" t="str">
        <f>HYPERLINK("https://talan.bank.gov.ua/get-user-certificate/g6RWw4gGv7fQpCxIDpIe","Завантажити сертифікат")</f>
        <v>Завантажити сертифікат</v>
      </c>
    </row>
    <row r="659" spans="1:4" x14ac:dyDescent="0.3">
      <c r="A659" t="s">
        <v>1318</v>
      </c>
      <c r="B659" t="s">
        <v>4</v>
      </c>
      <c r="C659" t="s">
        <v>1319</v>
      </c>
      <c r="D659" t="str">
        <f>HYPERLINK("https://talan.bank.gov.ua/get-user-certificate/g6RWw2iFoL7ymdCoXAz8","Завантажити сертифікат")</f>
        <v>Завантажити сертифікат</v>
      </c>
    </row>
    <row r="660" spans="1:4" x14ac:dyDescent="0.3">
      <c r="A660" t="s">
        <v>1320</v>
      </c>
      <c r="B660" t="s">
        <v>4</v>
      </c>
      <c r="C660" t="s">
        <v>1321</v>
      </c>
      <c r="D660" t="str">
        <f>HYPERLINK("https://talan.bank.gov.ua/get-user-certificate/g6RWwqtt2hg375Ta0VrT","Завантажити сертифікат")</f>
        <v>Завантажити сертифікат</v>
      </c>
    </row>
    <row r="661" spans="1:4" x14ac:dyDescent="0.3">
      <c r="A661" t="s">
        <v>1322</v>
      </c>
      <c r="B661" t="s">
        <v>4</v>
      </c>
      <c r="C661" t="s">
        <v>1323</v>
      </c>
      <c r="D661" t="str">
        <f>HYPERLINK("https://talan.bank.gov.ua/get-user-certificate/g6RWwyAJKqE6aMzPvB82","Завантажити сертифікат")</f>
        <v>Завантажити сертифікат</v>
      </c>
    </row>
    <row r="662" spans="1:4" x14ac:dyDescent="0.3">
      <c r="A662" t="s">
        <v>1324</v>
      </c>
      <c r="B662" t="s">
        <v>4</v>
      </c>
      <c r="C662" t="s">
        <v>1325</v>
      </c>
      <c r="D662" t="str">
        <f>HYPERLINK("https://talan.bank.gov.ua/get-user-certificate/g6RWwKHtJn_G11JTdhuP","Завантажити сертифікат")</f>
        <v>Завантажити сертифікат</v>
      </c>
    </row>
    <row r="663" spans="1:4" x14ac:dyDescent="0.3">
      <c r="A663" t="s">
        <v>1326</v>
      </c>
      <c r="B663" t="s">
        <v>4</v>
      </c>
      <c r="C663" t="s">
        <v>1327</v>
      </c>
      <c r="D663" t="str">
        <f>HYPERLINK("https://talan.bank.gov.ua/get-user-certificate/g6RWwOQgK7jLNncTSTiP","Завантажити сертифікат")</f>
        <v>Завантажити сертифікат</v>
      </c>
    </row>
    <row r="664" spans="1:4" x14ac:dyDescent="0.3">
      <c r="A664" t="s">
        <v>1328</v>
      </c>
      <c r="B664" t="s">
        <v>4</v>
      </c>
      <c r="C664" t="s">
        <v>1329</v>
      </c>
      <c r="D664" t="str">
        <f>HYPERLINK("https://talan.bank.gov.ua/get-user-certificate/g6RWwInbN8Tr_F8prKpv","Завантажити сертифікат")</f>
        <v>Завантажити сертифікат</v>
      </c>
    </row>
    <row r="665" spans="1:4" x14ac:dyDescent="0.3">
      <c r="A665" t="s">
        <v>1330</v>
      </c>
      <c r="B665" t="s">
        <v>4</v>
      </c>
      <c r="C665" t="s">
        <v>1331</v>
      </c>
      <c r="D665" t="str">
        <f>HYPERLINK("https://talan.bank.gov.ua/get-user-certificate/g6RWwlhLMct_mFlGC2M2","Завантажити сертифікат")</f>
        <v>Завантажити сертифікат</v>
      </c>
    </row>
    <row r="666" spans="1:4" x14ac:dyDescent="0.3">
      <c r="A666" t="s">
        <v>1332</v>
      </c>
      <c r="B666" t="s">
        <v>4</v>
      </c>
      <c r="C666" t="s">
        <v>1333</v>
      </c>
      <c r="D666" t="str">
        <f>HYPERLINK("https://talan.bank.gov.ua/get-user-certificate/g6RWwZhZ8NY80O3eRoHt","Завантажити сертифікат")</f>
        <v>Завантажити сертифікат</v>
      </c>
    </row>
    <row r="667" spans="1:4" x14ac:dyDescent="0.3">
      <c r="A667" t="s">
        <v>1334</v>
      </c>
      <c r="B667" t="s">
        <v>4</v>
      </c>
      <c r="C667" t="s">
        <v>1335</v>
      </c>
      <c r="D667" t="str">
        <f>HYPERLINK("https://talan.bank.gov.ua/get-user-certificate/g6RWw1JNNftRvDzstJVH","Завантажити сертифікат")</f>
        <v>Завантажити сертифікат</v>
      </c>
    </row>
    <row r="668" spans="1:4" x14ac:dyDescent="0.3">
      <c r="A668" t="s">
        <v>1336</v>
      </c>
      <c r="B668" t="s">
        <v>4</v>
      </c>
      <c r="C668" t="s">
        <v>1337</v>
      </c>
      <c r="D668" t="str">
        <f>HYPERLINK("https://talan.bank.gov.ua/get-user-certificate/g6RWwrb-v2yVuT_7k57H","Завантажити сертифікат")</f>
        <v>Завантажити сертифікат</v>
      </c>
    </row>
    <row r="669" spans="1:4" x14ac:dyDescent="0.3">
      <c r="A669" t="s">
        <v>1338</v>
      </c>
      <c r="B669" t="s">
        <v>4</v>
      </c>
      <c r="C669" t="s">
        <v>1339</v>
      </c>
      <c r="D669" t="str">
        <f>HYPERLINK("https://talan.bank.gov.ua/get-user-certificate/g6RWwtgrzGDh_LE6jDFo","Завантажити сертифікат")</f>
        <v>Завантажити сертифікат</v>
      </c>
    </row>
    <row r="670" spans="1:4" x14ac:dyDescent="0.3">
      <c r="A670" t="s">
        <v>1340</v>
      </c>
      <c r="B670" t="s">
        <v>4</v>
      </c>
      <c r="C670" t="s">
        <v>1341</v>
      </c>
      <c r="D670" t="str">
        <f>HYPERLINK("https://talan.bank.gov.ua/get-user-certificate/g6RWwv8a2W3cMytThg9B","Завантажити сертифікат")</f>
        <v>Завантажити сертифікат</v>
      </c>
    </row>
    <row r="671" spans="1:4" x14ac:dyDescent="0.3">
      <c r="A671" t="s">
        <v>1342</v>
      </c>
      <c r="B671" t="s">
        <v>4</v>
      </c>
      <c r="C671" t="s">
        <v>1343</v>
      </c>
      <c r="D671" t="str">
        <f>HYPERLINK("https://talan.bank.gov.ua/get-user-certificate/g6RWwtzYlKvP06ckokvZ","Завантажити сертифікат")</f>
        <v>Завантажити сертифікат</v>
      </c>
    </row>
    <row r="672" spans="1:4" x14ac:dyDescent="0.3">
      <c r="A672" t="s">
        <v>1344</v>
      </c>
      <c r="B672" t="s">
        <v>4</v>
      </c>
      <c r="C672" t="s">
        <v>1345</v>
      </c>
      <c r="D672" t="str">
        <f>HYPERLINK("https://talan.bank.gov.ua/get-user-certificate/g6RWwlmgzhji13BbvzxW","Завантажити сертифікат")</f>
        <v>Завантажити сертифікат</v>
      </c>
    </row>
    <row r="673" spans="1:4" x14ac:dyDescent="0.3">
      <c r="A673" t="s">
        <v>1346</v>
      </c>
      <c r="B673" t="s">
        <v>4</v>
      </c>
      <c r="C673" t="s">
        <v>1347</v>
      </c>
      <c r="D673" t="str">
        <f>HYPERLINK("https://talan.bank.gov.ua/get-user-certificate/g6RWwilWZPrC-mAq8AW6","Завантажити сертифікат")</f>
        <v>Завантажити сертифікат</v>
      </c>
    </row>
    <row r="674" spans="1:4" x14ac:dyDescent="0.3">
      <c r="A674" t="s">
        <v>1348</v>
      </c>
      <c r="B674" t="s">
        <v>4</v>
      </c>
      <c r="C674" t="s">
        <v>1349</v>
      </c>
      <c r="D674" t="str">
        <f>HYPERLINK("https://talan.bank.gov.ua/get-user-certificate/g6RWwuKzJUEpnnlL1P87","Завантажити сертифікат")</f>
        <v>Завантажити сертифікат</v>
      </c>
    </row>
    <row r="675" spans="1:4" x14ac:dyDescent="0.3">
      <c r="A675" t="s">
        <v>1350</v>
      </c>
      <c r="B675" t="s">
        <v>4</v>
      </c>
      <c r="C675" t="s">
        <v>1351</v>
      </c>
      <c r="D675" t="str">
        <f>HYPERLINK("https://talan.bank.gov.ua/get-user-certificate/g6RWwUM47Ei5PgZQfnzR","Завантажити сертифікат")</f>
        <v>Завантажити сертифікат</v>
      </c>
    </row>
    <row r="676" spans="1:4" x14ac:dyDescent="0.3">
      <c r="A676" t="s">
        <v>1352</v>
      </c>
      <c r="B676" t="s">
        <v>4</v>
      </c>
      <c r="C676" t="s">
        <v>1353</v>
      </c>
      <c r="D676" t="str">
        <f>HYPERLINK("https://talan.bank.gov.ua/get-user-certificate/g6RWwwPwKjRp9DasZ0zr","Завантажити сертифікат")</f>
        <v>Завантажити сертифікат</v>
      </c>
    </row>
    <row r="677" spans="1:4" x14ac:dyDescent="0.3">
      <c r="A677" t="s">
        <v>1354</v>
      </c>
      <c r="B677" t="s">
        <v>4</v>
      </c>
      <c r="C677" t="s">
        <v>1355</v>
      </c>
      <c r="D677" t="str">
        <f>HYPERLINK("https://talan.bank.gov.ua/get-user-certificate/g6RWwuQDX1-mS_tdRpoS","Завантажити сертифікат")</f>
        <v>Завантажити сертифікат</v>
      </c>
    </row>
    <row r="678" spans="1:4" x14ac:dyDescent="0.3">
      <c r="A678" t="s">
        <v>1356</v>
      </c>
      <c r="B678" t="s">
        <v>4</v>
      </c>
      <c r="C678" t="s">
        <v>1357</v>
      </c>
      <c r="D678" t="str">
        <f>HYPERLINK("https://talan.bank.gov.ua/get-user-certificate/g6RWwOryge_XeixKjtwF","Завантажити сертифікат")</f>
        <v>Завантажити сертифікат</v>
      </c>
    </row>
    <row r="679" spans="1:4" x14ac:dyDescent="0.3">
      <c r="A679" t="s">
        <v>1358</v>
      </c>
      <c r="B679" t="s">
        <v>4</v>
      </c>
      <c r="C679" t="s">
        <v>1359</v>
      </c>
      <c r="D679" t="str">
        <f>HYPERLINK("https://talan.bank.gov.ua/get-user-certificate/g6RWwO4oPXL125_hMAqz","Завантажити сертифікат")</f>
        <v>Завантажити сертифікат</v>
      </c>
    </row>
    <row r="680" spans="1:4" x14ac:dyDescent="0.3">
      <c r="A680" t="s">
        <v>1360</v>
      </c>
      <c r="B680" t="s">
        <v>4</v>
      </c>
      <c r="C680" t="s">
        <v>1361</v>
      </c>
      <c r="D680" t="str">
        <f>HYPERLINK("https://talan.bank.gov.ua/get-user-certificate/g6RWwxNjYYjRE5Wdxtsm","Завантажити сертифікат")</f>
        <v>Завантажити сертифікат</v>
      </c>
    </row>
    <row r="681" spans="1:4" x14ac:dyDescent="0.3">
      <c r="A681" t="s">
        <v>1362</v>
      </c>
      <c r="B681" t="s">
        <v>4</v>
      </c>
      <c r="C681" t="s">
        <v>1363</v>
      </c>
      <c r="D681" t="str">
        <f>HYPERLINK("https://talan.bank.gov.ua/get-user-certificate/g6RWw_XhxfoSQmSb4fio","Завантажити сертифікат")</f>
        <v>Завантажити сертифікат</v>
      </c>
    </row>
    <row r="682" spans="1:4" x14ac:dyDescent="0.3">
      <c r="A682" t="s">
        <v>1364</v>
      </c>
      <c r="B682" t="s">
        <v>4</v>
      </c>
      <c r="C682" t="s">
        <v>1365</v>
      </c>
      <c r="D682" t="str">
        <f>HYPERLINK("https://talan.bank.gov.ua/get-user-certificate/g6RWw_6qqlet0DvwOVRn","Завантажити сертифікат")</f>
        <v>Завантажити сертифікат</v>
      </c>
    </row>
    <row r="683" spans="1:4" x14ac:dyDescent="0.3">
      <c r="A683" t="s">
        <v>1366</v>
      </c>
      <c r="B683" t="s">
        <v>4</v>
      </c>
      <c r="C683" t="s">
        <v>1367</v>
      </c>
      <c r="D683" t="str">
        <f>HYPERLINK("https://talan.bank.gov.ua/get-user-certificate/g6RWw7hiGkVgGPRaxPRQ","Завантажити сертифікат")</f>
        <v>Завантажити сертифікат</v>
      </c>
    </row>
    <row r="684" spans="1:4" x14ac:dyDescent="0.3">
      <c r="A684" t="s">
        <v>1368</v>
      </c>
      <c r="B684" t="s">
        <v>4</v>
      </c>
      <c r="C684" t="s">
        <v>1369</v>
      </c>
      <c r="D684" t="str">
        <f>HYPERLINK("https://talan.bank.gov.ua/get-user-certificate/g6RWw-Lp-DrIg6f6Z4UE","Завантажити сертифікат")</f>
        <v>Завантажити сертифікат</v>
      </c>
    </row>
    <row r="685" spans="1:4" x14ac:dyDescent="0.3">
      <c r="A685" t="s">
        <v>1370</v>
      </c>
      <c r="B685" t="s">
        <v>4</v>
      </c>
      <c r="C685" t="s">
        <v>1371</v>
      </c>
      <c r="D685" t="str">
        <f>HYPERLINK("https://talan.bank.gov.ua/get-user-certificate/g6RWwCn2rUyDBxjkB4IJ","Завантажити сертифікат")</f>
        <v>Завантажити сертифікат</v>
      </c>
    </row>
    <row r="686" spans="1:4" x14ac:dyDescent="0.3">
      <c r="A686" t="s">
        <v>1372</v>
      </c>
      <c r="B686" t="s">
        <v>4</v>
      </c>
      <c r="C686" t="s">
        <v>1373</v>
      </c>
      <c r="D686" t="str">
        <f>HYPERLINK("https://talan.bank.gov.ua/get-user-certificate/g6RWwj7O2xECfQ4LW691","Завантажити сертифікат")</f>
        <v>Завантажити сертифікат</v>
      </c>
    </row>
    <row r="687" spans="1:4" x14ac:dyDescent="0.3">
      <c r="A687" t="s">
        <v>1374</v>
      </c>
      <c r="B687" t="s">
        <v>4</v>
      </c>
      <c r="C687" t="s">
        <v>1375</v>
      </c>
      <c r="D687" t="str">
        <f>HYPERLINK("https://talan.bank.gov.ua/get-user-certificate/g6RWw0kfd60H-k3ZfiMr","Завантажити сертифікат")</f>
        <v>Завантажити сертифікат</v>
      </c>
    </row>
    <row r="688" spans="1:4" x14ac:dyDescent="0.3">
      <c r="A688" t="s">
        <v>1376</v>
      </c>
      <c r="B688" t="s">
        <v>4</v>
      </c>
      <c r="C688" t="s">
        <v>1377</v>
      </c>
      <c r="D688" t="str">
        <f>HYPERLINK("https://talan.bank.gov.ua/get-user-certificate/g6RWw1jpgxSLunTqewrf","Завантажити сертифікат")</f>
        <v>Завантажити сертифікат</v>
      </c>
    </row>
    <row r="689" spans="1:4" x14ac:dyDescent="0.3">
      <c r="A689" t="s">
        <v>1378</v>
      </c>
      <c r="B689" t="s">
        <v>4</v>
      </c>
      <c r="C689" t="s">
        <v>1379</v>
      </c>
      <c r="D689" t="str">
        <f>HYPERLINK("https://talan.bank.gov.ua/get-user-certificate/g6RWwwlTMTtyE9CAeHWR","Завантажити сертифікат")</f>
        <v>Завантажити сертифікат</v>
      </c>
    </row>
    <row r="690" spans="1:4" x14ac:dyDescent="0.3">
      <c r="A690" t="s">
        <v>1380</v>
      </c>
      <c r="B690" t="s">
        <v>4</v>
      </c>
      <c r="C690" t="s">
        <v>1381</v>
      </c>
      <c r="D690" t="str">
        <f>HYPERLINK("https://talan.bank.gov.ua/get-user-certificate/g6RWwVv7L-BZJUMYxV9b","Завантажити сертифікат")</f>
        <v>Завантажити сертифікат</v>
      </c>
    </row>
    <row r="691" spans="1:4" x14ac:dyDescent="0.3">
      <c r="A691" t="s">
        <v>1382</v>
      </c>
      <c r="B691" t="s">
        <v>4</v>
      </c>
      <c r="C691" t="s">
        <v>1383</v>
      </c>
      <c r="D691" t="str">
        <f>HYPERLINK("https://talan.bank.gov.ua/get-user-certificate/g6RWw9An1XjHQBXE7X-A","Завантажити сертифікат")</f>
        <v>Завантажити сертифікат</v>
      </c>
    </row>
    <row r="692" spans="1:4" x14ac:dyDescent="0.3">
      <c r="A692" t="s">
        <v>1384</v>
      </c>
      <c r="B692" t="s">
        <v>4</v>
      </c>
      <c r="C692" t="s">
        <v>1385</v>
      </c>
      <c r="D692" t="str">
        <f>HYPERLINK("https://talan.bank.gov.ua/get-user-certificate/g6RWwsQPBDi1iYfVxUYg","Завантажити сертифікат")</f>
        <v>Завантажити сертифікат</v>
      </c>
    </row>
    <row r="693" spans="1:4" x14ac:dyDescent="0.3">
      <c r="A693" t="s">
        <v>1386</v>
      </c>
      <c r="B693" t="s">
        <v>4</v>
      </c>
      <c r="C693" t="s">
        <v>1387</v>
      </c>
      <c r="D693" t="str">
        <f>HYPERLINK("https://talan.bank.gov.ua/get-user-certificate/g6RWwmI1cuuNBfRP5vyi","Завантажити сертифікат")</f>
        <v>Завантажити сертифікат</v>
      </c>
    </row>
    <row r="694" spans="1:4" x14ac:dyDescent="0.3">
      <c r="A694" t="s">
        <v>1388</v>
      </c>
      <c r="B694" t="s">
        <v>4</v>
      </c>
      <c r="C694" t="s">
        <v>1389</v>
      </c>
      <c r="D694" t="str">
        <f>HYPERLINK("https://talan.bank.gov.ua/get-user-certificate/g6RWwUHRbWyox4T3nrMP","Завантажити сертифікат")</f>
        <v>Завантажити сертифікат</v>
      </c>
    </row>
    <row r="695" spans="1:4" x14ac:dyDescent="0.3">
      <c r="A695" t="s">
        <v>1390</v>
      </c>
      <c r="B695" t="s">
        <v>4</v>
      </c>
      <c r="C695" t="s">
        <v>1391</v>
      </c>
      <c r="D695" t="str">
        <f>HYPERLINK("https://talan.bank.gov.ua/get-user-certificate/g6RWwzqd5ksd_adHdegN","Завантажити сертифікат")</f>
        <v>Завантажити сертифікат</v>
      </c>
    </row>
    <row r="696" spans="1:4" x14ac:dyDescent="0.3">
      <c r="A696" t="s">
        <v>1392</v>
      </c>
      <c r="B696" t="s">
        <v>4</v>
      </c>
      <c r="C696" t="s">
        <v>1393</v>
      </c>
      <c r="D696" t="str">
        <f>HYPERLINK("https://talan.bank.gov.ua/get-user-certificate/g6RWwoswF5jJ8Dxp_-Oc","Завантажити сертифікат")</f>
        <v>Завантажити сертифікат</v>
      </c>
    </row>
    <row r="697" spans="1:4" x14ac:dyDescent="0.3">
      <c r="A697" t="s">
        <v>1394</v>
      </c>
      <c r="B697" t="s">
        <v>4</v>
      </c>
      <c r="C697" t="s">
        <v>1395</v>
      </c>
      <c r="D697" t="str">
        <f>HYPERLINK("https://talan.bank.gov.ua/get-user-certificate/g6RWwCFjT2evOkZFEntu","Завантажити сертифікат")</f>
        <v>Завантажити сертифікат</v>
      </c>
    </row>
    <row r="698" spans="1:4" x14ac:dyDescent="0.3">
      <c r="A698" t="s">
        <v>1396</v>
      </c>
      <c r="B698" t="s">
        <v>4</v>
      </c>
      <c r="C698" t="s">
        <v>1397</v>
      </c>
      <c r="D698" t="str">
        <f>HYPERLINK("https://talan.bank.gov.ua/get-user-certificate/g6RWwSWZp9s69cb2WNhl","Завантажити сертифікат")</f>
        <v>Завантажити сертифікат</v>
      </c>
    </row>
    <row r="699" spans="1:4" x14ac:dyDescent="0.3">
      <c r="A699" t="s">
        <v>1398</v>
      </c>
      <c r="B699" t="s">
        <v>4</v>
      </c>
      <c r="C699" t="s">
        <v>1399</v>
      </c>
      <c r="D699" t="str">
        <f>HYPERLINK("https://talan.bank.gov.ua/get-user-certificate/g6RWwCu0g7MQj60yW7Ae","Завантажити сертифікат")</f>
        <v>Завантажити сертифікат</v>
      </c>
    </row>
    <row r="700" spans="1:4" x14ac:dyDescent="0.3">
      <c r="A700" t="s">
        <v>1400</v>
      </c>
      <c r="B700" t="s">
        <v>4</v>
      </c>
      <c r="C700" t="s">
        <v>1401</v>
      </c>
      <c r="D700" t="str">
        <f>HYPERLINK("https://talan.bank.gov.ua/get-user-certificate/g6RWwUnSlDqucB1MriJV","Завантажити сертифікат")</f>
        <v>Завантажити сертифікат</v>
      </c>
    </row>
    <row r="701" spans="1:4" x14ac:dyDescent="0.3">
      <c r="A701" t="s">
        <v>1402</v>
      </c>
      <c r="B701" t="s">
        <v>4</v>
      </c>
      <c r="C701" t="s">
        <v>1403</v>
      </c>
      <c r="D701" t="str">
        <f>HYPERLINK("https://talan.bank.gov.ua/get-user-certificate/g6RWwFV57sRK2AeQcsMJ","Завантажити сертифікат")</f>
        <v>Завантажити сертифікат</v>
      </c>
    </row>
    <row r="702" spans="1:4" x14ac:dyDescent="0.3">
      <c r="A702" t="s">
        <v>1404</v>
      </c>
      <c r="B702" t="s">
        <v>4</v>
      </c>
      <c r="C702" t="s">
        <v>1405</v>
      </c>
      <c r="D702" t="str">
        <f>HYPERLINK("https://talan.bank.gov.ua/get-user-certificate/g6RWwRWXta2s5c2tkeaD","Завантажити сертифікат")</f>
        <v>Завантажити сертифікат</v>
      </c>
    </row>
    <row r="703" spans="1:4" x14ac:dyDescent="0.3">
      <c r="A703" t="s">
        <v>1406</v>
      </c>
      <c r="B703" t="s">
        <v>4</v>
      </c>
      <c r="C703" t="s">
        <v>1407</v>
      </c>
      <c r="D703" t="str">
        <f>HYPERLINK("https://talan.bank.gov.ua/get-user-certificate/g6RWwNXhYSCLq5DVXfJT","Завантажити сертифікат")</f>
        <v>Завантажити сертифікат</v>
      </c>
    </row>
    <row r="704" spans="1:4" x14ac:dyDescent="0.3">
      <c r="A704" t="s">
        <v>1408</v>
      </c>
      <c r="B704" t="s">
        <v>4</v>
      </c>
      <c r="C704" t="s">
        <v>1409</v>
      </c>
      <c r="D704" t="str">
        <f>HYPERLINK("https://talan.bank.gov.ua/get-user-certificate/g6RWw2gBZUt0rhJ5OjNC","Завантажити сертифікат")</f>
        <v>Завантажити сертифікат</v>
      </c>
    </row>
    <row r="705" spans="1:4" x14ac:dyDescent="0.3">
      <c r="A705" t="s">
        <v>1410</v>
      </c>
      <c r="B705" t="s">
        <v>4</v>
      </c>
      <c r="C705" t="s">
        <v>1411</v>
      </c>
      <c r="D705" t="str">
        <f>HYPERLINK("https://talan.bank.gov.ua/get-user-certificate/g6RWwE_HoWP6oSRNFId4","Завантажити сертифікат")</f>
        <v>Завантажити сертифікат</v>
      </c>
    </row>
    <row r="706" spans="1:4" x14ac:dyDescent="0.3">
      <c r="A706" t="s">
        <v>1412</v>
      </c>
      <c r="B706" t="s">
        <v>4</v>
      </c>
      <c r="C706" t="s">
        <v>1413</v>
      </c>
      <c r="D706" t="str">
        <f>HYPERLINK("https://talan.bank.gov.ua/get-user-certificate/g6RWwVjjQH7Dy1Qolezm","Завантажити сертифікат")</f>
        <v>Завантажити сертифікат</v>
      </c>
    </row>
    <row r="707" spans="1:4" x14ac:dyDescent="0.3">
      <c r="A707" t="s">
        <v>1414</v>
      </c>
      <c r="B707" t="s">
        <v>4</v>
      </c>
      <c r="C707" t="s">
        <v>1415</v>
      </c>
      <c r="D707" t="str">
        <f>HYPERLINK("https://talan.bank.gov.ua/get-user-certificate/g6RWwJW1YOYRohLVVMKT","Завантажити сертифікат")</f>
        <v>Завантажити сертифікат</v>
      </c>
    </row>
    <row r="708" spans="1:4" x14ac:dyDescent="0.3">
      <c r="A708" t="s">
        <v>1416</v>
      </c>
      <c r="B708" t="s">
        <v>4</v>
      </c>
      <c r="C708" t="s">
        <v>1417</v>
      </c>
      <c r="D708" t="str">
        <f>HYPERLINK("https://talan.bank.gov.ua/get-user-certificate/g6RWwKy6LRUX4gY4A5-f","Завантажити сертифікат")</f>
        <v>Завантажити сертифікат</v>
      </c>
    </row>
    <row r="709" spans="1:4" x14ac:dyDescent="0.3">
      <c r="A709" t="s">
        <v>1418</v>
      </c>
      <c r="B709" t="s">
        <v>4</v>
      </c>
      <c r="C709" t="s">
        <v>1419</v>
      </c>
      <c r="D709" t="str">
        <f>HYPERLINK("https://talan.bank.gov.ua/get-user-certificate/g6RWwZDB0O0u7hD-kztc","Завантажити сертифікат")</f>
        <v>Завантажити сертифікат</v>
      </c>
    </row>
    <row r="710" spans="1:4" x14ac:dyDescent="0.3">
      <c r="A710" t="s">
        <v>1420</v>
      </c>
      <c r="B710" t="s">
        <v>4</v>
      </c>
      <c r="C710" t="s">
        <v>1421</v>
      </c>
      <c r="D710" t="str">
        <f>HYPERLINK("https://talan.bank.gov.ua/get-user-certificate/g6RWw3eLgZbYzEwd-dZK","Завантажити сертифікат")</f>
        <v>Завантажити сертифікат</v>
      </c>
    </row>
    <row r="711" spans="1:4" x14ac:dyDescent="0.3">
      <c r="A711" t="s">
        <v>1422</v>
      </c>
      <c r="B711" t="s">
        <v>4</v>
      </c>
      <c r="C711" t="s">
        <v>1423</v>
      </c>
      <c r="D711" t="str">
        <f>HYPERLINK("https://talan.bank.gov.ua/get-user-certificate/g6RWwotwqee8pZoMLjUq","Завантажити сертифікат")</f>
        <v>Завантажити сертифікат</v>
      </c>
    </row>
    <row r="712" spans="1:4" x14ac:dyDescent="0.3">
      <c r="A712" t="s">
        <v>1424</v>
      </c>
      <c r="B712" t="s">
        <v>4</v>
      </c>
      <c r="C712" t="s">
        <v>1425</v>
      </c>
      <c r="D712" t="str">
        <f>HYPERLINK("https://talan.bank.gov.ua/get-user-certificate/g6RWwea8Wxt9mtm23vGp","Завантажити сертифікат")</f>
        <v>Завантажити сертифікат</v>
      </c>
    </row>
    <row r="713" spans="1:4" x14ac:dyDescent="0.3">
      <c r="A713" t="s">
        <v>1426</v>
      </c>
      <c r="B713" t="s">
        <v>4</v>
      </c>
      <c r="C713" t="s">
        <v>1427</v>
      </c>
      <c r="D713" t="str">
        <f>HYPERLINK("https://talan.bank.gov.ua/get-user-certificate/g6RWw2fXb1BU6xNUaSAG","Завантажити сертифікат")</f>
        <v>Завантажити сертифікат</v>
      </c>
    </row>
    <row r="714" spans="1:4" x14ac:dyDescent="0.3">
      <c r="A714" t="s">
        <v>1428</v>
      </c>
      <c r="B714" t="s">
        <v>4</v>
      </c>
      <c r="C714" t="s">
        <v>1429</v>
      </c>
      <c r="D714" t="str">
        <f>HYPERLINK("https://talan.bank.gov.ua/get-user-certificate/g6RWwNTjV3d8L0BtXmES","Завантажити сертифікат")</f>
        <v>Завантажити сертифікат</v>
      </c>
    </row>
    <row r="715" spans="1:4" x14ac:dyDescent="0.3">
      <c r="A715" t="s">
        <v>1430</v>
      </c>
      <c r="B715" t="s">
        <v>4</v>
      </c>
      <c r="C715" t="s">
        <v>1431</v>
      </c>
      <c r="D715" t="str">
        <f>HYPERLINK("https://talan.bank.gov.ua/get-user-certificate/g6RWwIlMVDVSf5zAPM7I","Завантажити сертифікат")</f>
        <v>Завантажити сертифікат</v>
      </c>
    </row>
    <row r="716" spans="1:4" x14ac:dyDescent="0.3">
      <c r="A716" t="s">
        <v>1432</v>
      </c>
      <c r="B716" t="s">
        <v>4</v>
      </c>
      <c r="C716" t="s">
        <v>1433</v>
      </c>
      <c r="D716" t="str">
        <f>HYPERLINK("https://talan.bank.gov.ua/get-user-certificate/g6RWwTcaadFyEkfsDbLz","Завантажити сертифікат")</f>
        <v>Завантажити сертифікат</v>
      </c>
    </row>
    <row r="717" spans="1:4" x14ac:dyDescent="0.3">
      <c r="A717" t="s">
        <v>1434</v>
      </c>
      <c r="B717" t="s">
        <v>4</v>
      </c>
      <c r="C717" t="s">
        <v>1435</v>
      </c>
      <c r="D717" t="str">
        <f>HYPERLINK("https://talan.bank.gov.ua/get-user-certificate/g6RWwLLL5UIXDJab25SK","Завантажити сертифікат")</f>
        <v>Завантажити сертифікат</v>
      </c>
    </row>
    <row r="718" spans="1:4" x14ac:dyDescent="0.3">
      <c r="A718" t="s">
        <v>1436</v>
      </c>
      <c r="B718" t="s">
        <v>4</v>
      </c>
      <c r="C718" t="s">
        <v>1437</v>
      </c>
      <c r="D718" t="str">
        <f>HYPERLINK("https://talan.bank.gov.ua/get-user-certificate/g6RWwEAxivPNJ8MKj7iK","Завантажити сертифікат")</f>
        <v>Завантажити сертифікат</v>
      </c>
    </row>
    <row r="719" spans="1:4" x14ac:dyDescent="0.3">
      <c r="A719" t="s">
        <v>1438</v>
      </c>
      <c r="B719" t="s">
        <v>4</v>
      </c>
      <c r="C719" t="s">
        <v>1439</v>
      </c>
      <c r="D719" t="str">
        <f>HYPERLINK("https://talan.bank.gov.ua/get-user-certificate/g6RWwAgG0nHQjZEXQDY6","Завантажити сертифікат")</f>
        <v>Завантажити сертифікат</v>
      </c>
    </row>
    <row r="720" spans="1:4" x14ac:dyDescent="0.3">
      <c r="A720" t="s">
        <v>1440</v>
      </c>
      <c r="B720" t="s">
        <v>4</v>
      </c>
      <c r="C720" t="s">
        <v>1441</v>
      </c>
      <c r="D720" t="str">
        <f>HYPERLINK("https://talan.bank.gov.ua/get-user-certificate/g6RWwelkHXl5k81Wa9EJ","Завантажити сертифікат")</f>
        <v>Завантажити сертифікат</v>
      </c>
    </row>
    <row r="721" spans="1:4" x14ac:dyDescent="0.3">
      <c r="A721" t="s">
        <v>1442</v>
      </c>
      <c r="B721" t="s">
        <v>4</v>
      </c>
      <c r="C721" t="s">
        <v>1443</v>
      </c>
      <c r="D721" t="str">
        <f>HYPERLINK("https://talan.bank.gov.ua/get-user-certificate/g6RWwUReYHLZ6CsFDSkw","Завантажити сертифікат")</f>
        <v>Завантажити сертифікат</v>
      </c>
    </row>
    <row r="722" spans="1:4" x14ac:dyDescent="0.3">
      <c r="A722" t="s">
        <v>1444</v>
      </c>
      <c r="B722" t="s">
        <v>4</v>
      </c>
      <c r="C722" t="s">
        <v>1445</v>
      </c>
      <c r="D722" t="str">
        <f>HYPERLINK("https://talan.bank.gov.ua/get-user-certificate/g6RWw988MaDQCQtveVqN","Завантажити сертифікат")</f>
        <v>Завантажити сертифікат</v>
      </c>
    </row>
    <row r="723" spans="1:4" x14ac:dyDescent="0.3">
      <c r="A723" t="s">
        <v>1446</v>
      </c>
      <c r="B723" t="s">
        <v>4</v>
      </c>
      <c r="C723" t="s">
        <v>1447</v>
      </c>
      <c r="D723" t="str">
        <f>HYPERLINK("https://talan.bank.gov.ua/get-user-certificate/g6RWwJoIWkXATztqYF8A","Завантажити сертифікат")</f>
        <v>Завантажити сертифікат</v>
      </c>
    </row>
    <row r="724" spans="1:4" x14ac:dyDescent="0.3">
      <c r="A724" t="s">
        <v>1448</v>
      </c>
      <c r="B724" t="s">
        <v>4</v>
      </c>
      <c r="C724" t="s">
        <v>1449</v>
      </c>
      <c r="D724" t="str">
        <f>HYPERLINK("https://talan.bank.gov.ua/get-user-certificate/g6RWweD_ThFZBC6C-LQq","Завантажити сертифікат")</f>
        <v>Завантажити сертифікат</v>
      </c>
    </row>
    <row r="725" spans="1:4" x14ac:dyDescent="0.3">
      <c r="A725" t="s">
        <v>1450</v>
      </c>
      <c r="B725" t="s">
        <v>4</v>
      </c>
      <c r="C725" t="s">
        <v>1451</v>
      </c>
      <c r="D725" t="str">
        <f>HYPERLINK("https://talan.bank.gov.ua/get-user-certificate/g6RWwQjovbARC4_99Mdd","Завантажити сертифікат")</f>
        <v>Завантажити сертифікат</v>
      </c>
    </row>
    <row r="726" spans="1:4" x14ac:dyDescent="0.3">
      <c r="A726" t="s">
        <v>1452</v>
      </c>
      <c r="B726" t="s">
        <v>4</v>
      </c>
      <c r="C726" t="s">
        <v>1453</v>
      </c>
      <c r="D726" t="str">
        <f>HYPERLINK("https://talan.bank.gov.ua/get-user-certificate/g6RWwjrkAJRfeZAZ_fMT","Завантажити сертифікат")</f>
        <v>Завантажити сертифікат</v>
      </c>
    </row>
    <row r="727" spans="1:4" x14ac:dyDescent="0.3">
      <c r="A727" t="s">
        <v>1454</v>
      </c>
      <c r="B727" t="s">
        <v>4</v>
      </c>
      <c r="C727" t="s">
        <v>1455</v>
      </c>
      <c r="D727" t="str">
        <f>HYPERLINK("https://talan.bank.gov.ua/get-user-certificate/g6RWwV9SCAqGZWQU2Bxl","Завантажити сертифікат")</f>
        <v>Завантажити сертифікат</v>
      </c>
    </row>
    <row r="728" spans="1:4" x14ac:dyDescent="0.3">
      <c r="A728" t="s">
        <v>1456</v>
      </c>
      <c r="B728" t="s">
        <v>4</v>
      </c>
      <c r="C728" t="s">
        <v>1457</v>
      </c>
      <c r="D728" t="str">
        <f>HYPERLINK("https://talan.bank.gov.ua/get-user-certificate/g6RWwvALz3oXhbaUxR4q","Завантажити сертифікат")</f>
        <v>Завантажити сертифікат</v>
      </c>
    </row>
    <row r="729" spans="1:4" x14ac:dyDescent="0.3">
      <c r="A729" t="s">
        <v>1458</v>
      </c>
      <c r="B729" t="s">
        <v>4</v>
      </c>
      <c r="C729" t="s">
        <v>1459</v>
      </c>
      <c r="D729" t="str">
        <f>HYPERLINK("https://talan.bank.gov.ua/get-user-certificate/g6RWwg-xml_tKvPmH9Ul","Завантажити сертифікат")</f>
        <v>Завантажити сертифікат</v>
      </c>
    </row>
    <row r="730" spans="1:4" x14ac:dyDescent="0.3">
      <c r="A730" t="s">
        <v>1460</v>
      </c>
      <c r="B730" t="s">
        <v>4</v>
      </c>
      <c r="C730" t="s">
        <v>1461</v>
      </c>
      <c r="D730" t="str">
        <f>HYPERLINK("https://talan.bank.gov.ua/get-user-certificate/g6RWwfxClPGcPu3sgBlU","Завантажити сертифікат")</f>
        <v>Завантажити сертифікат</v>
      </c>
    </row>
    <row r="731" spans="1:4" x14ac:dyDescent="0.3">
      <c r="A731" t="s">
        <v>1462</v>
      </c>
      <c r="B731" t="s">
        <v>4</v>
      </c>
      <c r="C731" t="s">
        <v>1463</v>
      </c>
      <c r="D731" t="str">
        <f>HYPERLINK("https://talan.bank.gov.ua/get-user-certificate/g6RWwFKkPh9NhJobaAYK","Завантажити сертифікат")</f>
        <v>Завантажити сертифікат</v>
      </c>
    </row>
    <row r="732" spans="1:4" x14ac:dyDescent="0.3">
      <c r="A732" t="s">
        <v>1464</v>
      </c>
      <c r="B732" t="s">
        <v>4</v>
      </c>
      <c r="C732" t="s">
        <v>1465</v>
      </c>
      <c r="D732" t="str">
        <f>HYPERLINK("https://talan.bank.gov.ua/get-user-certificate/g6RWwAFRSIE-2R002UJX","Завантажити сертифікат")</f>
        <v>Завантажити сертифікат</v>
      </c>
    </row>
    <row r="733" spans="1:4" x14ac:dyDescent="0.3">
      <c r="A733" t="s">
        <v>1466</v>
      </c>
      <c r="B733" t="s">
        <v>4</v>
      </c>
      <c r="C733" t="s">
        <v>1467</v>
      </c>
      <c r="D733" t="str">
        <f>HYPERLINK("https://talan.bank.gov.ua/get-user-certificate/g6RWwX6803-m5HH-h0B1","Завантажити сертифікат")</f>
        <v>Завантажити сертифікат</v>
      </c>
    </row>
    <row r="734" spans="1:4" x14ac:dyDescent="0.3">
      <c r="A734" t="s">
        <v>1468</v>
      </c>
      <c r="B734" t="s">
        <v>4</v>
      </c>
      <c r="C734" t="s">
        <v>1469</v>
      </c>
      <c r="D734" t="str">
        <f>HYPERLINK("https://talan.bank.gov.ua/get-user-certificate/g6RWwXK0lrKoMQ5JV40L","Завантажити сертифікат")</f>
        <v>Завантажити сертифікат</v>
      </c>
    </row>
    <row r="735" spans="1:4" x14ac:dyDescent="0.3">
      <c r="A735" t="s">
        <v>1470</v>
      </c>
      <c r="B735" t="s">
        <v>4</v>
      </c>
      <c r="C735" t="s">
        <v>1471</v>
      </c>
      <c r="D735" t="str">
        <f>HYPERLINK("https://talan.bank.gov.ua/get-user-certificate/g6RWwOrWMnkb51Sx_HAJ","Завантажити сертифікат")</f>
        <v>Завантажити сертифікат</v>
      </c>
    </row>
    <row r="736" spans="1:4" x14ac:dyDescent="0.3">
      <c r="A736" t="s">
        <v>1472</v>
      </c>
      <c r="B736" t="s">
        <v>4</v>
      </c>
      <c r="C736" t="s">
        <v>1473</v>
      </c>
      <c r="D736" t="str">
        <f>HYPERLINK("https://talan.bank.gov.ua/get-user-certificate/g6RWwqE1qzq5WDafUtnP","Завантажити сертифікат")</f>
        <v>Завантажити сертифікат</v>
      </c>
    </row>
    <row r="737" spans="1:4" x14ac:dyDescent="0.3">
      <c r="A737" t="s">
        <v>1474</v>
      </c>
      <c r="B737" t="s">
        <v>4</v>
      </c>
      <c r="C737" t="s">
        <v>1475</v>
      </c>
      <c r="D737" t="str">
        <f>HYPERLINK("https://talan.bank.gov.ua/get-user-certificate/g6RWwbVjXhHiJmblJ4nq","Завантажити сертифікат")</f>
        <v>Завантажити сертифікат</v>
      </c>
    </row>
    <row r="738" spans="1:4" x14ac:dyDescent="0.3">
      <c r="A738" t="s">
        <v>1476</v>
      </c>
      <c r="B738" t="s">
        <v>4</v>
      </c>
      <c r="C738" t="s">
        <v>1477</v>
      </c>
      <c r="D738" t="str">
        <f>HYPERLINK("https://talan.bank.gov.ua/get-user-certificate/g6RWwIxoGxp9WTMcjXDq","Завантажити сертифікат")</f>
        <v>Завантажити сертифікат</v>
      </c>
    </row>
    <row r="739" spans="1:4" x14ac:dyDescent="0.3">
      <c r="A739" t="s">
        <v>1478</v>
      </c>
      <c r="B739" t="s">
        <v>4</v>
      </c>
      <c r="C739" t="s">
        <v>1479</v>
      </c>
      <c r="D739" t="str">
        <f>HYPERLINK("https://talan.bank.gov.ua/get-user-certificate/g6RWwJKdy6Rdw8Bkwnie","Завантажити сертифікат")</f>
        <v>Завантажити сертифікат</v>
      </c>
    </row>
    <row r="740" spans="1:4" x14ac:dyDescent="0.3">
      <c r="A740" t="s">
        <v>1480</v>
      </c>
      <c r="B740" t="s">
        <v>4</v>
      </c>
      <c r="C740" t="s">
        <v>1481</v>
      </c>
      <c r="D740" t="str">
        <f>HYPERLINK("https://talan.bank.gov.ua/get-user-certificate/g6RWw0IPw1NxqVDWmYPa","Завантажити сертифікат")</f>
        <v>Завантажити сертифікат</v>
      </c>
    </row>
    <row r="741" spans="1:4" x14ac:dyDescent="0.3">
      <c r="A741" t="s">
        <v>1482</v>
      </c>
      <c r="B741" t="s">
        <v>4</v>
      </c>
      <c r="C741" t="s">
        <v>1483</v>
      </c>
      <c r="D741" t="str">
        <f>HYPERLINK("https://talan.bank.gov.ua/get-user-certificate/g6RWwRsyXAUsrv1ipwNG","Завантажити сертифікат")</f>
        <v>Завантажити сертифікат</v>
      </c>
    </row>
    <row r="742" spans="1:4" x14ac:dyDescent="0.3">
      <c r="A742" t="s">
        <v>1484</v>
      </c>
      <c r="B742" t="s">
        <v>4</v>
      </c>
      <c r="C742" t="s">
        <v>1485</v>
      </c>
      <c r="D742" t="str">
        <f>HYPERLINK("https://talan.bank.gov.ua/get-user-certificate/g6RWwuA9CM5RGtK7i_XK","Завантажити сертифікат")</f>
        <v>Завантажити сертифікат</v>
      </c>
    </row>
    <row r="743" spans="1:4" x14ac:dyDescent="0.3">
      <c r="A743" t="s">
        <v>1486</v>
      </c>
      <c r="B743" t="s">
        <v>4</v>
      </c>
      <c r="C743" t="s">
        <v>1487</v>
      </c>
      <c r="D743" t="str">
        <f>HYPERLINK("https://talan.bank.gov.ua/get-user-certificate/g6RWwwFj-ohf5x_1Zsmj","Завантажити сертифікат")</f>
        <v>Завантажити сертифікат</v>
      </c>
    </row>
    <row r="744" spans="1:4" x14ac:dyDescent="0.3">
      <c r="A744" t="s">
        <v>1488</v>
      </c>
      <c r="B744" t="s">
        <v>4</v>
      </c>
      <c r="C744" t="s">
        <v>1489</v>
      </c>
      <c r="D744" t="str">
        <f>HYPERLINK("https://talan.bank.gov.ua/get-user-certificate/g6RWwnPYZMdBiWKCOCNs","Завантажити сертифікат")</f>
        <v>Завантажити сертифікат</v>
      </c>
    </row>
    <row r="745" spans="1:4" x14ac:dyDescent="0.3">
      <c r="A745" t="s">
        <v>1490</v>
      </c>
      <c r="B745" t="s">
        <v>4</v>
      </c>
      <c r="C745" t="s">
        <v>1491</v>
      </c>
      <c r="D745" t="str">
        <f>HYPERLINK("https://talan.bank.gov.ua/get-user-certificate/g6RWwW0vWnXNAxEA0EWq","Завантажити сертифікат")</f>
        <v>Завантажити сертифікат</v>
      </c>
    </row>
    <row r="746" spans="1:4" x14ac:dyDescent="0.3">
      <c r="A746" t="s">
        <v>1492</v>
      </c>
      <c r="B746" t="s">
        <v>4</v>
      </c>
      <c r="C746" t="s">
        <v>1493</v>
      </c>
      <c r="D746" t="str">
        <f>HYPERLINK("https://talan.bank.gov.ua/get-user-certificate/g6RWwFYu11cP9jg0nAAm","Завантажити сертифікат")</f>
        <v>Завантажити сертифікат</v>
      </c>
    </row>
    <row r="747" spans="1:4" x14ac:dyDescent="0.3">
      <c r="A747" t="s">
        <v>1494</v>
      </c>
      <c r="B747" t="s">
        <v>4</v>
      </c>
      <c r="C747" t="s">
        <v>1495</v>
      </c>
      <c r="D747" t="str">
        <f>HYPERLINK("https://talan.bank.gov.ua/get-user-certificate/g6RWw_XjS4361j7HnY3E","Завантажити сертифікат")</f>
        <v>Завантажити сертифікат</v>
      </c>
    </row>
    <row r="748" spans="1:4" x14ac:dyDescent="0.3">
      <c r="A748" t="s">
        <v>1496</v>
      </c>
      <c r="B748" t="s">
        <v>4</v>
      </c>
      <c r="C748" t="s">
        <v>1497</v>
      </c>
      <c r="D748" t="str">
        <f>HYPERLINK("https://talan.bank.gov.ua/get-user-certificate/g6RWwqGCAp96RiGWjfgA","Завантажити сертифікат")</f>
        <v>Завантажити сертифікат</v>
      </c>
    </row>
    <row r="749" spans="1:4" x14ac:dyDescent="0.3">
      <c r="A749" t="s">
        <v>1498</v>
      </c>
      <c r="B749" t="s">
        <v>4</v>
      </c>
      <c r="C749" t="s">
        <v>1499</v>
      </c>
      <c r="D749" t="str">
        <f>HYPERLINK("https://talan.bank.gov.ua/get-user-certificate/g6RWwvJ9jIhq6AE-05E8","Завантажити сертифікат")</f>
        <v>Завантажити сертифікат</v>
      </c>
    </row>
    <row r="750" spans="1:4" x14ac:dyDescent="0.3">
      <c r="A750" t="s">
        <v>1500</v>
      </c>
      <c r="B750" t="s">
        <v>4</v>
      </c>
      <c r="C750" t="s">
        <v>1501</v>
      </c>
      <c r="D750" t="str">
        <f>HYPERLINK("https://talan.bank.gov.ua/get-user-certificate/g6RWw328b4UpMu_WAE4T","Завантажити сертифікат")</f>
        <v>Завантажити сертифікат</v>
      </c>
    </row>
    <row r="751" spans="1:4" x14ac:dyDescent="0.3">
      <c r="A751" t="s">
        <v>1502</v>
      </c>
      <c r="B751" t="s">
        <v>4</v>
      </c>
      <c r="C751" t="s">
        <v>1503</v>
      </c>
      <c r="D751" t="str">
        <f>HYPERLINK("https://talan.bank.gov.ua/get-user-certificate/g6RWwONwJM8jBtiq1KW2","Завантажити сертифікат")</f>
        <v>Завантажити сертифікат</v>
      </c>
    </row>
    <row r="752" spans="1:4" x14ac:dyDescent="0.3">
      <c r="A752" t="s">
        <v>1504</v>
      </c>
      <c r="B752" t="s">
        <v>4</v>
      </c>
      <c r="C752" t="s">
        <v>1505</v>
      </c>
      <c r="D752" t="str">
        <f>HYPERLINK("https://talan.bank.gov.ua/get-user-certificate/g6RWwnUvc6ODCLsRLapZ","Завантажити сертифікат")</f>
        <v>Завантажити сертифікат</v>
      </c>
    </row>
    <row r="753" spans="1:4" x14ac:dyDescent="0.3">
      <c r="A753" t="s">
        <v>1506</v>
      </c>
      <c r="B753" t="s">
        <v>4</v>
      </c>
      <c r="C753" t="s">
        <v>1507</v>
      </c>
      <c r="D753" t="str">
        <f>HYPERLINK("https://talan.bank.gov.ua/get-user-certificate/g6RWwmdjKp4gjOu7kJlR","Завантажити сертифікат")</f>
        <v>Завантажити сертифікат</v>
      </c>
    </row>
    <row r="754" spans="1:4" x14ac:dyDescent="0.3">
      <c r="A754" t="s">
        <v>1508</v>
      </c>
      <c r="B754" t="s">
        <v>4</v>
      </c>
      <c r="C754" t="s">
        <v>1509</v>
      </c>
      <c r="D754" t="str">
        <f>HYPERLINK("https://talan.bank.gov.ua/get-user-certificate/g6RWwpz9mJ-QXjAl5b3Y","Завантажити сертифікат")</f>
        <v>Завантажити сертифікат</v>
      </c>
    </row>
    <row r="755" spans="1:4" x14ac:dyDescent="0.3">
      <c r="A755" t="s">
        <v>1510</v>
      </c>
      <c r="B755" t="s">
        <v>4</v>
      </c>
      <c r="C755" t="s">
        <v>1511</v>
      </c>
      <c r="D755" t="str">
        <f>HYPERLINK("https://talan.bank.gov.ua/get-user-certificate/g6RWwIs03avMFEmYwtsh","Завантажити сертифікат")</f>
        <v>Завантажити сертифікат</v>
      </c>
    </row>
    <row r="756" spans="1:4" x14ac:dyDescent="0.3">
      <c r="A756" t="s">
        <v>1512</v>
      </c>
      <c r="B756" t="s">
        <v>4</v>
      </c>
      <c r="C756" t="s">
        <v>1513</v>
      </c>
      <c r="D756" t="str">
        <f>HYPERLINK("https://talan.bank.gov.ua/get-user-certificate/g6RWwOQYuM2tqzWupDAe","Завантажити сертифікат")</f>
        <v>Завантажити сертифікат</v>
      </c>
    </row>
    <row r="757" spans="1:4" x14ac:dyDescent="0.3">
      <c r="A757" t="s">
        <v>1514</v>
      </c>
      <c r="B757" t="s">
        <v>4</v>
      </c>
      <c r="C757" t="s">
        <v>1515</v>
      </c>
      <c r="D757" t="str">
        <f>HYPERLINK("https://talan.bank.gov.ua/get-user-certificate/g6RWwoGVcCowhTy27k71","Завантажити сертифікат")</f>
        <v>Завантажити сертифікат</v>
      </c>
    </row>
    <row r="758" spans="1:4" x14ac:dyDescent="0.3">
      <c r="A758" t="s">
        <v>1516</v>
      </c>
      <c r="B758" t="s">
        <v>4</v>
      </c>
      <c r="C758" t="s">
        <v>1517</v>
      </c>
      <c r="D758" t="str">
        <f>HYPERLINK("https://talan.bank.gov.ua/get-user-certificate/g6RWwKRwHtp8BOHlSF9B","Завантажити сертифікат")</f>
        <v>Завантажити сертифікат</v>
      </c>
    </row>
    <row r="759" spans="1:4" x14ac:dyDescent="0.3">
      <c r="A759" t="s">
        <v>1518</v>
      </c>
      <c r="B759" t="s">
        <v>4</v>
      </c>
      <c r="C759" t="s">
        <v>1519</v>
      </c>
      <c r="D759" t="str">
        <f>HYPERLINK("https://talan.bank.gov.ua/get-user-certificate/g6RWwO4IXceqOuYiZJKw","Завантажити сертифікат")</f>
        <v>Завантажити сертифікат</v>
      </c>
    </row>
    <row r="760" spans="1:4" x14ac:dyDescent="0.3">
      <c r="A760" t="s">
        <v>1520</v>
      </c>
      <c r="B760" t="s">
        <v>4</v>
      </c>
      <c r="C760" t="s">
        <v>1521</v>
      </c>
      <c r="D760" t="str">
        <f>HYPERLINK("https://talan.bank.gov.ua/get-user-certificate/g6RWww4dEEeRGpNkGm-F","Завантажити сертифікат")</f>
        <v>Завантажити сертифікат</v>
      </c>
    </row>
    <row r="761" spans="1:4" x14ac:dyDescent="0.3">
      <c r="A761" t="s">
        <v>1522</v>
      </c>
      <c r="B761" t="s">
        <v>4</v>
      </c>
      <c r="C761" t="s">
        <v>1523</v>
      </c>
      <c r="D761" t="str">
        <f>HYPERLINK("https://talan.bank.gov.ua/get-user-certificate/g6RWwZIDnUSf8bzzOrF6","Завантажити сертифікат")</f>
        <v>Завантажити сертифікат</v>
      </c>
    </row>
    <row r="762" spans="1:4" x14ac:dyDescent="0.3">
      <c r="A762" t="s">
        <v>1524</v>
      </c>
      <c r="B762" t="s">
        <v>4</v>
      </c>
      <c r="C762" t="s">
        <v>1525</v>
      </c>
      <c r="D762" t="str">
        <f>HYPERLINK("https://talan.bank.gov.ua/get-user-certificate/g6RWwlsJPmOuBHWNBekP","Завантажити сертифікат")</f>
        <v>Завантажити сертифікат</v>
      </c>
    </row>
    <row r="763" spans="1:4" x14ac:dyDescent="0.3">
      <c r="A763" t="s">
        <v>1526</v>
      </c>
      <c r="B763" t="s">
        <v>4</v>
      </c>
      <c r="C763" t="s">
        <v>1527</v>
      </c>
      <c r="D763" t="str">
        <f>HYPERLINK("https://talan.bank.gov.ua/get-user-certificate/g6RWwKPH2XbknJE8kNcR","Завантажити сертифікат")</f>
        <v>Завантажити сертифікат</v>
      </c>
    </row>
    <row r="764" spans="1:4" x14ac:dyDescent="0.3">
      <c r="A764" t="s">
        <v>1528</v>
      </c>
      <c r="B764" t="s">
        <v>4</v>
      </c>
      <c r="C764" t="s">
        <v>1529</v>
      </c>
      <c r="D764" t="str">
        <f>HYPERLINK("https://talan.bank.gov.ua/get-user-certificate/g6RWwdw_X8mS6iC1u4Vs","Завантажити сертифікат")</f>
        <v>Завантажити сертифікат</v>
      </c>
    </row>
    <row r="765" spans="1:4" x14ac:dyDescent="0.3">
      <c r="A765" t="s">
        <v>1530</v>
      </c>
      <c r="B765" t="s">
        <v>4</v>
      </c>
      <c r="C765" t="s">
        <v>1531</v>
      </c>
      <c r="D765" t="str">
        <f>HYPERLINK("https://talan.bank.gov.ua/get-user-certificate/g6RWwa-XNmQuUU60DSsr","Завантажити сертифікат")</f>
        <v>Завантажити сертифікат</v>
      </c>
    </row>
    <row r="766" spans="1:4" x14ac:dyDescent="0.3">
      <c r="A766" t="s">
        <v>1532</v>
      </c>
      <c r="B766" t="s">
        <v>4</v>
      </c>
      <c r="C766" t="s">
        <v>1533</v>
      </c>
      <c r="D766" t="str">
        <f>HYPERLINK("https://talan.bank.gov.ua/get-user-certificate/g6RWw5qJ4TEAjzIBRQaZ","Завантажити сертифікат")</f>
        <v>Завантажити сертифікат</v>
      </c>
    </row>
    <row r="767" spans="1:4" x14ac:dyDescent="0.3">
      <c r="A767" t="s">
        <v>1534</v>
      </c>
      <c r="B767" t="s">
        <v>4</v>
      </c>
      <c r="C767" t="s">
        <v>1535</v>
      </c>
      <c r="D767" t="str">
        <f>HYPERLINK("https://talan.bank.gov.ua/get-user-certificate/g6RWw0RZI9p9wMEASusT","Завантажити сертифікат")</f>
        <v>Завантажити сертифікат</v>
      </c>
    </row>
    <row r="768" spans="1:4" x14ac:dyDescent="0.3">
      <c r="A768" t="s">
        <v>1536</v>
      </c>
      <c r="B768" t="s">
        <v>4</v>
      </c>
      <c r="C768" t="s">
        <v>1537</v>
      </c>
      <c r="D768" t="str">
        <f>HYPERLINK("https://talan.bank.gov.ua/get-user-certificate/g6RWwdJym_rNxj6s8Dfc","Завантажити сертифікат")</f>
        <v>Завантажити сертифікат</v>
      </c>
    </row>
    <row r="769" spans="1:4" x14ac:dyDescent="0.3">
      <c r="A769" t="s">
        <v>1538</v>
      </c>
      <c r="B769" t="s">
        <v>4</v>
      </c>
      <c r="C769" t="s">
        <v>1539</v>
      </c>
      <c r="D769" t="str">
        <f>HYPERLINK("https://talan.bank.gov.ua/get-user-certificate/g6RWwXPc6QTkwudmgy7U","Завантажити сертифікат")</f>
        <v>Завантажити сертифікат</v>
      </c>
    </row>
    <row r="770" spans="1:4" x14ac:dyDescent="0.3">
      <c r="A770" t="s">
        <v>1540</v>
      </c>
      <c r="B770" t="s">
        <v>4</v>
      </c>
      <c r="C770" t="s">
        <v>1541</v>
      </c>
      <c r="D770" t="str">
        <f>HYPERLINK("https://talan.bank.gov.ua/get-user-certificate/g6RWw8U9-w9NKBT7rGdk","Завантажити сертифікат")</f>
        <v>Завантажити сертифікат</v>
      </c>
    </row>
    <row r="771" spans="1:4" x14ac:dyDescent="0.3">
      <c r="A771" t="s">
        <v>1542</v>
      </c>
      <c r="B771" t="s">
        <v>4</v>
      </c>
      <c r="C771" t="s">
        <v>1543</v>
      </c>
      <c r="D771" t="str">
        <f>HYPERLINK("https://talan.bank.gov.ua/get-user-certificate/g6RWwTC3afl79yRkT3xC","Завантажити сертифікат")</f>
        <v>Завантажити сертифікат</v>
      </c>
    </row>
    <row r="772" spans="1:4" x14ac:dyDescent="0.3">
      <c r="A772" t="s">
        <v>1544</v>
      </c>
      <c r="B772" t="s">
        <v>4</v>
      </c>
      <c r="C772" t="s">
        <v>1545</v>
      </c>
      <c r="D772" t="str">
        <f>HYPERLINK("https://talan.bank.gov.ua/get-user-certificate/g6RWwlQ92926OWG9A3Z_","Завантажити сертифікат")</f>
        <v>Завантажити сертифікат</v>
      </c>
    </row>
    <row r="773" spans="1:4" x14ac:dyDescent="0.3">
      <c r="A773" t="s">
        <v>1546</v>
      </c>
      <c r="B773" t="s">
        <v>4</v>
      </c>
      <c r="C773" t="s">
        <v>1547</v>
      </c>
      <c r="D773" t="str">
        <f>HYPERLINK("https://talan.bank.gov.ua/get-user-certificate/g6RWwXqPCJkJy64r3JQe","Завантажити сертифікат")</f>
        <v>Завантажити сертифікат</v>
      </c>
    </row>
    <row r="774" spans="1:4" x14ac:dyDescent="0.3">
      <c r="A774" t="s">
        <v>1548</v>
      </c>
      <c r="B774" t="s">
        <v>4</v>
      </c>
      <c r="C774" t="s">
        <v>1549</v>
      </c>
      <c r="D774" t="str">
        <f>HYPERLINK("https://talan.bank.gov.ua/get-user-certificate/g6RWwre8lNzmlJHlFRxR","Завантажити сертифікат")</f>
        <v>Завантажити сертифікат</v>
      </c>
    </row>
    <row r="775" spans="1:4" x14ac:dyDescent="0.3">
      <c r="A775" t="s">
        <v>1550</v>
      </c>
      <c r="B775" t="s">
        <v>4</v>
      </c>
      <c r="C775" t="s">
        <v>1551</v>
      </c>
      <c r="D775" t="str">
        <f>HYPERLINK("https://talan.bank.gov.ua/get-user-certificate/g6RWwOBQWn9qjEPMFCFx","Завантажити сертифікат")</f>
        <v>Завантажити сертифікат</v>
      </c>
    </row>
    <row r="776" spans="1:4" x14ac:dyDescent="0.3">
      <c r="A776" t="s">
        <v>1552</v>
      </c>
      <c r="B776" t="s">
        <v>4</v>
      </c>
      <c r="C776" t="s">
        <v>1553</v>
      </c>
      <c r="D776" t="str">
        <f>HYPERLINK("https://talan.bank.gov.ua/get-user-certificate/g6RWwg4KzdLWt4vfnxab","Завантажити сертифікат")</f>
        <v>Завантажити сертифікат</v>
      </c>
    </row>
    <row r="777" spans="1:4" x14ac:dyDescent="0.3">
      <c r="A777" t="s">
        <v>1554</v>
      </c>
      <c r="B777" t="s">
        <v>4</v>
      </c>
      <c r="C777" t="s">
        <v>1555</v>
      </c>
      <c r="D777" t="str">
        <f>HYPERLINK("https://talan.bank.gov.ua/get-user-certificate/g6RWw7fpiEZdKKvxUlPH","Завантажити сертифікат")</f>
        <v>Завантажити сертифікат</v>
      </c>
    </row>
    <row r="778" spans="1:4" x14ac:dyDescent="0.3">
      <c r="A778" t="s">
        <v>1556</v>
      </c>
      <c r="B778" t="s">
        <v>4</v>
      </c>
      <c r="C778" t="s">
        <v>1557</v>
      </c>
      <c r="D778" t="str">
        <f>HYPERLINK("https://talan.bank.gov.ua/get-user-certificate/g6RWwoeLEkHwLq8F5l-y","Завантажити сертифікат")</f>
        <v>Завантажити сертифікат</v>
      </c>
    </row>
    <row r="779" spans="1:4" x14ac:dyDescent="0.3">
      <c r="A779" t="s">
        <v>1558</v>
      </c>
      <c r="B779" t="s">
        <v>4</v>
      </c>
      <c r="C779" t="s">
        <v>1559</v>
      </c>
      <c r="D779" t="str">
        <f>HYPERLINK("https://talan.bank.gov.ua/get-user-certificate/g6RWwXdbhSCLL7Tt0X2H","Завантажити сертифікат")</f>
        <v>Завантажити сертифікат</v>
      </c>
    </row>
    <row r="780" spans="1:4" x14ac:dyDescent="0.3">
      <c r="A780" t="s">
        <v>1560</v>
      </c>
      <c r="B780" t="s">
        <v>4</v>
      </c>
      <c r="C780" t="s">
        <v>1561</v>
      </c>
      <c r="D780" t="str">
        <f>HYPERLINK("https://talan.bank.gov.ua/get-user-certificate/g6RWwg89blH0GqVcZK-j","Завантажити сертифікат")</f>
        <v>Завантажити сертифікат</v>
      </c>
    </row>
    <row r="781" spans="1:4" x14ac:dyDescent="0.3">
      <c r="A781" t="s">
        <v>1562</v>
      </c>
      <c r="B781" t="s">
        <v>4</v>
      </c>
      <c r="C781" t="s">
        <v>1563</v>
      </c>
      <c r="D781" t="str">
        <f>HYPERLINK("https://talan.bank.gov.ua/get-user-certificate/g6RWwIwAUDaHvkgktxyy","Завантажити сертифікат")</f>
        <v>Завантажити сертифікат</v>
      </c>
    </row>
    <row r="782" spans="1:4" x14ac:dyDescent="0.3">
      <c r="A782" t="s">
        <v>1564</v>
      </c>
      <c r="B782" t="s">
        <v>4</v>
      </c>
      <c r="C782" t="s">
        <v>1565</v>
      </c>
      <c r="D782" t="str">
        <f>HYPERLINK("https://talan.bank.gov.ua/get-user-certificate/g6RWwJo9M8cRUTdu7N6l","Завантажити сертифікат")</f>
        <v>Завантажити сертифікат</v>
      </c>
    </row>
    <row r="783" spans="1:4" x14ac:dyDescent="0.3">
      <c r="A783" t="s">
        <v>1566</v>
      </c>
      <c r="B783" t="s">
        <v>4</v>
      </c>
      <c r="C783" t="s">
        <v>1567</v>
      </c>
      <c r="D783" t="str">
        <f>HYPERLINK("https://talan.bank.gov.ua/get-user-certificate/g6RWwicxICIIGrYaCxTH","Завантажити сертифікат")</f>
        <v>Завантажити сертифікат</v>
      </c>
    </row>
    <row r="784" spans="1:4" x14ac:dyDescent="0.3">
      <c r="A784" t="s">
        <v>1568</v>
      </c>
      <c r="B784" t="s">
        <v>4</v>
      </c>
      <c r="C784" t="s">
        <v>1569</v>
      </c>
      <c r="D784" t="str">
        <f>HYPERLINK("https://talan.bank.gov.ua/get-user-certificate/g6RWwdf7BRRErwZjH076","Завантажити сертифікат")</f>
        <v>Завантажити сертифікат</v>
      </c>
    </row>
    <row r="785" spans="1:4" x14ac:dyDescent="0.3">
      <c r="A785" t="s">
        <v>1570</v>
      </c>
      <c r="B785" t="s">
        <v>4</v>
      </c>
      <c r="C785" t="s">
        <v>1571</v>
      </c>
      <c r="D785" t="str">
        <f>HYPERLINK("https://talan.bank.gov.ua/get-user-certificate/g6RWwg4_lpYW3013dY3b","Завантажити сертифікат")</f>
        <v>Завантажити сертифікат</v>
      </c>
    </row>
    <row r="786" spans="1:4" x14ac:dyDescent="0.3">
      <c r="A786" t="s">
        <v>1572</v>
      </c>
      <c r="B786" t="s">
        <v>4</v>
      </c>
      <c r="C786" t="s">
        <v>1573</v>
      </c>
      <c r="D786" t="str">
        <f>HYPERLINK("https://talan.bank.gov.ua/get-user-certificate/g6RWwNPDKNQ8Byi537Hn","Завантажити сертифікат")</f>
        <v>Завантажити сертифікат</v>
      </c>
    </row>
    <row r="787" spans="1:4" x14ac:dyDescent="0.3">
      <c r="A787" t="s">
        <v>1574</v>
      </c>
      <c r="B787" t="s">
        <v>4</v>
      </c>
      <c r="C787" t="s">
        <v>1575</v>
      </c>
      <c r="D787" t="str">
        <f>HYPERLINK("https://talan.bank.gov.ua/get-user-certificate/g6RWwGUd44dxZaALJCjr","Завантажити сертифікат")</f>
        <v>Завантажити сертифікат</v>
      </c>
    </row>
    <row r="788" spans="1:4" x14ac:dyDescent="0.3">
      <c r="A788" t="s">
        <v>1576</v>
      </c>
      <c r="B788" t="s">
        <v>4</v>
      </c>
      <c r="C788" t="s">
        <v>1577</v>
      </c>
      <c r="D788" t="str">
        <f>HYPERLINK("https://talan.bank.gov.ua/get-user-certificate/g6RWwbShtiAibbO9IkCF","Завантажити сертифікат")</f>
        <v>Завантажити сертифікат</v>
      </c>
    </row>
    <row r="789" spans="1:4" x14ac:dyDescent="0.3">
      <c r="A789" t="s">
        <v>1578</v>
      </c>
      <c r="B789" t="s">
        <v>4</v>
      </c>
      <c r="C789" t="s">
        <v>1579</v>
      </c>
      <c r="D789" t="str">
        <f>HYPERLINK("https://talan.bank.gov.ua/get-user-certificate/g6RWwLW33bM-zlUM-7Lv","Завантажити сертифікат")</f>
        <v>Завантажити сертифікат</v>
      </c>
    </row>
    <row r="790" spans="1:4" x14ac:dyDescent="0.3">
      <c r="A790" t="s">
        <v>1580</v>
      </c>
      <c r="B790" t="s">
        <v>4</v>
      </c>
      <c r="C790" t="s">
        <v>1581</v>
      </c>
      <c r="D790" t="str">
        <f>HYPERLINK("https://talan.bank.gov.ua/get-user-certificate/g6RWw0J5B9bEuIZ6Mmbp","Завантажити сертифікат")</f>
        <v>Завантажити сертифікат</v>
      </c>
    </row>
    <row r="791" spans="1:4" x14ac:dyDescent="0.3">
      <c r="A791" t="s">
        <v>1582</v>
      </c>
      <c r="B791" t="s">
        <v>4</v>
      </c>
      <c r="C791" t="s">
        <v>1583</v>
      </c>
      <c r="D791" t="str">
        <f>HYPERLINK("https://talan.bank.gov.ua/get-user-certificate/g6RWwcGxCPegiHOk8GTs","Завантажити сертифікат")</f>
        <v>Завантажити сертифікат</v>
      </c>
    </row>
    <row r="792" spans="1:4" x14ac:dyDescent="0.3">
      <c r="A792" t="s">
        <v>1584</v>
      </c>
      <c r="B792" t="s">
        <v>4</v>
      </c>
      <c r="C792" t="s">
        <v>1585</v>
      </c>
      <c r="D792" t="str">
        <f>HYPERLINK("https://talan.bank.gov.ua/get-user-certificate/g6RWwq_ae_4k3UPfRkeU","Завантажити сертифікат")</f>
        <v>Завантажити сертифікат</v>
      </c>
    </row>
    <row r="793" spans="1:4" x14ac:dyDescent="0.3">
      <c r="A793" t="s">
        <v>1586</v>
      </c>
      <c r="B793" t="s">
        <v>4</v>
      </c>
      <c r="C793" t="s">
        <v>1587</v>
      </c>
      <c r="D793" t="str">
        <f>HYPERLINK("https://talan.bank.gov.ua/get-user-certificate/g6RWw5bjMQfah1YmMOa3","Завантажити сертифікат")</f>
        <v>Завантажити сертифікат</v>
      </c>
    </row>
    <row r="794" spans="1:4" x14ac:dyDescent="0.3">
      <c r="A794" t="s">
        <v>1588</v>
      </c>
      <c r="B794" t="s">
        <v>4</v>
      </c>
      <c r="C794" t="s">
        <v>1589</v>
      </c>
      <c r="D794" t="str">
        <f>HYPERLINK("https://talan.bank.gov.ua/get-user-certificate/g6RWwSyv6hRu6G53tJ6l","Завантажити сертифікат")</f>
        <v>Завантажити сертифікат</v>
      </c>
    </row>
    <row r="795" spans="1:4" x14ac:dyDescent="0.3">
      <c r="A795" t="s">
        <v>1590</v>
      </c>
      <c r="B795" t="s">
        <v>4</v>
      </c>
      <c r="C795" t="s">
        <v>1591</v>
      </c>
      <c r="D795" t="str">
        <f>HYPERLINK("https://talan.bank.gov.ua/get-user-certificate/g6RWwhw4jZDebIWVS6JZ","Завантажити сертифікат")</f>
        <v>Завантажити сертифікат</v>
      </c>
    </row>
    <row r="796" spans="1:4" x14ac:dyDescent="0.3">
      <c r="A796" t="s">
        <v>1592</v>
      </c>
      <c r="B796" t="s">
        <v>4</v>
      </c>
      <c r="C796" t="s">
        <v>1593</v>
      </c>
      <c r="D796" t="str">
        <f>HYPERLINK("https://talan.bank.gov.ua/get-user-certificate/g6RWwB2Ct-7Gu2N0lY4V","Завантажити сертифікат")</f>
        <v>Завантажити сертифікат</v>
      </c>
    </row>
    <row r="797" spans="1:4" x14ac:dyDescent="0.3">
      <c r="A797" t="s">
        <v>1594</v>
      </c>
      <c r="B797" t="s">
        <v>4</v>
      </c>
      <c r="C797" t="s">
        <v>1595</v>
      </c>
      <c r="D797" t="str">
        <f>HYPERLINK("https://talan.bank.gov.ua/get-user-certificate/g6RWwK_UVlbSba19-xVR","Завантажити сертифікат")</f>
        <v>Завантажити сертифікат</v>
      </c>
    </row>
    <row r="798" spans="1:4" x14ac:dyDescent="0.3">
      <c r="A798" t="s">
        <v>1596</v>
      </c>
      <c r="B798" t="s">
        <v>4</v>
      </c>
      <c r="C798" t="s">
        <v>1597</v>
      </c>
      <c r="D798" t="str">
        <f>HYPERLINK("https://talan.bank.gov.ua/get-user-certificate/g6RWwSOhhlbapJ1jJRfT","Завантажити сертифікат")</f>
        <v>Завантажити сертифікат</v>
      </c>
    </row>
    <row r="799" spans="1:4" x14ac:dyDescent="0.3">
      <c r="A799" t="s">
        <v>1598</v>
      </c>
      <c r="B799" t="s">
        <v>4</v>
      </c>
      <c r="C799" t="s">
        <v>1599</v>
      </c>
      <c r="D799" t="str">
        <f>HYPERLINK("https://talan.bank.gov.ua/get-user-certificate/g6RWwqwEZ9CA2L7P23DU","Завантажити сертифікат")</f>
        <v>Завантажити сертифікат</v>
      </c>
    </row>
    <row r="800" spans="1:4" x14ac:dyDescent="0.3">
      <c r="A800" t="s">
        <v>1600</v>
      </c>
      <c r="B800" t="s">
        <v>4</v>
      </c>
      <c r="C800" t="s">
        <v>1601</v>
      </c>
      <c r="D800" t="str">
        <f>HYPERLINK("https://talan.bank.gov.ua/get-user-certificate/g6RWwHCsA3DU2Qow7bUo","Завантажити сертифікат")</f>
        <v>Завантажити сертифікат</v>
      </c>
    </row>
    <row r="801" spans="1:4" x14ac:dyDescent="0.3">
      <c r="A801" t="s">
        <v>1602</v>
      </c>
      <c r="B801" t="s">
        <v>4</v>
      </c>
      <c r="C801" t="s">
        <v>1603</v>
      </c>
      <c r="D801" t="str">
        <f>HYPERLINK("https://talan.bank.gov.ua/get-user-certificate/g6RWw4xmzxRJB1Wa3q6J","Завантажити сертифікат")</f>
        <v>Завантажити сертифікат</v>
      </c>
    </row>
    <row r="802" spans="1:4" x14ac:dyDescent="0.3">
      <c r="A802" t="s">
        <v>1604</v>
      </c>
      <c r="B802" t="s">
        <v>4</v>
      </c>
      <c r="C802" t="s">
        <v>1605</v>
      </c>
      <c r="D802" t="str">
        <f>HYPERLINK("https://talan.bank.gov.ua/get-user-certificate/g6RWwREeHsLrRlpT2eBR","Завантажити сертифікат")</f>
        <v>Завантажити сертифікат</v>
      </c>
    </row>
    <row r="803" spans="1:4" x14ac:dyDescent="0.3">
      <c r="A803" t="s">
        <v>1606</v>
      </c>
      <c r="B803" t="s">
        <v>4</v>
      </c>
      <c r="C803" t="s">
        <v>1607</v>
      </c>
      <c r="D803" t="str">
        <f>HYPERLINK("https://talan.bank.gov.ua/get-user-certificate/g6RWw6I6G5_ikVgi2T8n","Завантажити сертифікат")</f>
        <v>Завантажити сертифікат</v>
      </c>
    </row>
    <row r="804" spans="1:4" x14ac:dyDescent="0.3">
      <c r="A804" t="s">
        <v>1608</v>
      </c>
      <c r="B804" t="s">
        <v>4</v>
      </c>
      <c r="C804" t="s">
        <v>1609</v>
      </c>
      <c r="D804" t="str">
        <f>HYPERLINK("https://talan.bank.gov.ua/get-user-certificate/g6RWwxbZfPTN2r_kaf8S","Завантажити сертифікат")</f>
        <v>Завантажити сертифікат</v>
      </c>
    </row>
    <row r="805" spans="1:4" x14ac:dyDescent="0.3">
      <c r="A805" t="s">
        <v>1610</v>
      </c>
      <c r="B805" t="s">
        <v>4</v>
      </c>
      <c r="C805" t="s">
        <v>1611</v>
      </c>
      <c r="D805" t="str">
        <f>HYPERLINK("https://talan.bank.gov.ua/get-user-certificate/g6RWw8ZSzzu_riSGfXTk","Завантажити сертифікат")</f>
        <v>Завантажити сертифікат</v>
      </c>
    </row>
    <row r="806" spans="1:4" x14ac:dyDescent="0.3">
      <c r="A806" t="s">
        <v>1612</v>
      </c>
      <c r="B806" t="s">
        <v>4</v>
      </c>
      <c r="C806" t="s">
        <v>1613</v>
      </c>
      <c r="D806" t="str">
        <f>HYPERLINK("https://talan.bank.gov.ua/get-user-certificate/g6RWwMqyuoeV7z_7dPVQ","Завантажити сертифікат")</f>
        <v>Завантажити сертифікат</v>
      </c>
    </row>
    <row r="807" spans="1:4" x14ac:dyDescent="0.3">
      <c r="A807" t="s">
        <v>1614</v>
      </c>
      <c r="B807" t="s">
        <v>4</v>
      </c>
      <c r="C807" t="s">
        <v>1615</v>
      </c>
      <c r="D807" t="str">
        <f>HYPERLINK("https://talan.bank.gov.ua/get-user-certificate/g6RWwrwOPXutovNIeuCL","Завантажити сертифікат")</f>
        <v>Завантажити сертифікат</v>
      </c>
    </row>
    <row r="808" spans="1:4" x14ac:dyDescent="0.3">
      <c r="A808" t="s">
        <v>1616</v>
      </c>
      <c r="B808" t="s">
        <v>4</v>
      </c>
      <c r="C808" t="s">
        <v>1617</v>
      </c>
      <c r="D808" t="str">
        <f>HYPERLINK("https://talan.bank.gov.ua/get-user-certificate/g6RWwqQl9YQjdbgPxWUL","Завантажити сертифікат")</f>
        <v>Завантажити сертифікат</v>
      </c>
    </row>
    <row r="809" spans="1:4" x14ac:dyDescent="0.3">
      <c r="A809" t="s">
        <v>1618</v>
      </c>
      <c r="B809" t="s">
        <v>4</v>
      </c>
      <c r="C809" t="s">
        <v>1619</v>
      </c>
      <c r="D809" t="str">
        <f>HYPERLINK("https://talan.bank.gov.ua/get-user-certificate/g6RWw6wknZx5q18Y18G2","Завантажити сертифікат")</f>
        <v>Завантажити сертифікат</v>
      </c>
    </row>
    <row r="810" spans="1:4" x14ac:dyDescent="0.3">
      <c r="A810" t="s">
        <v>1620</v>
      </c>
      <c r="B810" t="s">
        <v>4</v>
      </c>
      <c r="C810" t="s">
        <v>1621</v>
      </c>
      <c r="D810" t="str">
        <f>HYPERLINK("https://talan.bank.gov.ua/get-user-certificate/g6RWweK8c0Z8KgHJlq9s","Завантажити сертифікат")</f>
        <v>Завантажити сертифікат</v>
      </c>
    </row>
    <row r="811" spans="1:4" x14ac:dyDescent="0.3">
      <c r="A811" t="s">
        <v>1622</v>
      </c>
      <c r="B811" t="s">
        <v>4</v>
      </c>
      <c r="C811" t="s">
        <v>1623</v>
      </c>
      <c r="D811" t="str">
        <f>HYPERLINK("https://talan.bank.gov.ua/get-user-certificate/g6RWwBAUVcrxrtOsF1og","Завантажити сертифікат")</f>
        <v>Завантажити сертифікат</v>
      </c>
    </row>
    <row r="812" spans="1:4" x14ac:dyDescent="0.3">
      <c r="A812" t="s">
        <v>1624</v>
      </c>
      <c r="B812" t="s">
        <v>4</v>
      </c>
      <c r="C812" t="s">
        <v>1625</v>
      </c>
      <c r="D812" t="str">
        <f>HYPERLINK("https://talan.bank.gov.ua/get-user-certificate/g6RWwcdRWZWGe6K1PGco","Завантажити сертифікат")</f>
        <v>Завантажити сертифікат</v>
      </c>
    </row>
    <row r="813" spans="1:4" x14ac:dyDescent="0.3">
      <c r="A813" t="s">
        <v>1626</v>
      </c>
      <c r="B813" t="s">
        <v>4</v>
      </c>
      <c r="C813" t="s">
        <v>1627</v>
      </c>
      <c r="D813" t="str">
        <f>HYPERLINK("https://talan.bank.gov.ua/get-user-certificate/g6RWwYmMPZfZFEDrOzUY","Завантажити сертифікат")</f>
        <v>Завантажити сертифікат</v>
      </c>
    </row>
    <row r="814" spans="1:4" x14ac:dyDescent="0.3">
      <c r="A814" t="s">
        <v>1628</v>
      </c>
      <c r="B814" t="s">
        <v>4</v>
      </c>
      <c r="C814" t="s">
        <v>1629</v>
      </c>
      <c r="D814" t="str">
        <f>HYPERLINK("https://talan.bank.gov.ua/get-user-certificate/g6RWwvcVM6a5PaF2yqf8","Завантажити сертифікат")</f>
        <v>Завантажити сертифікат</v>
      </c>
    </row>
    <row r="815" spans="1:4" x14ac:dyDescent="0.3">
      <c r="A815" t="s">
        <v>1630</v>
      </c>
      <c r="B815" t="s">
        <v>4</v>
      </c>
      <c r="C815" t="s">
        <v>1631</v>
      </c>
      <c r="D815" t="str">
        <f>HYPERLINK("https://talan.bank.gov.ua/get-user-certificate/g6RWwZ82hOi2FnZDwRW6","Завантажити сертифікат")</f>
        <v>Завантажити сертифікат</v>
      </c>
    </row>
    <row r="816" spans="1:4" x14ac:dyDescent="0.3">
      <c r="A816" t="s">
        <v>1632</v>
      </c>
      <c r="B816" t="s">
        <v>4</v>
      </c>
      <c r="C816" t="s">
        <v>1633</v>
      </c>
      <c r="D816" t="str">
        <f>HYPERLINK("https://talan.bank.gov.ua/get-user-certificate/g6RWwqUjPRoZc6tY0Dro","Завантажити сертифікат")</f>
        <v>Завантажити сертифікат</v>
      </c>
    </row>
    <row r="817" spans="1:4" x14ac:dyDescent="0.3">
      <c r="A817" t="s">
        <v>1634</v>
      </c>
      <c r="B817" t="s">
        <v>4</v>
      </c>
      <c r="C817" t="s">
        <v>1635</v>
      </c>
      <c r="D817" t="str">
        <f>HYPERLINK("https://talan.bank.gov.ua/get-user-certificate/g6RWwgD1DuQEpUGf5Njz","Завантажити сертифікат")</f>
        <v>Завантажити сертифікат</v>
      </c>
    </row>
    <row r="818" spans="1:4" x14ac:dyDescent="0.3">
      <c r="A818" t="s">
        <v>1636</v>
      </c>
      <c r="B818" t="s">
        <v>4</v>
      </c>
      <c r="C818" t="s">
        <v>1637</v>
      </c>
      <c r="D818" t="str">
        <f>HYPERLINK("https://talan.bank.gov.ua/get-user-certificate/g6RWwKp3vlf5A1sMubgO","Завантажити сертифікат")</f>
        <v>Завантажити сертифікат</v>
      </c>
    </row>
    <row r="819" spans="1:4" x14ac:dyDescent="0.3">
      <c r="A819" t="s">
        <v>1638</v>
      </c>
      <c r="B819" t="s">
        <v>4</v>
      </c>
      <c r="C819" t="s">
        <v>1639</v>
      </c>
      <c r="D819" t="str">
        <f>HYPERLINK("https://talan.bank.gov.ua/get-user-certificate/g6RWwh2_g1E0TB9In7m6","Завантажити сертифікат")</f>
        <v>Завантажити сертифікат</v>
      </c>
    </row>
    <row r="820" spans="1:4" x14ac:dyDescent="0.3">
      <c r="A820" t="s">
        <v>1640</v>
      </c>
      <c r="B820" t="s">
        <v>4</v>
      </c>
      <c r="C820" t="s">
        <v>1641</v>
      </c>
      <c r="D820" t="str">
        <f>HYPERLINK("https://talan.bank.gov.ua/get-user-certificate/g6RWwBrbti-m23jlsNS2","Завантажити сертифікат")</f>
        <v>Завантажити сертифікат</v>
      </c>
    </row>
    <row r="821" spans="1:4" x14ac:dyDescent="0.3">
      <c r="A821" t="s">
        <v>1642</v>
      </c>
      <c r="B821" t="s">
        <v>4</v>
      </c>
      <c r="C821" t="s">
        <v>1643</v>
      </c>
      <c r="D821" t="str">
        <f>HYPERLINK("https://talan.bank.gov.ua/get-user-certificate/g6RWwJvNI5KFCO4cIiZq","Завантажити сертифікат")</f>
        <v>Завантажити сертифікат</v>
      </c>
    </row>
    <row r="822" spans="1:4" x14ac:dyDescent="0.3">
      <c r="A822" t="s">
        <v>1644</v>
      </c>
      <c r="B822" t="s">
        <v>4</v>
      </c>
      <c r="C822" t="s">
        <v>1645</v>
      </c>
      <c r="D822" t="str">
        <f>HYPERLINK("https://talan.bank.gov.ua/get-user-certificate/g6RWwqVkPIdoC1hAzj4D","Завантажити сертифікат")</f>
        <v>Завантажити сертифікат</v>
      </c>
    </row>
    <row r="823" spans="1:4" x14ac:dyDescent="0.3">
      <c r="A823" t="s">
        <v>1646</v>
      </c>
      <c r="B823" t="s">
        <v>4</v>
      </c>
      <c r="C823" t="s">
        <v>1647</v>
      </c>
      <c r="D823" t="str">
        <f>HYPERLINK("https://talan.bank.gov.ua/get-user-certificate/g6RWwj9GM7Y6YJAwak0q","Завантажити сертифікат")</f>
        <v>Завантажити сертифікат</v>
      </c>
    </row>
    <row r="824" spans="1:4" x14ac:dyDescent="0.3">
      <c r="A824" t="s">
        <v>1648</v>
      </c>
      <c r="B824" t="s">
        <v>4</v>
      </c>
      <c r="C824" t="s">
        <v>1649</v>
      </c>
      <c r="D824" t="str">
        <f>HYPERLINK("https://talan.bank.gov.ua/get-user-certificate/g6RWwn4nosb-6CH4wLdN","Завантажити сертифікат")</f>
        <v>Завантажити сертифікат</v>
      </c>
    </row>
    <row r="825" spans="1:4" x14ac:dyDescent="0.3">
      <c r="A825" t="s">
        <v>1650</v>
      </c>
      <c r="B825" t="s">
        <v>4</v>
      </c>
      <c r="C825" t="s">
        <v>1651</v>
      </c>
      <c r="D825" t="str">
        <f>HYPERLINK("https://talan.bank.gov.ua/get-user-certificate/g6RWwqaAPHpUR6rVB-rs","Завантажити сертифікат")</f>
        <v>Завантажити сертифікат</v>
      </c>
    </row>
    <row r="826" spans="1:4" x14ac:dyDescent="0.3">
      <c r="A826" t="s">
        <v>1652</v>
      </c>
      <c r="B826" t="s">
        <v>4</v>
      </c>
      <c r="C826" t="s">
        <v>1653</v>
      </c>
      <c r="D826" t="str">
        <f>HYPERLINK("https://talan.bank.gov.ua/get-user-certificate/g6RWwEneXHHvaTyO95HH","Завантажити сертифікат")</f>
        <v>Завантажити сертифікат</v>
      </c>
    </row>
    <row r="827" spans="1:4" x14ac:dyDescent="0.3">
      <c r="A827" t="s">
        <v>1654</v>
      </c>
      <c r="B827" t="s">
        <v>4</v>
      </c>
      <c r="C827" t="s">
        <v>1655</v>
      </c>
      <c r="D827" t="str">
        <f>HYPERLINK("https://talan.bank.gov.ua/get-user-certificate/g6RWw3f4lAYKHQevYNYi","Завантажити сертифікат")</f>
        <v>Завантажити сертифікат</v>
      </c>
    </row>
    <row r="828" spans="1:4" x14ac:dyDescent="0.3">
      <c r="A828" t="s">
        <v>1656</v>
      </c>
      <c r="B828" t="s">
        <v>4</v>
      </c>
      <c r="C828" t="s">
        <v>1657</v>
      </c>
      <c r="D828" t="str">
        <f>HYPERLINK("https://talan.bank.gov.ua/get-user-certificate/g6RWwmweTqrvIKJ2KGXf","Завантажити сертифікат")</f>
        <v>Завантажити сертифікат</v>
      </c>
    </row>
    <row r="829" spans="1:4" x14ac:dyDescent="0.3">
      <c r="A829" t="s">
        <v>1658</v>
      </c>
      <c r="B829" t="s">
        <v>4</v>
      </c>
      <c r="C829" t="s">
        <v>1659</v>
      </c>
      <c r="D829" t="str">
        <f>HYPERLINK("https://talan.bank.gov.ua/get-user-certificate/g6RWw6adExTDqLj6dYkl","Завантажити сертифікат")</f>
        <v>Завантажити сертифікат</v>
      </c>
    </row>
    <row r="830" spans="1:4" x14ac:dyDescent="0.3">
      <c r="A830" t="s">
        <v>1660</v>
      </c>
      <c r="B830" t="s">
        <v>4</v>
      </c>
      <c r="C830" t="s">
        <v>1661</v>
      </c>
      <c r="D830" t="str">
        <f>HYPERLINK("https://talan.bank.gov.ua/get-user-certificate/g6RWw6qIINC7Kt7FYu-v","Завантажити сертифікат")</f>
        <v>Завантажити сертифікат</v>
      </c>
    </row>
    <row r="831" spans="1:4" x14ac:dyDescent="0.3">
      <c r="A831" t="s">
        <v>1662</v>
      </c>
      <c r="B831" t="s">
        <v>4</v>
      </c>
      <c r="C831" t="s">
        <v>1663</v>
      </c>
      <c r="D831" t="str">
        <f>HYPERLINK("https://talan.bank.gov.ua/get-user-certificate/g6RWwm-WgJlbEwwuwHEC","Завантажити сертифікат")</f>
        <v>Завантажити сертифікат</v>
      </c>
    </row>
    <row r="832" spans="1:4" x14ac:dyDescent="0.3">
      <c r="A832" t="s">
        <v>1664</v>
      </c>
      <c r="B832" t="s">
        <v>4</v>
      </c>
      <c r="C832" t="s">
        <v>1665</v>
      </c>
      <c r="D832" t="str">
        <f>HYPERLINK("https://talan.bank.gov.ua/get-user-certificate/g6RWwDFORVtouahjkLOS","Завантажити сертифікат")</f>
        <v>Завантажити сертифікат</v>
      </c>
    </row>
    <row r="833" spans="1:4" x14ac:dyDescent="0.3">
      <c r="A833" t="s">
        <v>1666</v>
      </c>
      <c r="B833" t="s">
        <v>4</v>
      </c>
      <c r="C833" t="s">
        <v>1667</v>
      </c>
      <c r="D833" t="str">
        <f>HYPERLINK("https://talan.bank.gov.ua/get-user-certificate/g6RWw2fqHncdq_1FbxNq","Завантажити сертифікат")</f>
        <v>Завантажити сертифікат</v>
      </c>
    </row>
    <row r="834" spans="1:4" x14ac:dyDescent="0.3">
      <c r="A834" t="s">
        <v>1668</v>
      </c>
      <c r="B834" t="s">
        <v>4</v>
      </c>
      <c r="C834" t="s">
        <v>1669</v>
      </c>
      <c r="D834" t="str">
        <f>HYPERLINK("https://talan.bank.gov.ua/get-user-certificate/g6RWwNvMjWvdzMmh8kGP","Завантажити сертифікат")</f>
        <v>Завантажити сертифікат</v>
      </c>
    </row>
    <row r="835" spans="1:4" x14ac:dyDescent="0.3">
      <c r="A835" t="s">
        <v>1670</v>
      </c>
      <c r="B835" t="s">
        <v>4</v>
      </c>
      <c r="C835" t="s">
        <v>1671</v>
      </c>
      <c r="D835" t="str">
        <f>HYPERLINK("https://talan.bank.gov.ua/get-user-certificate/g6RWwFE6qyjSq9WWWrHg","Завантажити сертифікат")</f>
        <v>Завантажити сертифікат</v>
      </c>
    </row>
    <row r="836" spans="1:4" x14ac:dyDescent="0.3">
      <c r="A836" t="s">
        <v>1672</v>
      </c>
      <c r="B836" t="s">
        <v>4</v>
      </c>
      <c r="C836" t="s">
        <v>1673</v>
      </c>
      <c r="D836" t="str">
        <f>HYPERLINK("https://talan.bank.gov.ua/get-user-certificate/g6RWwqcY5Md0HGF8ov99","Завантажити сертифікат")</f>
        <v>Завантажити сертифікат</v>
      </c>
    </row>
    <row r="837" spans="1:4" x14ac:dyDescent="0.3">
      <c r="A837" t="s">
        <v>1674</v>
      </c>
      <c r="B837" t="s">
        <v>4</v>
      </c>
      <c r="C837" t="s">
        <v>1675</v>
      </c>
      <c r="D837" t="str">
        <f>HYPERLINK("https://talan.bank.gov.ua/get-user-certificate/g6RWw2wgIAk8dS5yrjXA","Завантажити сертифікат")</f>
        <v>Завантажити сертифікат</v>
      </c>
    </row>
    <row r="838" spans="1:4" x14ac:dyDescent="0.3">
      <c r="A838" t="s">
        <v>1676</v>
      </c>
      <c r="B838" t="s">
        <v>4</v>
      </c>
      <c r="C838" t="s">
        <v>1677</v>
      </c>
      <c r="D838" t="str">
        <f>HYPERLINK("https://talan.bank.gov.ua/get-user-certificate/g6RWwFsQa_4GcLfVp620","Завантажити сертифікат")</f>
        <v>Завантажити сертифікат</v>
      </c>
    </row>
    <row r="839" spans="1:4" x14ac:dyDescent="0.3">
      <c r="A839" t="s">
        <v>1678</v>
      </c>
      <c r="B839" t="s">
        <v>4</v>
      </c>
      <c r="C839" t="s">
        <v>1679</v>
      </c>
      <c r="D839" t="str">
        <f>HYPERLINK("https://talan.bank.gov.ua/get-user-certificate/g6RWw45u0aShg8lB3nlG","Завантажити сертифікат")</f>
        <v>Завантажити сертифікат</v>
      </c>
    </row>
    <row r="840" spans="1:4" x14ac:dyDescent="0.3">
      <c r="A840" t="s">
        <v>1680</v>
      </c>
      <c r="B840" t="s">
        <v>4</v>
      </c>
      <c r="C840" t="s">
        <v>1681</v>
      </c>
      <c r="D840" t="str">
        <f>HYPERLINK("https://talan.bank.gov.ua/get-user-certificate/g6RWwbcTuDmPdbBPUzDF","Завантажити сертифікат")</f>
        <v>Завантажити сертифікат</v>
      </c>
    </row>
    <row r="841" spans="1:4" x14ac:dyDescent="0.3">
      <c r="A841" t="s">
        <v>1682</v>
      </c>
      <c r="B841" t="s">
        <v>4</v>
      </c>
      <c r="C841" t="s">
        <v>1683</v>
      </c>
      <c r="D841" t="str">
        <f>HYPERLINK("https://talan.bank.gov.ua/get-user-certificate/g6RWwZRRyYxs2zX4Ua-I","Завантажити сертифікат")</f>
        <v>Завантажити сертифікат</v>
      </c>
    </row>
    <row r="842" spans="1:4" x14ac:dyDescent="0.3">
      <c r="A842" t="s">
        <v>1684</v>
      </c>
      <c r="B842" t="s">
        <v>4</v>
      </c>
      <c r="C842" t="s">
        <v>1685</v>
      </c>
      <c r="D842" t="str">
        <f>HYPERLINK("https://talan.bank.gov.ua/get-user-certificate/g6RWwrpKT0OfDrA3TKjI","Завантажити сертифікат")</f>
        <v>Завантажити сертифікат</v>
      </c>
    </row>
    <row r="843" spans="1:4" x14ac:dyDescent="0.3">
      <c r="A843" t="s">
        <v>1686</v>
      </c>
      <c r="B843" t="s">
        <v>4</v>
      </c>
      <c r="C843" t="s">
        <v>1687</v>
      </c>
      <c r="D843" t="str">
        <f>HYPERLINK("https://talan.bank.gov.ua/get-user-certificate/g6RWwwPk2cQXF0F1VF_Z","Завантажити сертифікат")</f>
        <v>Завантажити сертифікат</v>
      </c>
    </row>
    <row r="844" spans="1:4" x14ac:dyDescent="0.3">
      <c r="A844" t="s">
        <v>1688</v>
      </c>
      <c r="B844" t="s">
        <v>4</v>
      </c>
      <c r="C844" t="s">
        <v>1689</v>
      </c>
      <c r="D844" t="str">
        <f>HYPERLINK("https://talan.bank.gov.ua/get-user-certificate/g6RWw6M_lcNhDrOulIk7","Завантажити сертифікат")</f>
        <v>Завантажити сертифікат</v>
      </c>
    </row>
    <row r="845" spans="1:4" x14ac:dyDescent="0.3">
      <c r="A845" t="s">
        <v>1690</v>
      </c>
      <c r="B845" t="s">
        <v>4</v>
      </c>
      <c r="C845" t="s">
        <v>1691</v>
      </c>
      <c r="D845" t="str">
        <f>HYPERLINK("https://talan.bank.gov.ua/get-user-certificate/g6RWwtZaZDoZNchBhOj3","Завантажити сертифікат")</f>
        <v>Завантажити сертифікат</v>
      </c>
    </row>
    <row r="846" spans="1:4" x14ac:dyDescent="0.3">
      <c r="A846" t="s">
        <v>1692</v>
      </c>
      <c r="B846" t="s">
        <v>4</v>
      </c>
      <c r="C846" t="s">
        <v>1693</v>
      </c>
      <c r="D846" t="str">
        <f>HYPERLINK("https://talan.bank.gov.ua/get-user-certificate/g6RWwGX8VWyBG-z82ao1","Завантажити сертифікат")</f>
        <v>Завантажити сертифікат</v>
      </c>
    </row>
    <row r="847" spans="1:4" x14ac:dyDescent="0.3">
      <c r="A847" t="s">
        <v>1694</v>
      </c>
      <c r="B847" t="s">
        <v>4</v>
      </c>
      <c r="C847" t="s">
        <v>1695</v>
      </c>
      <c r="D847" t="str">
        <f>HYPERLINK("https://talan.bank.gov.ua/get-user-certificate/g6RWwkT8JtWn2gymTgcL","Завантажити сертифікат")</f>
        <v>Завантажити сертифікат</v>
      </c>
    </row>
    <row r="848" spans="1:4" x14ac:dyDescent="0.3">
      <c r="A848" t="s">
        <v>1696</v>
      </c>
      <c r="B848" t="s">
        <v>4</v>
      </c>
      <c r="C848" t="s">
        <v>1697</v>
      </c>
      <c r="D848" t="str">
        <f>HYPERLINK("https://talan.bank.gov.ua/get-user-certificate/g6RWwGPtjop8aNNxjh5o","Завантажити сертифікат")</f>
        <v>Завантажити сертифікат</v>
      </c>
    </row>
    <row r="849" spans="1:4" x14ac:dyDescent="0.3">
      <c r="A849" t="s">
        <v>1698</v>
      </c>
      <c r="B849" t="s">
        <v>4</v>
      </c>
      <c r="C849" t="s">
        <v>1699</v>
      </c>
      <c r="D849" t="str">
        <f>HYPERLINK("https://talan.bank.gov.ua/get-user-certificate/g6RWwH_293yH7UG6XC1M","Завантажити сертифікат")</f>
        <v>Завантажити сертифікат</v>
      </c>
    </row>
    <row r="850" spans="1:4" x14ac:dyDescent="0.3">
      <c r="A850" t="s">
        <v>1700</v>
      </c>
      <c r="B850" t="s">
        <v>4</v>
      </c>
      <c r="C850" t="s">
        <v>1701</v>
      </c>
      <c r="D850" t="str">
        <f>HYPERLINK("https://talan.bank.gov.ua/get-user-certificate/g6RWwDiD-FP7E-h4z7pV","Завантажити сертифікат")</f>
        <v>Завантажити сертифікат</v>
      </c>
    </row>
    <row r="851" spans="1:4" x14ac:dyDescent="0.3">
      <c r="A851" t="s">
        <v>1702</v>
      </c>
      <c r="B851" t="s">
        <v>4</v>
      </c>
      <c r="C851" t="s">
        <v>1703</v>
      </c>
      <c r="D851" t="str">
        <f>HYPERLINK("https://talan.bank.gov.ua/get-user-certificate/g6RWw1UfZQq3ItP44LAY","Завантажити сертифікат")</f>
        <v>Завантажити сертифікат</v>
      </c>
    </row>
    <row r="852" spans="1:4" x14ac:dyDescent="0.3">
      <c r="A852" t="s">
        <v>1704</v>
      </c>
      <c r="B852" t="s">
        <v>4</v>
      </c>
      <c r="C852" t="s">
        <v>1705</v>
      </c>
      <c r="D852" t="str">
        <f>HYPERLINK("https://talan.bank.gov.ua/get-user-certificate/g6RWwepyEgNkfurUOOzK","Завантажити сертифікат")</f>
        <v>Завантажити сертифікат</v>
      </c>
    </row>
    <row r="853" spans="1:4" x14ac:dyDescent="0.3">
      <c r="A853" t="s">
        <v>1706</v>
      </c>
      <c r="B853" t="s">
        <v>4</v>
      </c>
      <c r="C853" t="s">
        <v>1707</v>
      </c>
      <c r="D853" t="str">
        <f>HYPERLINK("https://talan.bank.gov.ua/get-user-certificate/g6RWwYWO3wmg5uNA9EQr","Завантажити сертифікат")</f>
        <v>Завантажити сертифікат</v>
      </c>
    </row>
    <row r="854" spans="1:4" x14ac:dyDescent="0.3">
      <c r="A854" t="s">
        <v>1708</v>
      </c>
      <c r="B854" t="s">
        <v>4</v>
      </c>
      <c r="C854" t="s">
        <v>1709</v>
      </c>
      <c r="D854" t="str">
        <f>HYPERLINK("https://talan.bank.gov.ua/get-user-certificate/g6RWw7srQl8cW6gynXNe","Завантажити сертифікат")</f>
        <v>Завантажити сертифікат</v>
      </c>
    </row>
    <row r="855" spans="1:4" x14ac:dyDescent="0.3">
      <c r="A855" t="s">
        <v>1710</v>
      </c>
      <c r="B855" t="s">
        <v>4</v>
      </c>
      <c r="C855" t="s">
        <v>1711</v>
      </c>
      <c r="D855" t="str">
        <f>HYPERLINK("https://talan.bank.gov.ua/get-user-certificate/g6RWwo47-q81KGUH91VL","Завантажити сертифікат")</f>
        <v>Завантажити сертифікат</v>
      </c>
    </row>
    <row r="856" spans="1:4" x14ac:dyDescent="0.3">
      <c r="A856" t="s">
        <v>1712</v>
      </c>
      <c r="B856" t="s">
        <v>4</v>
      </c>
      <c r="C856" t="s">
        <v>1713</v>
      </c>
      <c r="D856" t="str">
        <f>HYPERLINK("https://talan.bank.gov.ua/get-user-certificate/g6RWwenyu6wwXkaO0UlS","Завантажити сертифікат")</f>
        <v>Завантажити сертифікат</v>
      </c>
    </row>
    <row r="857" spans="1:4" x14ac:dyDescent="0.3">
      <c r="A857" t="s">
        <v>1714</v>
      </c>
      <c r="B857" t="s">
        <v>4</v>
      </c>
      <c r="C857" t="s">
        <v>1715</v>
      </c>
      <c r="D857" t="str">
        <f>HYPERLINK("https://talan.bank.gov.ua/get-user-certificate/g6RWwVdygMMJW2XG11u8","Завантажити сертифікат")</f>
        <v>Завантажити сертифікат</v>
      </c>
    </row>
    <row r="858" spans="1:4" x14ac:dyDescent="0.3">
      <c r="A858" t="s">
        <v>1716</v>
      </c>
      <c r="B858" t="s">
        <v>4</v>
      </c>
      <c r="C858" t="s">
        <v>1717</v>
      </c>
      <c r="D858" t="str">
        <f>HYPERLINK("https://talan.bank.gov.ua/get-user-certificate/g6RWw_1eId4WDpOjSwzw","Завантажити сертифікат")</f>
        <v>Завантажити сертифікат</v>
      </c>
    </row>
    <row r="859" spans="1:4" x14ac:dyDescent="0.3">
      <c r="A859" t="s">
        <v>1718</v>
      </c>
      <c r="B859" t="s">
        <v>4</v>
      </c>
      <c r="C859" t="s">
        <v>1719</v>
      </c>
      <c r="D859" t="str">
        <f>HYPERLINK("https://talan.bank.gov.ua/get-user-certificate/g6RWwWBadE9aNKX8Xydt","Завантажити сертифікат")</f>
        <v>Завантажити сертифікат</v>
      </c>
    </row>
    <row r="860" spans="1:4" x14ac:dyDescent="0.3">
      <c r="A860" t="s">
        <v>1720</v>
      </c>
      <c r="B860" t="s">
        <v>4</v>
      </c>
      <c r="C860" t="s">
        <v>1721</v>
      </c>
      <c r="D860" t="str">
        <f>HYPERLINK("https://talan.bank.gov.ua/get-user-certificate/g6RWwBt0Wjfx9hZfqGYM","Завантажити сертифікат")</f>
        <v>Завантажити сертифікат</v>
      </c>
    </row>
    <row r="861" spans="1:4" x14ac:dyDescent="0.3">
      <c r="A861" t="s">
        <v>1722</v>
      </c>
      <c r="B861" t="s">
        <v>4</v>
      </c>
      <c r="C861" t="s">
        <v>1723</v>
      </c>
      <c r="D861" t="str">
        <f>HYPERLINK("https://talan.bank.gov.ua/get-user-certificate/g6RWwdD5iFSvebobxscj","Завантажити сертифікат")</f>
        <v>Завантажити сертифікат</v>
      </c>
    </row>
    <row r="862" spans="1:4" x14ac:dyDescent="0.3">
      <c r="A862" t="s">
        <v>1724</v>
      </c>
      <c r="B862" t="s">
        <v>4</v>
      </c>
      <c r="C862" t="s">
        <v>1725</v>
      </c>
      <c r="D862" t="str">
        <f>HYPERLINK("https://talan.bank.gov.ua/get-user-certificate/g6RWw673MvVk-yxIHf3f","Завантажити сертифікат")</f>
        <v>Завантажити сертифікат</v>
      </c>
    </row>
    <row r="863" spans="1:4" x14ac:dyDescent="0.3">
      <c r="A863" t="s">
        <v>1726</v>
      </c>
      <c r="B863" t="s">
        <v>4</v>
      </c>
      <c r="C863" t="s">
        <v>1727</v>
      </c>
      <c r="D863" t="str">
        <f>HYPERLINK("https://talan.bank.gov.ua/get-user-certificate/g6RWwOHNR5H_5Cpl2Mkt","Завантажити сертифікат")</f>
        <v>Завантажити сертифікат</v>
      </c>
    </row>
    <row r="864" spans="1:4" x14ac:dyDescent="0.3">
      <c r="A864" t="s">
        <v>1728</v>
      </c>
      <c r="B864" t="s">
        <v>4</v>
      </c>
      <c r="C864" t="s">
        <v>1729</v>
      </c>
      <c r="D864" t="str">
        <f>HYPERLINK("https://talan.bank.gov.ua/get-user-certificate/g6RWw7zC8DNpcqYVlaGF","Завантажити сертифікат")</f>
        <v>Завантажити сертифікат</v>
      </c>
    </row>
    <row r="865" spans="1:4" x14ac:dyDescent="0.3">
      <c r="A865" t="s">
        <v>1730</v>
      </c>
      <c r="B865" t="s">
        <v>4</v>
      </c>
      <c r="C865" t="s">
        <v>1731</v>
      </c>
      <c r="D865" t="str">
        <f>HYPERLINK("https://talan.bank.gov.ua/get-user-certificate/g6RWwKUY5SqZQDd1gcaT","Завантажити сертифікат")</f>
        <v>Завантажити сертифікат</v>
      </c>
    </row>
    <row r="866" spans="1:4" x14ac:dyDescent="0.3">
      <c r="A866" t="s">
        <v>1732</v>
      </c>
      <c r="B866" t="s">
        <v>4</v>
      </c>
      <c r="C866" t="s">
        <v>1733</v>
      </c>
      <c r="D866" t="str">
        <f>HYPERLINK("https://talan.bank.gov.ua/get-user-certificate/g6RWws6fV2XwT6pdQlfU","Завантажити сертифікат")</f>
        <v>Завантажити сертифікат</v>
      </c>
    </row>
    <row r="867" spans="1:4" x14ac:dyDescent="0.3">
      <c r="A867" t="s">
        <v>1734</v>
      </c>
      <c r="B867" t="s">
        <v>4</v>
      </c>
      <c r="C867" t="s">
        <v>1735</v>
      </c>
      <c r="D867" t="str">
        <f>HYPERLINK("https://talan.bank.gov.ua/get-user-certificate/g6RWwBS-TlDB04_6dFGr","Завантажити сертифікат")</f>
        <v>Завантажити сертифікат</v>
      </c>
    </row>
    <row r="868" spans="1:4" x14ac:dyDescent="0.3">
      <c r="A868" t="s">
        <v>1736</v>
      </c>
      <c r="B868" t="s">
        <v>4</v>
      </c>
      <c r="C868" t="s">
        <v>1737</v>
      </c>
      <c r="D868" t="str">
        <f>HYPERLINK("https://talan.bank.gov.ua/get-user-certificate/g6RWwHoy58OeILHiDvnn","Завантажити сертифікат")</f>
        <v>Завантажити сертифікат</v>
      </c>
    </row>
    <row r="869" spans="1:4" x14ac:dyDescent="0.3">
      <c r="A869" t="s">
        <v>1738</v>
      </c>
      <c r="B869" t="s">
        <v>4</v>
      </c>
      <c r="C869" t="s">
        <v>1739</v>
      </c>
      <c r="D869" t="str">
        <f>HYPERLINK("https://talan.bank.gov.ua/get-user-certificate/g6RWwi__9k87oqF7mBEf","Завантажити сертифікат")</f>
        <v>Завантажити сертифікат</v>
      </c>
    </row>
    <row r="870" spans="1:4" x14ac:dyDescent="0.3">
      <c r="A870" t="s">
        <v>1740</v>
      </c>
      <c r="B870" t="s">
        <v>4</v>
      </c>
      <c r="C870" t="s">
        <v>1741</v>
      </c>
      <c r="D870" t="str">
        <f>HYPERLINK("https://talan.bank.gov.ua/get-user-certificate/g6RWwUe5wkN5nks8BNoG","Завантажити сертифікат")</f>
        <v>Завантажити сертифікат</v>
      </c>
    </row>
    <row r="871" spans="1:4" x14ac:dyDescent="0.3">
      <c r="A871" t="s">
        <v>1742</v>
      </c>
      <c r="B871" t="s">
        <v>4</v>
      </c>
      <c r="C871" t="s">
        <v>1743</v>
      </c>
      <c r="D871" t="str">
        <f>HYPERLINK("https://talan.bank.gov.ua/get-user-certificate/g6RWwGTEHizyx4dj7Qss","Завантажити сертифікат")</f>
        <v>Завантажити сертифікат</v>
      </c>
    </row>
    <row r="872" spans="1:4" x14ac:dyDescent="0.3">
      <c r="A872" t="s">
        <v>1744</v>
      </c>
      <c r="B872" t="s">
        <v>4</v>
      </c>
      <c r="C872" t="s">
        <v>1745</v>
      </c>
      <c r="D872" t="str">
        <f>HYPERLINK("https://talan.bank.gov.ua/get-user-certificate/g6RWwoG48u9uQ4v58SRX","Завантажити сертифікат")</f>
        <v>Завантажити сертифікат</v>
      </c>
    </row>
    <row r="873" spans="1:4" x14ac:dyDescent="0.3">
      <c r="A873" t="s">
        <v>1746</v>
      </c>
      <c r="B873" t="s">
        <v>4</v>
      </c>
      <c r="C873" t="s">
        <v>1747</v>
      </c>
      <c r="D873" t="str">
        <f>HYPERLINK("https://talan.bank.gov.ua/get-user-certificate/g6RWwpd-lCfSIXogn8Fe","Завантажити сертифікат")</f>
        <v>Завантажити сертифікат</v>
      </c>
    </row>
    <row r="874" spans="1:4" x14ac:dyDescent="0.3">
      <c r="A874" t="s">
        <v>1748</v>
      </c>
      <c r="B874" t="s">
        <v>4</v>
      </c>
      <c r="C874" t="s">
        <v>1749</v>
      </c>
      <c r="D874" t="str">
        <f>HYPERLINK("https://talan.bank.gov.ua/get-user-certificate/g6RWwRVs0muz2vzm_VwD","Завантажити сертифікат")</f>
        <v>Завантажити сертифікат</v>
      </c>
    </row>
    <row r="875" spans="1:4" x14ac:dyDescent="0.3">
      <c r="A875" t="s">
        <v>1750</v>
      </c>
      <c r="B875" t="s">
        <v>4</v>
      </c>
      <c r="C875" t="s">
        <v>1751</v>
      </c>
      <c r="D875" t="str">
        <f>HYPERLINK("https://talan.bank.gov.ua/get-user-certificate/g6RWw4OvIfRvicxVLTHY","Завантажити сертифікат")</f>
        <v>Завантажити сертифікат</v>
      </c>
    </row>
    <row r="876" spans="1:4" x14ac:dyDescent="0.3">
      <c r="A876" t="s">
        <v>1752</v>
      </c>
      <c r="B876" t="s">
        <v>4</v>
      </c>
      <c r="C876" t="s">
        <v>1753</v>
      </c>
      <c r="D876" t="str">
        <f>HYPERLINK("https://talan.bank.gov.ua/get-user-certificate/g6RWw0CnOGMcUOtbIus6","Завантажити сертифікат")</f>
        <v>Завантажити сертифікат</v>
      </c>
    </row>
    <row r="877" spans="1:4" x14ac:dyDescent="0.3">
      <c r="A877" t="s">
        <v>1754</v>
      </c>
      <c r="B877" t="s">
        <v>4</v>
      </c>
      <c r="C877" t="s">
        <v>1755</v>
      </c>
      <c r="D877" t="str">
        <f>HYPERLINK("https://talan.bank.gov.ua/get-user-certificate/g6RWwKi439k7C6N73qNv","Завантажити сертифікат")</f>
        <v>Завантажити сертифікат</v>
      </c>
    </row>
    <row r="878" spans="1:4" x14ac:dyDescent="0.3">
      <c r="A878" t="s">
        <v>1756</v>
      </c>
      <c r="B878" t="s">
        <v>4</v>
      </c>
      <c r="C878" t="s">
        <v>1757</v>
      </c>
      <c r="D878" t="str">
        <f>HYPERLINK("https://talan.bank.gov.ua/get-user-certificate/g6RWwmPSvWziCPmOkfJG","Завантажити сертифікат")</f>
        <v>Завантажити сертифікат</v>
      </c>
    </row>
    <row r="879" spans="1:4" x14ac:dyDescent="0.3">
      <c r="A879" t="s">
        <v>1758</v>
      </c>
      <c r="B879" t="s">
        <v>4</v>
      </c>
      <c r="C879" t="s">
        <v>1759</v>
      </c>
      <c r="D879" t="str">
        <f>HYPERLINK("https://talan.bank.gov.ua/get-user-certificate/g6RWw1mauZWvm-9iUGNx","Завантажити сертифікат")</f>
        <v>Завантажити сертифікат</v>
      </c>
    </row>
    <row r="880" spans="1:4" x14ac:dyDescent="0.3">
      <c r="A880" t="s">
        <v>1760</v>
      </c>
      <c r="B880" t="s">
        <v>4</v>
      </c>
      <c r="C880" t="s">
        <v>1761</v>
      </c>
      <c r="D880" t="str">
        <f>HYPERLINK("https://talan.bank.gov.ua/get-user-certificate/g6RWwr5YZYSEQBRj4iN6","Завантажити сертифікат")</f>
        <v>Завантажити сертифікат</v>
      </c>
    </row>
    <row r="881" spans="1:4" x14ac:dyDescent="0.3">
      <c r="A881" t="s">
        <v>1762</v>
      </c>
      <c r="B881" t="s">
        <v>4</v>
      </c>
      <c r="C881" t="s">
        <v>1763</v>
      </c>
      <c r="D881" t="str">
        <f>HYPERLINK("https://talan.bank.gov.ua/get-user-certificate/g6RWwZ2ih9Itvcj2tgrG","Завантажити сертифікат")</f>
        <v>Завантажити сертифікат</v>
      </c>
    </row>
    <row r="882" spans="1:4" x14ac:dyDescent="0.3">
      <c r="A882" t="s">
        <v>1764</v>
      </c>
      <c r="B882" t="s">
        <v>4</v>
      </c>
      <c r="C882" t="s">
        <v>1765</v>
      </c>
      <c r="D882" t="str">
        <f>HYPERLINK("https://talan.bank.gov.ua/get-user-certificate/g6RWwv7jV-pDi45hTval","Завантажити сертифікат")</f>
        <v>Завантажити сертифікат</v>
      </c>
    </row>
    <row r="883" spans="1:4" x14ac:dyDescent="0.3">
      <c r="A883" t="s">
        <v>1766</v>
      </c>
      <c r="B883" t="s">
        <v>4</v>
      </c>
      <c r="C883" t="s">
        <v>1767</v>
      </c>
      <c r="D883" t="str">
        <f>HYPERLINK("https://talan.bank.gov.ua/get-user-certificate/g6RWw6mi-ziecaXrzrKV","Завантажити сертифікат")</f>
        <v>Завантажити сертифікат</v>
      </c>
    </row>
    <row r="884" spans="1:4" x14ac:dyDescent="0.3">
      <c r="A884" t="s">
        <v>1768</v>
      </c>
      <c r="B884" t="s">
        <v>4</v>
      </c>
      <c r="C884" t="s">
        <v>1769</v>
      </c>
      <c r="D884" t="str">
        <f>HYPERLINK("https://talan.bank.gov.ua/get-user-certificate/g6RWwwVgAHuLjmBlXaHy","Завантажити сертифікат")</f>
        <v>Завантажити сертифікат</v>
      </c>
    </row>
    <row r="885" spans="1:4" x14ac:dyDescent="0.3">
      <c r="A885" t="s">
        <v>1770</v>
      </c>
      <c r="B885" t="s">
        <v>4</v>
      </c>
      <c r="C885" t="s">
        <v>1771</v>
      </c>
      <c r="D885" t="str">
        <f>HYPERLINK("https://talan.bank.gov.ua/get-user-certificate/g6RWwct8aESCr5fKrC8V","Завантажити сертифікат")</f>
        <v>Завантажити сертифікат</v>
      </c>
    </row>
    <row r="886" spans="1:4" x14ac:dyDescent="0.3">
      <c r="A886" t="s">
        <v>1772</v>
      </c>
      <c r="B886" t="s">
        <v>4</v>
      </c>
      <c r="C886" t="s">
        <v>1773</v>
      </c>
      <c r="D886" t="str">
        <f>HYPERLINK("https://talan.bank.gov.ua/get-user-certificate/g6RWwkpyAnaws-MfjjWc","Завантажити сертифікат")</f>
        <v>Завантажити сертифікат</v>
      </c>
    </row>
    <row r="887" spans="1:4" x14ac:dyDescent="0.3">
      <c r="A887" t="s">
        <v>1774</v>
      </c>
      <c r="B887" t="s">
        <v>4</v>
      </c>
      <c r="C887" t="s">
        <v>1775</v>
      </c>
      <c r="D887" t="str">
        <f>HYPERLINK("https://talan.bank.gov.ua/get-user-certificate/g6RWwPvlUZi-qvW8BZHw","Завантажити сертифікат")</f>
        <v>Завантажити сертифікат</v>
      </c>
    </row>
    <row r="888" spans="1:4" x14ac:dyDescent="0.3">
      <c r="A888" t="s">
        <v>1776</v>
      </c>
      <c r="B888" t="s">
        <v>4</v>
      </c>
      <c r="C888" t="s">
        <v>1777</v>
      </c>
      <c r="D888" t="str">
        <f>HYPERLINK("https://talan.bank.gov.ua/get-user-certificate/g6RWwvD376Rz_UCU9_yB","Завантажити сертифікат")</f>
        <v>Завантажити сертифікат</v>
      </c>
    </row>
    <row r="889" spans="1:4" x14ac:dyDescent="0.3">
      <c r="A889" t="s">
        <v>1778</v>
      </c>
      <c r="B889" t="s">
        <v>4</v>
      </c>
      <c r="C889" t="s">
        <v>1779</v>
      </c>
      <c r="D889" t="str">
        <f>HYPERLINK("https://talan.bank.gov.ua/get-user-certificate/g6RWwZOlXW1LC_B7Ds4c","Завантажити сертифікат")</f>
        <v>Завантажити сертифікат</v>
      </c>
    </row>
    <row r="890" spans="1:4" x14ac:dyDescent="0.3">
      <c r="A890" t="s">
        <v>1780</v>
      </c>
      <c r="B890" t="s">
        <v>4</v>
      </c>
      <c r="C890" t="s">
        <v>1781</v>
      </c>
      <c r="D890" t="str">
        <f>HYPERLINK("https://talan.bank.gov.ua/get-user-certificate/g6RWw9ldKBboAHHN-PZZ","Завантажити сертифікат")</f>
        <v>Завантажити сертифікат</v>
      </c>
    </row>
    <row r="891" spans="1:4" x14ac:dyDescent="0.3">
      <c r="A891" t="s">
        <v>1782</v>
      </c>
      <c r="B891" t="s">
        <v>4</v>
      </c>
      <c r="C891" t="s">
        <v>1783</v>
      </c>
      <c r="D891" t="str">
        <f>HYPERLINK("https://talan.bank.gov.ua/get-user-certificate/g6RWw5NMHyYO-9ISs-Ml","Завантажити сертифікат")</f>
        <v>Завантажити сертифікат</v>
      </c>
    </row>
    <row r="892" spans="1:4" x14ac:dyDescent="0.3">
      <c r="A892" t="s">
        <v>1784</v>
      </c>
      <c r="B892" t="s">
        <v>4</v>
      </c>
      <c r="C892" t="s">
        <v>1785</v>
      </c>
      <c r="D892" t="str">
        <f>HYPERLINK("https://talan.bank.gov.ua/get-user-certificate/g6RWwR9GhcvxyV-enCZp","Завантажити сертифікат")</f>
        <v>Завантажити сертифікат</v>
      </c>
    </row>
    <row r="893" spans="1:4" x14ac:dyDescent="0.3">
      <c r="A893" t="s">
        <v>1786</v>
      </c>
      <c r="B893" t="s">
        <v>4</v>
      </c>
      <c r="C893" t="s">
        <v>1787</v>
      </c>
      <c r="D893" t="str">
        <f>HYPERLINK("https://talan.bank.gov.ua/get-user-certificate/g6RWwRtCPpc6gh-0q9V7","Завантажити сертифікат")</f>
        <v>Завантажити сертифікат</v>
      </c>
    </row>
    <row r="894" spans="1:4" x14ac:dyDescent="0.3">
      <c r="A894" t="s">
        <v>1788</v>
      </c>
      <c r="B894" t="s">
        <v>4</v>
      </c>
      <c r="C894" t="s">
        <v>1789</v>
      </c>
      <c r="D894" t="str">
        <f>HYPERLINK("https://talan.bank.gov.ua/get-user-certificate/g6RWw5_YwwprHdkAoN9I","Завантажити сертифікат")</f>
        <v>Завантажити сертифікат</v>
      </c>
    </row>
    <row r="895" spans="1:4" x14ac:dyDescent="0.3">
      <c r="A895" t="s">
        <v>1790</v>
      </c>
      <c r="B895" t="s">
        <v>4</v>
      </c>
      <c r="C895" t="s">
        <v>1791</v>
      </c>
      <c r="D895" t="str">
        <f>HYPERLINK("https://talan.bank.gov.ua/get-user-certificate/g6RWwPQ-LhyHNot1C7z0","Завантажити сертифікат")</f>
        <v>Завантажити сертифікат</v>
      </c>
    </row>
    <row r="896" spans="1:4" x14ac:dyDescent="0.3">
      <c r="A896" t="s">
        <v>1792</v>
      </c>
      <c r="B896" t="s">
        <v>4</v>
      </c>
      <c r="C896" t="s">
        <v>1793</v>
      </c>
      <c r="D896" t="str">
        <f>HYPERLINK("https://talan.bank.gov.ua/get-user-certificate/g6RWwO6XPfFA-vsaY6YQ","Завантажити сертифікат")</f>
        <v>Завантажити сертифікат</v>
      </c>
    </row>
    <row r="897" spans="1:4" x14ac:dyDescent="0.3">
      <c r="A897" t="s">
        <v>1794</v>
      </c>
      <c r="B897" t="s">
        <v>4</v>
      </c>
      <c r="C897" t="s">
        <v>1795</v>
      </c>
      <c r="D897" t="str">
        <f>HYPERLINK("https://talan.bank.gov.ua/get-user-certificate/g6RWw-KEh-ormo7fdsTe","Завантажити сертифікат")</f>
        <v>Завантажити сертифікат</v>
      </c>
    </row>
    <row r="898" spans="1:4" x14ac:dyDescent="0.3">
      <c r="A898" t="s">
        <v>1796</v>
      </c>
      <c r="B898" t="s">
        <v>4</v>
      </c>
      <c r="C898" t="s">
        <v>1797</v>
      </c>
      <c r="D898" t="str">
        <f>HYPERLINK("https://talan.bank.gov.ua/get-user-certificate/g6RWwuLQs--mM0EC4E8u","Завантажити сертифікат")</f>
        <v>Завантажити сертифікат</v>
      </c>
    </row>
    <row r="899" spans="1:4" x14ac:dyDescent="0.3">
      <c r="A899" t="s">
        <v>1798</v>
      </c>
      <c r="B899" t="s">
        <v>4</v>
      </c>
      <c r="C899" t="s">
        <v>1799</v>
      </c>
      <c r="D899" t="str">
        <f>HYPERLINK("https://talan.bank.gov.ua/get-user-certificate/g6RWw6qyZLtpu1XipdKW","Завантажити сертифікат")</f>
        <v>Завантажити сертифікат</v>
      </c>
    </row>
    <row r="900" spans="1:4" x14ac:dyDescent="0.3">
      <c r="A900" t="s">
        <v>1800</v>
      </c>
      <c r="B900" t="s">
        <v>4</v>
      </c>
      <c r="C900" t="s">
        <v>1801</v>
      </c>
      <c r="D900" t="str">
        <f>HYPERLINK("https://talan.bank.gov.ua/get-user-certificate/g6RWwtmjE7yEn1oPc4fm","Завантажити сертифікат")</f>
        <v>Завантажити сертифікат</v>
      </c>
    </row>
    <row r="901" spans="1:4" x14ac:dyDescent="0.3">
      <c r="A901" t="s">
        <v>1802</v>
      </c>
      <c r="B901" t="s">
        <v>4</v>
      </c>
      <c r="C901" t="s">
        <v>1803</v>
      </c>
      <c r="D901" t="str">
        <f>HYPERLINK("https://talan.bank.gov.ua/get-user-certificate/g6RWwbah_IevO0AyXPGp","Завантажити сертифікат")</f>
        <v>Завантажити сертифікат</v>
      </c>
    </row>
    <row r="902" spans="1:4" x14ac:dyDescent="0.3">
      <c r="A902" t="s">
        <v>1804</v>
      </c>
      <c r="B902" t="s">
        <v>4</v>
      </c>
      <c r="C902" t="s">
        <v>1805</v>
      </c>
      <c r="D902" t="str">
        <f>HYPERLINK("https://talan.bank.gov.ua/get-user-certificate/g6RWww3x3cJuWUoFxeGR","Завантажити сертифікат")</f>
        <v>Завантажити сертифікат</v>
      </c>
    </row>
    <row r="903" spans="1:4" x14ac:dyDescent="0.3">
      <c r="A903" t="s">
        <v>1806</v>
      </c>
      <c r="B903" t="s">
        <v>4</v>
      </c>
      <c r="C903" t="s">
        <v>1807</v>
      </c>
      <c r="D903" t="str">
        <f>HYPERLINK("https://talan.bank.gov.ua/get-user-certificate/g6RWwWvPS490QBwmYjen","Завантажити сертифікат")</f>
        <v>Завантажити сертифікат</v>
      </c>
    </row>
    <row r="904" spans="1:4" x14ac:dyDescent="0.3">
      <c r="A904" t="s">
        <v>1808</v>
      </c>
      <c r="B904" t="s">
        <v>4</v>
      </c>
      <c r="C904" t="s">
        <v>1809</v>
      </c>
      <c r="D904" t="str">
        <f>HYPERLINK("https://talan.bank.gov.ua/get-user-certificate/g6RWwOKyY9wDEXRtBx3a","Завантажити сертифікат")</f>
        <v>Завантажити сертифікат</v>
      </c>
    </row>
    <row r="905" spans="1:4" x14ac:dyDescent="0.3">
      <c r="A905" t="s">
        <v>1810</v>
      </c>
      <c r="B905" t="s">
        <v>4</v>
      </c>
      <c r="C905" t="s">
        <v>1811</v>
      </c>
      <c r="D905" t="str">
        <f>HYPERLINK("https://talan.bank.gov.ua/get-user-certificate/g6RWwEmiJ3iIHft6fb_8","Завантажити сертифікат")</f>
        <v>Завантажити сертифікат</v>
      </c>
    </row>
    <row r="906" spans="1:4" x14ac:dyDescent="0.3">
      <c r="A906" t="s">
        <v>1812</v>
      </c>
      <c r="B906" t="s">
        <v>4</v>
      </c>
      <c r="C906" t="s">
        <v>1813</v>
      </c>
      <c r="D906" t="str">
        <f>HYPERLINK("https://talan.bank.gov.ua/get-user-certificate/g6RWwo4d7eqTE-h_yLgn","Завантажити сертифікат")</f>
        <v>Завантажити сертифікат</v>
      </c>
    </row>
    <row r="907" spans="1:4" x14ac:dyDescent="0.3">
      <c r="A907" t="s">
        <v>1814</v>
      </c>
      <c r="B907" t="s">
        <v>4</v>
      </c>
      <c r="C907" t="s">
        <v>1815</v>
      </c>
      <c r="D907" t="str">
        <f>HYPERLINK("https://talan.bank.gov.ua/get-user-certificate/g6RWwWypbFtFPKXXKMz6","Завантажити сертифікат")</f>
        <v>Завантажити сертифікат</v>
      </c>
    </row>
    <row r="908" spans="1:4" x14ac:dyDescent="0.3">
      <c r="A908" t="s">
        <v>1816</v>
      </c>
      <c r="B908" t="s">
        <v>4</v>
      </c>
      <c r="C908" t="s">
        <v>1817</v>
      </c>
      <c r="D908" t="str">
        <f>HYPERLINK("https://talan.bank.gov.ua/get-user-certificate/g6RWw06h_5kApLYk4Y68","Завантажити сертифікат")</f>
        <v>Завантажити сертифікат</v>
      </c>
    </row>
    <row r="909" spans="1:4" x14ac:dyDescent="0.3">
      <c r="A909" t="s">
        <v>1818</v>
      </c>
      <c r="B909" t="s">
        <v>4</v>
      </c>
      <c r="C909" t="s">
        <v>1819</v>
      </c>
      <c r="D909" t="str">
        <f>HYPERLINK("https://talan.bank.gov.ua/get-user-certificate/g6RWw6lUnXGnNvqOlVku","Завантажити сертифікат")</f>
        <v>Завантажити сертифікат</v>
      </c>
    </row>
    <row r="910" spans="1:4" x14ac:dyDescent="0.3">
      <c r="A910" t="s">
        <v>1820</v>
      </c>
      <c r="B910" t="s">
        <v>4</v>
      </c>
      <c r="C910" t="s">
        <v>1821</v>
      </c>
      <c r="D910" t="str">
        <f>HYPERLINK("https://talan.bank.gov.ua/get-user-certificate/g6RWwqQF6ao-Agw094t_","Завантажити сертифікат")</f>
        <v>Завантажити сертифікат</v>
      </c>
    </row>
    <row r="911" spans="1:4" x14ac:dyDescent="0.3">
      <c r="A911" t="s">
        <v>1822</v>
      </c>
      <c r="B911" t="s">
        <v>4</v>
      </c>
      <c r="C911" t="s">
        <v>1823</v>
      </c>
      <c r="D911" t="str">
        <f>HYPERLINK("https://talan.bank.gov.ua/get-user-certificate/g6RWwCWy1iXVDTMVwMA8","Завантажити сертифікат")</f>
        <v>Завантажити сертифікат</v>
      </c>
    </row>
    <row r="912" spans="1:4" x14ac:dyDescent="0.3">
      <c r="A912" t="s">
        <v>1824</v>
      </c>
      <c r="B912" t="s">
        <v>4</v>
      </c>
      <c r="C912" t="s">
        <v>1825</v>
      </c>
      <c r="D912" t="str">
        <f>HYPERLINK("https://talan.bank.gov.ua/get-user-certificate/g6RWwvuD5Jfco3wG5906","Завантажити сертифікат")</f>
        <v>Завантажити сертифікат</v>
      </c>
    </row>
    <row r="913" spans="1:4" x14ac:dyDescent="0.3">
      <c r="A913" t="s">
        <v>1826</v>
      </c>
      <c r="B913" t="s">
        <v>4</v>
      </c>
      <c r="C913" t="s">
        <v>1827</v>
      </c>
      <c r="D913" t="str">
        <f>HYPERLINK("https://talan.bank.gov.ua/get-user-certificate/g6RWwO2DUg8BjuyHzJya","Завантажити сертифікат")</f>
        <v>Завантажити сертифікат</v>
      </c>
    </row>
    <row r="914" spans="1:4" x14ac:dyDescent="0.3">
      <c r="A914" t="s">
        <v>1828</v>
      </c>
      <c r="B914" t="s">
        <v>4</v>
      </c>
      <c r="C914" t="s">
        <v>1829</v>
      </c>
      <c r="D914" t="str">
        <f>HYPERLINK("https://talan.bank.gov.ua/get-user-certificate/g6RWwgxcy9Ph4K7Yo8p-","Завантажити сертифікат")</f>
        <v>Завантажити сертифікат</v>
      </c>
    </row>
    <row r="915" spans="1:4" x14ac:dyDescent="0.3">
      <c r="A915" t="s">
        <v>1830</v>
      </c>
      <c r="B915" t="s">
        <v>4</v>
      </c>
      <c r="C915" t="s">
        <v>1831</v>
      </c>
      <c r="D915" t="str">
        <f>HYPERLINK("https://talan.bank.gov.ua/get-user-certificate/g6RWwBx42aIxvOAb_NT9","Завантажити сертифікат")</f>
        <v>Завантажити сертифікат</v>
      </c>
    </row>
    <row r="916" spans="1:4" x14ac:dyDescent="0.3">
      <c r="A916" t="s">
        <v>1832</v>
      </c>
      <c r="B916" t="s">
        <v>4</v>
      </c>
      <c r="C916" t="s">
        <v>1833</v>
      </c>
      <c r="D916" t="str">
        <f>HYPERLINK("https://talan.bank.gov.ua/get-user-certificate/g6RWwQMiZkaq1QBeaXc1","Завантажити сертифікат")</f>
        <v>Завантажити сертифікат</v>
      </c>
    </row>
    <row r="917" spans="1:4" x14ac:dyDescent="0.3">
      <c r="A917" t="s">
        <v>1834</v>
      </c>
      <c r="B917" t="s">
        <v>4</v>
      </c>
      <c r="C917" t="s">
        <v>1835</v>
      </c>
      <c r="D917" t="str">
        <f>HYPERLINK("https://talan.bank.gov.ua/get-user-certificate/g6RWwvkB8Gamcp2Mq3xB","Завантажити сертифікат")</f>
        <v>Завантажити сертифікат</v>
      </c>
    </row>
    <row r="918" spans="1:4" x14ac:dyDescent="0.3">
      <c r="A918" t="s">
        <v>1836</v>
      </c>
      <c r="B918" t="s">
        <v>4</v>
      </c>
      <c r="C918" t="s">
        <v>1837</v>
      </c>
      <c r="D918" t="str">
        <f>HYPERLINK("https://talan.bank.gov.ua/get-user-certificate/g6RWwQSjVfpiFmxY_F67","Завантажити сертифікат")</f>
        <v>Завантажити сертифікат</v>
      </c>
    </row>
    <row r="919" spans="1:4" x14ac:dyDescent="0.3">
      <c r="A919" t="s">
        <v>1838</v>
      </c>
      <c r="B919" t="s">
        <v>4</v>
      </c>
      <c r="C919" t="s">
        <v>1839</v>
      </c>
      <c r="D919" t="str">
        <f>HYPERLINK("https://talan.bank.gov.ua/get-user-certificate/g6RWwJApR_h7jQxlc3oo","Завантажити сертифікат")</f>
        <v>Завантажити сертифікат</v>
      </c>
    </row>
    <row r="920" spans="1:4" x14ac:dyDescent="0.3">
      <c r="A920" t="s">
        <v>1840</v>
      </c>
      <c r="B920" t="s">
        <v>4</v>
      </c>
      <c r="C920" t="s">
        <v>1841</v>
      </c>
      <c r="D920" t="str">
        <f>HYPERLINK("https://talan.bank.gov.ua/get-user-certificate/g6RWwJTMjad_KZqZ_mkV","Завантажити сертифікат")</f>
        <v>Завантажити сертифікат</v>
      </c>
    </row>
    <row r="921" spans="1:4" x14ac:dyDescent="0.3">
      <c r="A921" t="s">
        <v>1842</v>
      </c>
      <c r="B921" t="s">
        <v>4</v>
      </c>
      <c r="C921" t="s">
        <v>1843</v>
      </c>
      <c r="D921" t="str">
        <f>HYPERLINK("https://talan.bank.gov.ua/get-user-certificate/g6RWwP-jFEeVG9zngNdE","Завантажити сертифікат")</f>
        <v>Завантажити сертифікат</v>
      </c>
    </row>
    <row r="922" spans="1:4" x14ac:dyDescent="0.3">
      <c r="A922" t="s">
        <v>1844</v>
      </c>
      <c r="B922" t="s">
        <v>4</v>
      </c>
      <c r="C922" t="s">
        <v>1845</v>
      </c>
      <c r="D922" t="str">
        <f>HYPERLINK("https://talan.bank.gov.ua/get-user-certificate/g6RWwBOBHsXAtQznIa0v","Завантажити сертифікат")</f>
        <v>Завантажити сертифікат</v>
      </c>
    </row>
    <row r="923" spans="1:4" x14ac:dyDescent="0.3">
      <c r="A923" t="s">
        <v>1846</v>
      </c>
      <c r="B923" t="s">
        <v>4</v>
      </c>
      <c r="C923" t="s">
        <v>1847</v>
      </c>
      <c r="D923" t="str">
        <f>HYPERLINK("https://talan.bank.gov.ua/get-user-certificate/g6RWwx6YrxAWyd3AKUDr","Завантажити сертифікат")</f>
        <v>Завантажити сертифікат</v>
      </c>
    </row>
    <row r="924" spans="1:4" x14ac:dyDescent="0.3">
      <c r="A924" t="s">
        <v>1848</v>
      </c>
      <c r="B924" t="s">
        <v>4</v>
      </c>
      <c r="C924" t="s">
        <v>1849</v>
      </c>
      <c r="D924" t="str">
        <f>HYPERLINK("https://talan.bank.gov.ua/get-user-certificate/g6RWwPpLyvZ-c3_Iln-Z","Завантажити сертифікат")</f>
        <v>Завантажити сертифікат</v>
      </c>
    </row>
    <row r="925" spans="1:4" x14ac:dyDescent="0.3">
      <c r="A925" t="s">
        <v>1850</v>
      </c>
      <c r="B925" t="s">
        <v>4</v>
      </c>
      <c r="C925" t="s">
        <v>1851</v>
      </c>
      <c r="D925" t="str">
        <f>HYPERLINK("https://talan.bank.gov.ua/get-user-certificate/g6RWwFJKMpfYwLgXQn9o","Завантажити сертифікат")</f>
        <v>Завантажити сертифікат</v>
      </c>
    </row>
    <row r="926" spans="1:4" x14ac:dyDescent="0.3">
      <c r="A926" t="s">
        <v>1852</v>
      </c>
      <c r="B926" t="s">
        <v>4</v>
      </c>
      <c r="C926" t="s">
        <v>1853</v>
      </c>
      <c r="D926" t="str">
        <f>HYPERLINK("https://talan.bank.gov.ua/get-user-certificate/g6RWw5S1qIQkSGIggivQ","Завантажити сертифікат")</f>
        <v>Завантажити сертифікат</v>
      </c>
    </row>
    <row r="927" spans="1:4" x14ac:dyDescent="0.3">
      <c r="A927" t="s">
        <v>1854</v>
      </c>
      <c r="B927" t="s">
        <v>4</v>
      </c>
      <c r="C927" t="s">
        <v>1855</v>
      </c>
      <c r="D927" t="str">
        <f>HYPERLINK("https://talan.bank.gov.ua/get-user-certificate/g6RWwfMooTZijIoohtwS","Завантажити сертифікат")</f>
        <v>Завантажити сертифікат</v>
      </c>
    </row>
    <row r="928" spans="1:4" x14ac:dyDescent="0.3">
      <c r="A928" t="s">
        <v>1856</v>
      </c>
      <c r="B928" t="s">
        <v>4</v>
      </c>
      <c r="C928" t="s">
        <v>1857</v>
      </c>
      <c r="D928" t="str">
        <f>HYPERLINK("https://talan.bank.gov.ua/get-user-certificate/g6RWwo3R7s198JpILBHr","Завантажити сертифікат")</f>
        <v>Завантажити сертифікат</v>
      </c>
    </row>
    <row r="929" spans="1:4" x14ac:dyDescent="0.3">
      <c r="A929" t="s">
        <v>1858</v>
      </c>
      <c r="B929" t="s">
        <v>4</v>
      </c>
      <c r="C929" t="s">
        <v>1859</v>
      </c>
      <c r="D929" t="str">
        <f>HYPERLINK("https://talan.bank.gov.ua/get-user-certificate/g6RWwo8-B5W02Ao8UtZ7","Завантажити сертифікат")</f>
        <v>Завантажити сертифікат</v>
      </c>
    </row>
    <row r="930" spans="1:4" x14ac:dyDescent="0.3">
      <c r="A930" t="s">
        <v>1860</v>
      </c>
      <c r="B930" t="s">
        <v>4</v>
      </c>
      <c r="C930" t="s">
        <v>1861</v>
      </c>
      <c r="D930" t="str">
        <f>HYPERLINK("https://talan.bank.gov.ua/get-user-certificate/g6RWwNZZE19dj4wDS1pD","Завантажити сертифікат")</f>
        <v>Завантажити сертифікат</v>
      </c>
    </row>
    <row r="931" spans="1:4" x14ac:dyDescent="0.3">
      <c r="A931" t="s">
        <v>1862</v>
      </c>
      <c r="B931" t="s">
        <v>4</v>
      </c>
      <c r="C931" t="s">
        <v>1863</v>
      </c>
      <c r="D931" t="str">
        <f>HYPERLINK("https://talan.bank.gov.ua/get-user-certificate/g6RWwl4kKnt-Grt94uG5","Завантажити сертифікат")</f>
        <v>Завантажити сертифікат</v>
      </c>
    </row>
    <row r="932" spans="1:4" x14ac:dyDescent="0.3">
      <c r="A932" t="s">
        <v>1864</v>
      </c>
      <c r="B932" t="s">
        <v>4</v>
      </c>
      <c r="C932" t="s">
        <v>1865</v>
      </c>
      <c r="D932" t="str">
        <f>HYPERLINK("https://talan.bank.gov.ua/get-user-certificate/g6RWw5UvnjiI57Lkn63A","Завантажити сертифікат")</f>
        <v>Завантажити сертифікат</v>
      </c>
    </row>
    <row r="933" spans="1:4" x14ac:dyDescent="0.3">
      <c r="A933" t="s">
        <v>1866</v>
      </c>
      <c r="B933" t="s">
        <v>4</v>
      </c>
      <c r="C933" t="s">
        <v>1867</v>
      </c>
      <c r="D933" t="str">
        <f>HYPERLINK("https://talan.bank.gov.ua/get-user-certificate/g6RWw6Z3m6kVedtTKqqm","Завантажити сертифікат")</f>
        <v>Завантажити сертифікат</v>
      </c>
    </row>
    <row r="934" spans="1:4" x14ac:dyDescent="0.3">
      <c r="A934" t="s">
        <v>1868</v>
      </c>
      <c r="B934" t="s">
        <v>4</v>
      </c>
      <c r="C934" t="s">
        <v>1869</v>
      </c>
      <c r="D934" t="str">
        <f>HYPERLINK("https://talan.bank.gov.ua/get-user-certificate/g6RWw_JFYiUfsZUMkq9Y","Завантажити сертифікат")</f>
        <v>Завантажити сертифікат</v>
      </c>
    </row>
    <row r="935" spans="1:4" x14ac:dyDescent="0.3">
      <c r="A935" t="s">
        <v>1870</v>
      </c>
      <c r="B935" t="s">
        <v>4</v>
      </c>
      <c r="C935" t="s">
        <v>1871</v>
      </c>
      <c r="D935" t="str">
        <f>HYPERLINK("https://talan.bank.gov.ua/get-user-certificate/g6RWw59Mv6tVjI5mpPxK","Завантажити сертифікат")</f>
        <v>Завантажити сертифікат</v>
      </c>
    </row>
    <row r="936" spans="1:4" x14ac:dyDescent="0.3">
      <c r="A936" t="s">
        <v>1872</v>
      </c>
      <c r="B936" t="s">
        <v>4</v>
      </c>
      <c r="C936" t="s">
        <v>1873</v>
      </c>
      <c r="D936" t="str">
        <f>HYPERLINK("https://talan.bank.gov.ua/get-user-certificate/g6RWwmkvP1bcLS9CCxo7","Завантажити сертифікат")</f>
        <v>Завантажити сертифікат</v>
      </c>
    </row>
    <row r="937" spans="1:4" x14ac:dyDescent="0.3">
      <c r="A937" t="s">
        <v>1874</v>
      </c>
      <c r="B937" t="s">
        <v>4</v>
      </c>
      <c r="C937" t="s">
        <v>1875</v>
      </c>
      <c r="D937" t="str">
        <f>HYPERLINK("https://talan.bank.gov.ua/get-user-certificate/g6RWwBeqQ06SdadKleqI","Завантажити сертифікат")</f>
        <v>Завантажити сертифікат</v>
      </c>
    </row>
    <row r="938" spans="1:4" x14ac:dyDescent="0.3">
      <c r="A938" t="s">
        <v>1876</v>
      </c>
      <c r="B938" t="s">
        <v>4</v>
      </c>
      <c r="C938" t="s">
        <v>1877</v>
      </c>
      <c r="D938" t="str">
        <f>HYPERLINK("https://talan.bank.gov.ua/get-user-certificate/g6RWwjlJFT_0ILChIW84","Завантажити сертифікат")</f>
        <v>Завантажити сертифікат</v>
      </c>
    </row>
    <row r="939" spans="1:4" x14ac:dyDescent="0.3">
      <c r="A939" t="s">
        <v>1878</v>
      </c>
      <c r="B939" t="s">
        <v>4</v>
      </c>
      <c r="C939" t="s">
        <v>1879</v>
      </c>
      <c r="D939" t="str">
        <f>HYPERLINK("https://talan.bank.gov.ua/get-user-certificate/g6RWwm2HHcX4i462kmhS","Завантажити сертифікат")</f>
        <v>Завантажити сертифікат</v>
      </c>
    </row>
    <row r="940" spans="1:4" x14ac:dyDescent="0.3">
      <c r="A940" t="s">
        <v>1880</v>
      </c>
      <c r="B940" t="s">
        <v>4</v>
      </c>
      <c r="C940" t="s">
        <v>1881</v>
      </c>
      <c r="D940" t="str">
        <f>HYPERLINK("https://talan.bank.gov.ua/get-user-certificate/g6RWwh39zPF9ZqnwoXTE","Завантажити сертифікат")</f>
        <v>Завантажити сертифікат</v>
      </c>
    </row>
    <row r="941" spans="1:4" x14ac:dyDescent="0.3">
      <c r="A941" t="s">
        <v>1882</v>
      </c>
      <c r="B941" t="s">
        <v>4</v>
      </c>
      <c r="C941" t="s">
        <v>1883</v>
      </c>
      <c r="D941" t="str">
        <f>HYPERLINK("https://talan.bank.gov.ua/get-user-certificate/g6RWwkilnKHf-r8rVQCK","Завантажити сертифікат")</f>
        <v>Завантажити сертифікат</v>
      </c>
    </row>
    <row r="942" spans="1:4" x14ac:dyDescent="0.3">
      <c r="A942" t="s">
        <v>1884</v>
      </c>
      <c r="B942" t="s">
        <v>4</v>
      </c>
      <c r="C942" t="s">
        <v>1885</v>
      </c>
      <c r="D942" t="str">
        <f>HYPERLINK("https://talan.bank.gov.ua/get-user-certificate/g6RWwxC2bAELGhRAbDDg","Завантажити сертифікат")</f>
        <v>Завантажити сертифікат</v>
      </c>
    </row>
    <row r="943" spans="1:4" x14ac:dyDescent="0.3">
      <c r="A943" t="s">
        <v>1886</v>
      </c>
      <c r="B943" t="s">
        <v>4</v>
      </c>
      <c r="C943" t="s">
        <v>1887</v>
      </c>
      <c r="D943" t="str">
        <f>HYPERLINK("https://talan.bank.gov.ua/get-user-certificate/g6RWwl88DmXqvcmLPcZL","Завантажити сертифікат")</f>
        <v>Завантажити сертифікат</v>
      </c>
    </row>
    <row r="944" spans="1:4" x14ac:dyDescent="0.3">
      <c r="A944" t="s">
        <v>1888</v>
      </c>
      <c r="B944" t="s">
        <v>4</v>
      </c>
      <c r="C944" t="s">
        <v>1889</v>
      </c>
      <c r="D944" t="str">
        <f>HYPERLINK("https://talan.bank.gov.ua/get-user-certificate/g6RWw0T6NVkkGfuXGFej","Завантажити сертифікат")</f>
        <v>Завантажити сертифікат</v>
      </c>
    </row>
    <row r="945" spans="1:4" x14ac:dyDescent="0.3">
      <c r="A945" t="s">
        <v>1890</v>
      </c>
      <c r="B945" t="s">
        <v>4</v>
      </c>
      <c r="C945" t="s">
        <v>1891</v>
      </c>
      <c r="D945" t="str">
        <f>HYPERLINK("https://talan.bank.gov.ua/get-user-certificate/g6RWwAVRJkHksNMFF5U-","Завантажити сертифікат")</f>
        <v>Завантажити сертифікат</v>
      </c>
    </row>
    <row r="946" spans="1:4" x14ac:dyDescent="0.3">
      <c r="A946" t="s">
        <v>1892</v>
      </c>
      <c r="B946" t="s">
        <v>4</v>
      </c>
      <c r="C946" t="s">
        <v>1893</v>
      </c>
      <c r="D946" t="str">
        <f>HYPERLINK("https://talan.bank.gov.ua/get-user-certificate/g6RWw-lhNt-I-1wVPdtT","Завантажити сертифікат")</f>
        <v>Завантажити сертифікат</v>
      </c>
    </row>
    <row r="947" spans="1:4" x14ac:dyDescent="0.3">
      <c r="A947" t="s">
        <v>1894</v>
      </c>
      <c r="B947" t="s">
        <v>4</v>
      </c>
      <c r="C947" t="s">
        <v>1895</v>
      </c>
      <c r="D947" t="str">
        <f>HYPERLINK("https://talan.bank.gov.ua/get-user-certificate/g6RWw2PaEXg-_ttob49j","Завантажити сертифікат")</f>
        <v>Завантажити сертифікат</v>
      </c>
    </row>
    <row r="948" spans="1:4" x14ac:dyDescent="0.3">
      <c r="A948" t="s">
        <v>1896</v>
      </c>
      <c r="B948" t="s">
        <v>4</v>
      </c>
      <c r="C948" t="s">
        <v>1897</v>
      </c>
      <c r="D948" t="str">
        <f>HYPERLINK("https://talan.bank.gov.ua/get-user-certificate/g6RWw3_OwF6mzjxhJ8XI","Завантажити сертифікат")</f>
        <v>Завантажити сертифікат</v>
      </c>
    </row>
    <row r="949" spans="1:4" x14ac:dyDescent="0.3">
      <c r="A949" t="s">
        <v>1898</v>
      </c>
      <c r="B949" t="s">
        <v>4</v>
      </c>
      <c r="C949" t="s">
        <v>1899</v>
      </c>
      <c r="D949" t="str">
        <f>HYPERLINK("https://talan.bank.gov.ua/get-user-certificate/g6RWwwkQM0sFxaw75wrk","Завантажити сертифікат")</f>
        <v>Завантажити сертифікат</v>
      </c>
    </row>
    <row r="950" spans="1:4" x14ac:dyDescent="0.3">
      <c r="A950" t="s">
        <v>1900</v>
      </c>
      <c r="B950" t="s">
        <v>4</v>
      </c>
      <c r="C950" t="s">
        <v>1901</v>
      </c>
      <c r="D950" t="str">
        <f>HYPERLINK("https://talan.bank.gov.ua/get-user-certificate/g6RWwX470r59hMdfwPEg","Завантажити сертифікат")</f>
        <v>Завантажити сертифікат</v>
      </c>
    </row>
    <row r="951" spans="1:4" x14ac:dyDescent="0.3">
      <c r="A951" t="s">
        <v>1902</v>
      </c>
      <c r="B951" t="s">
        <v>4</v>
      </c>
      <c r="C951" t="s">
        <v>1903</v>
      </c>
      <c r="D951" t="str">
        <f>HYPERLINK("https://talan.bank.gov.ua/get-user-certificate/g6RWwv-y90JdCCgdEw66","Завантажити сертифікат")</f>
        <v>Завантажити сертифікат</v>
      </c>
    </row>
    <row r="952" spans="1:4" x14ac:dyDescent="0.3">
      <c r="A952" t="s">
        <v>1904</v>
      </c>
      <c r="B952" t="s">
        <v>4</v>
      </c>
      <c r="C952" t="s">
        <v>1905</v>
      </c>
      <c r="D952" t="str">
        <f>HYPERLINK("https://talan.bank.gov.ua/get-user-certificate/g6RWwKRQvyt88PUBz0NM","Завантажити сертифікат")</f>
        <v>Завантажити сертифікат</v>
      </c>
    </row>
    <row r="953" spans="1:4" x14ac:dyDescent="0.3">
      <c r="A953" t="s">
        <v>1906</v>
      </c>
      <c r="B953" t="s">
        <v>4</v>
      </c>
      <c r="C953" t="s">
        <v>1907</v>
      </c>
      <c r="D953" t="str">
        <f>HYPERLINK("https://talan.bank.gov.ua/get-user-certificate/g6RWwAYO7cMb2UIb3uVP","Завантажити сертифікат")</f>
        <v>Завантажити сертифікат</v>
      </c>
    </row>
    <row r="954" spans="1:4" x14ac:dyDescent="0.3">
      <c r="A954" t="s">
        <v>1908</v>
      </c>
      <c r="B954" t="s">
        <v>4</v>
      </c>
      <c r="C954" t="s">
        <v>1909</v>
      </c>
      <c r="D954" t="str">
        <f>HYPERLINK("https://talan.bank.gov.ua/get-user-certificate/g6RWwfCfA20NPvOvEg7c","Завантажити сертифікат")</f>
        <v>Завантажити сертифікат</v>
      </c>
    </row>
    <row r="955" spans="1:4" x14ac:dyDescent="0.3">
      <c r="A955" t="s">
        <v>1910</v>
      </c>
      <c r="B955" t="s">
        <v>4</v>
      </c>
      <c r="C955" t="s">
        <v>1911</v>
      </c>
      <c r="D955" t="str">
        <f>HYPERLINK("https://talan.bank.gov.ua/get-user-certificate/g6RWwBX88KPDdlQ1WNz8","Завантажити сертифікат")</f>
        <v>Завантажити сертифікат</v>
      </c>
    </row>
    <row r="956" spans="1:4" x14ac:dyDescent="0.3">
      <c r="A956" t="s">
        <v>1912</v>
      </c>
      <c r="B956" t="s">
        <v>4</v>
      </c>
      <c r="C956" t="s">
        <v>1913</v>
      </c>
      <c r="D956" t="str">
        <f>HYPERLINK("https://talan.bank.gov.ua/get-user-certificate/g6RWw3EHpmnnxdz4whxb","Завантажити сертифікат")</f>
        <v>Завантажити сертифікат</v>
      </c>
    </row>
    <row r="957" spans="1:4" x14ac:dyDescent="0.3">
      <c r="A957" t="s">
        <v>1914</v>
      </c>
      <c r="B957" t="s">
        <v>4</v>
      </c>
      <c r="C957" t="s">
        <v>1915</v>
      </c>
      <c r="D957" t="str">
        <f>HYPERLINK("https://talan.bank.gov.ua/get-user-certificate/g6RWwqCN-suRyALiB6zP","Завантажити сертифікат")</f>
        <v>Завантажити сертифікат</v>
      </c>
    </row>
    <row r="958" spans="1:4" x14ac:dyDescent="0.3">
      <c r="A958" t="s">
        <v>1916</v>
      </c>
      <c r="B958" t="s">
        <v>4</v>
      </c>
      <c r="C958" t="s">
        <v>1917</v>
      </c>
      <c r="D958" t="str">
        <f>HYPERLINK("https://talan.bank.gov.ua/get-user-certificate/g6RWwCRf22_zb3FXuvRr","Завантажити сертифікат")</f>
        <v>Завантажити сертифікат</v>
      </c>
    </row>
    <row r="959" spans="1:4" x14ac:dyDescent="0.3">
      <c r="A959" t="s">
        <v>1918</v>
      </c>
      <c r="B959" t="s">
        <v>4</v>
      </c>
      <c r="C959" t="s">
        <v>1919</v>
      </c>
      <c r="D959" t="str">
        <f>HYPERLINK("https://talan.bank.gov.ua/get-user-certificate/g6RWwUJSGhSWYHQXMuet","Завантажити сертифікат")</f>
        <v>Завантажити сертифікат</v>
      </c>
    </row>
    <row r="960" spans="1:4" x14ac:dyDescent="0.3">
      <c r="A960" t="s">
        <v>1920</v>
      </c>
      <c r="B960" t="s">
        <v>4</v>
      </c>
      <c r="C960" t="s">
        <v>1921</v>
      </c>
      <c r="D960" t="str">
        <f>HYPERLINK("https://talan.bank.gov.ua/get-user-certificate/g6RWwEMvJ5pu9BXDuwhm","Завантажити сертифікат")</f>
        <v>Завантажити сертифікат</v>
      </c>
    </row>
    <row r="961" spans="1:4" x14ac:dyDescent="0.3">
      <c r="A961" t="s">
        <v>1922</v>
      </c>
      <c r="B961" t="s">
        <v>4</v>
      </c>
      <c r="C961" t="s">
        <v>1923</v>
      </c>
      <c r="D961" t="str">
        <f>HYPERLINK("https://talan.bank.gov.ua/get-user-certificate/g6RWwePKAB6G1-a3jXNx","Завантажити сертифікат")</f>
        <v>Завантажити сертифікат</v>
      </c>
    </row>
    <row r="962" spans="1:4" x14ac:dyDescent="0.3">
      <c r="A962" t="s">
        <v>1924</v>
      </c>
      <c r="B962" t="s">
        <v>4</v>
      </c>
      <c r="C962" t="s">
        <v>1925</v>
      </c>
      <c r="D962" t="str">
        <f>HYPERLINK("https://talan.bank.gov.ua/get-user-certificate/g6RWwWNhgBKnnogsjeo4","Завантажити сертифікат")</f>
        <v>Завантажити сертифікат</v>
      </c>
    </row>
    <row r="963" spans="1:4" x14ac:dyDescent="0.3">
      <c r="A963" t="s">
        <v>1926</v>
      </c>
      <c r="B963" t="s">
        <v>4</v>
      </c>
      <c r="C963" t="s">
        <v>1927</v>
      </c>
      <c r="D963" t="str">
        <f>HYPERLINK("https://talan.bank.gov.ua/get-user-certificate/g6RWwJfpXnPdKO75gv3B","Завантажити сертифікат")</f>
        <v>Завантажити сертифікат</v>
      </c>
    </row>
    <row r="964" spans="1:4" x14ac:dyDescent="0.3">
      <c r="A964" t="s">
        <v>1928</v>
      </c>
      <c r="B964" t="s">
        <v>4</v>
      </c>
      <c r="C964" t="s">
        <v>1929</v>
      </c>
      <c r="D964" t="str">
        <f>HYPERLINK("https://talan.bank.gov.ua/get-user-certificate/g6RWw3bY35PPHCU8nOd6","Завантажити сертифікат")</f>
        <v>Завантажити сертифікат</v>
      </c>
    </row>
    <row r="965" spans="1:4" x14ac:dyDescent="0.3">
      <c r="A965" t="s">
        <v>1930</v>
      </c>
      <c r="B965" t="s">
        <v>4</v>
      </c>
      <c r="C965" t="s">
        <v>1931</v>
      </c>
      <c r="D965" t="str">
        <f>HYPERLINK("https://talan.bank.gov.ua/get-user-certificate/g6RWwMM4ZxNA5m9HMjXI","Завантажити сертифікат")</f>
        <v>Завантажити сертифікат</v>
      </c>
    </row>
    <row r="966" spans="1:4" x14ac:dyDescent="0.3">
      <c r="A966" t="s">
        <v>1932</v>
      </c>
      <c r="B966" t="s">
        <v>4</v>
      </c>
      <c r="C966" t="s">
        <v>1933</v>
      </c>
      <c r="D966" t="str">
        <f>HYPERLINK("https://talan.bank.gov.ua/get-user-certificate/g6RWwPY5-drnjHCWaV8d","Завантажити сертифікат")</f>
        <v>Завантажити сертифікат</v>
      </c>
    </row>
    <row r="967" spans="1:4" x14ac:dyDescent="0.3">
      <c r="A967" t="s">
        <v>1934</v>
      </c>
      <c r="B967" t="s">
        <v>4</v>
      </c>
      <c r="C967" t="s">
        <v>1935</v>
      </c>
      <c r="D967" t="str">
        <f>HYPERLINK("https://talan.bank.gov.ua/get-user-certificate/g6RWw99c6ygktmopC_Gv","Завантажити сертифікат")</f>
        <v>Завантажити сертифікат</v>
      </c>
    </row>
    <row r="968" spans="1:4" x14ac:dyDescent="0.3">
      <c r="A968" t="s">
        <v>1936</v>
      </c>
      <c r="B968" t="s">
        <v>4</v>
      </c>
      <c r="C968" t="s">
        <v>1937</v>
      </c>
      <c r="D968" t="str">
        <f>HYPERLINK("https://talan.bank.gov.ua/get-user-certificate/g6RWwUAr7WNDM9qm7J2e","Завантажити сертифікат")</f>
        <v>Завантажити сертифікат</v>
      </c>
    </row>
    <row r="969" spans="1:4" x14ac:dyDescent="0.3">
      <c r="A969" t="s">
        <v>1938</v>
      </c>
      <c r="B969" t="s">
        <v>4</v>
      </c>
      <c r="C969" t="s">
        <v>1939</v>
      </c>
      <c r="D969" t="str">
        <f>HYPERLINK("https://talan.bank.gov.ua/get-user-certificate/g6RWwGl9VXBFCkvU6pig","Завантажити сертифікат")</f>
        <v>Завантажити сертифікат</v>
      </c>
    </row>
    <row r="970" spans="1:4" x14ac:dyDescent="0.3">
      <c r="A970" t="s">
        <v>1940</v>
      </c>
      <c r="B970" t="s">
        <v>4</v>
      </c>
      <c r="C970" t="s">
        <v>1941</v>
      </c>
      <c r="D970" t="str">
        <f>HYPERLINK("https://talan.bank.gov.ua/get-user-certificate/g6RWwNVaO-fnvamF2RM9","Завантажити сертифікат")</f>
        <v>Завантажити сертифікат</v>
      </c>
    </row>
    <row r="971" spans="1:4" x14ac:dyDescent="0.3">
      <c r="A971" t="s">
        <v>1942</v>
      </c>
      <c r="B971" t="s">
        <v>4</v>
      </c>
      <c r="C971" t="s">
        <v>1943</v>
      </c>
      <c r="D971" t="str">
        <f>HYPERLINK("https://talan.bank.gov.ua/get-user-certificate/g6RWwjQvwbLmBlZx1HEy","Завантажити сертифікат")</f>
        <v>Завантажити сертифікат</v>
      </c>
    </row>
    <row r="972" spans="1:4" x14ac:dyDescent="0.3">
      <c r="A972" t="s">
        <v>1944</v>
      </c>
      <c r="B972" t="s">
        <v>4</v>
      </c>
      <c r="C972" t="s">
        <v>1945</v>
      </c>
      <c r="D972" t="str">
        <f>HYPERLINK("https://talan.bank.gov.ua/get-user-certificate/g6RWwytgxW5mDv_i-zQ9","Завантажити сертифікат")</f>
        <v>Завантажити сертифікат</v>
      </c>
    </row>
    <row r="973" spans="1:4" x14ac:dyDescent="0.3">
      <c r="A973" t="s">
        <v>1946</v>
      </c>
      <c r="B973" t="s">
        <v>4</v>
      </c>
      <c r="C973" t="s">
        <v>1947</v>
      </c>
      <c r="D973" t="str">
        <f>HYPERLINK("https://talan.bank.gov.ua/get-user-certificate/g6RWw8HHm3Md-zdIKuv1","Завантажити сертифікат")</f>
        <v>Завантажити сертифікат</v>
      </c>
    </row>
    <row r="974" spans="1:4" x14ac:dyDescent="0.3">
      <c r="A974" t="s">
        <v>1948</v>
      </c>
      <c r="B974" t="s">
        <v>4</v>
      </c>
      <c r="C974" t="s">
        <v>1949</v>
      </c>
      <c r="D974" t="str">
        <f>HYPERLINK("https://talan.bank.gov.ua/get-user-certificate/g6RWwcOvTcOZHlCnvqu9","Завантажити сертифікат")</f>
        <v>Завантажити сертифікат</v>
      </c>
    </row>
    <row r="975" spans="1:4" x14ac:dyDescent="0.3">
      <c r="A975" t="s">
        <v>1950</v>
      </c>
      <c r="B975" t="s">
        <v>4</v>
      </c>
      <c r="C975" t="s">
        <v>1951</v>
      </c>
      <c r="D975" t="str">
        <f>HYPERLINK("https://talan.bank.gov.ua/get-user-certificate/g6RWwvS_clkqgpVxKF7T","Завантажити сертифікат")</f>
        <v>Завантажити сертифікат</v>
      </c>
    </row>
    <row r="976" spans="1:4" x14ac:dyDescent="0.3">
      <c r="A976" t="s">
        <v>1952</v>
      </c>
      <c r="B976" t="s">
        <v>4</v>
      </c>
      <c r="C976" t="s">
        <v>1953</v>
      </c>
      <c r="D976" t="str">
        <f>HYPERLINK("https://talan.bank.gov.ua/get-user-certificate/g6RWwkbJ7b2YxjMaWS4S","Завантажити сертифікат")</f>
        <v>Завантажити сертифікат</v>
      </c>
    </row>
    <row r="977" spans="1:4" x14ac:dyDescent="0.3">
      <c r="A977" t="s">
        <v>1954</v>
      </c>
      <c r="B977" t="s">
        <v>4</v>
      </c>
      <c r="C977" t="s">
        <v>1955</v>
      </c>
      <c r="D977" t="str">
        <f>HYPERLINK("https://talan.bank.gov.ua/get-user-certificate/g6RWwgp3wx4IMbeBgfmk","Завантажити сертифікат")</f>
        <v>Завантажити сертифікат</v>
      </c>
    </row>
    <row r="978" spans="1:4" x14ac:dyDescent="0.3">
      <c r="A978" t="s">
        <v>1956</v>
      </c>
      <c r="B978" t="s">
        <v>4</v>
      </c>
      <c r="C978" t="s">
        <v>1957</v>
      </c>
      <c r="D978" t="str">
        <f>HYPERLINK("https://talan.bank.gov.ua/get-user-certificate/g6RWwFHxch9pt6xY0Zw0","Завантажити сертифікат")</f>
        <v>Завантажити сертифікат</v>
      </c>
    </row>
    <row r="979" spans="1:4" x14ac:dyDescent="0.3">
      <c r="A979" t="s">
        <v>1958</v>
      </c>
      <c r="B979" t="s">
        <v>4</v>
      </c>
      <c r="C979" t="s">
        <v>1959</v>
      </c>
      <c r="D979" t="str">
        <f>HYPERLINK("https://talan.bank.gov.ua/get-user-certificate/g6RWwCXXk5dUBugEgPst","Завантажити сертифікат")</f>
        <v>Завантажити сертифікат</v>
      </c>
    </row>
    <row r="980" spans="1:4" x14ac:dyDescent="0.3">
      <c r="A980" t="s">
        <v>1960</v>
      </c>
      <c r="B980" t="s">
        <v>4</v>
      </c>
      <c r="C980" t="s">
        <v>1961</v>
      </c>
      <c r="D980" t="str">
        <f>HYPERLINK("https://talan.bank.gov.ua/get-user-certificate/g6RWwUXBQ-lfS1_P2ot7","Завантажити сертифікат")</f>
        <v>Завантажити сертифікат</v>
      </c>
    </row>
    <row r="981" spans="1:4" x14ac:dyDescent="0.3">
      <c r="A981" t="s">
        <v>1962</v>
      </c>
      <c r="B981" t="s">
        <v>4</v>
      </c>
      <c r="C981" t="s">
        <v>1963</v>
      </c>
      <c r="D981" t="str">
        <f>HYPERLINK("https://talan.bank.gov.ua/get-user-certificate/g6RWwKEWZkdqUm8dEFfG","Завантажити сертифікат")</f>
        <v>Завантажити сертифікат</v>
      </c>
    </row>
    <row r="982" spans="1:4" x14ac:dyDescent="0.3">
      <c r="A982" t="s">
        <v>1964</v>
      </c>
      <c r="B982" t="s">
        <v>4</v>
      </c>
      <c r="C982" t="s">
        <v>1965</v>
      </c>
      <c r="D982" t="str">
        <f>HYPERLINK("https://talan.bank.gov.ua/get-user-certificate/g6RWwJ3bIa9CVSI0yWBn","Завантажити сертифікат")</f>
        <v>Завантажити сертифікат</v>
      </c>
    </row>
    <row r="983" spans="1:4" x14ac:dyDescent="0.3">
      <c r="A983" t="s">
        <v>1966</v>
      </c>
      <c r="B983" t="s">
        <v>4</v>
      </c>
      <c r="C983" t="s">
        <v>1967</v>
      </c>
      <c r="D983" t="str">
        <f>HYPERLINK("https://talan.bank.gov.ua/get-user-certificate/g6RWwqMJW7rwAj-Oc-6e","Завантажити сертифікат")</f>
        <v>Завантажити сертифікат</v>
      </c>
    </row>
    <row r="984" spans="1:4" x14ac:dyDescent="0.3">
      <c r="A984" t="s">
        <v>1968</v>
      </c>
      <c r="B984" t="s">
        <v>4</v>
      </c>
      <c r="C984" t="s">
        <v>1969</v>
      </c>
      <c r="D984" t="str">
        <f>HYPERLINK("https://talan.bank.gov.ua/get-user-certificate/g6RWw9IhjIeEzu5xQldM","Завантажити сертифікат")</f>
        <v>Завантажити сертифікат</v>
      </c>
    </row>
    <row r="985" spans="1:4" x14ac:dyDescent="0.3">
      <c r="A985" t="s">
        <v>1970</v>
      </c>
      <c r="B985" t="s">
        <v>4</v>
      </c>
      <c r="C985" t="s">
        <v>1971</v>
      </c>
      <c r="D985" t="str">
        <f>HYPERLINK("https://talan.bank.gov.ua/get-user-certificate/g6RWwR4WAO_yOAYj4WsE","Завантажити сертифікат")</f>
        <v>Завантажити сертифікат</v>
      </c>
    </row>
    <row r="986" spans="1:4" x14ac:dyDescent="0.3">
      <c r="A986" t="s">
        <v>1972</v>
      </c>
      <c r="B986" t="s">
        <v>4</v>
      </c>
      <c r="C986" t="s">
        <v>1973</v>
      </c>
      <c r="D986" t="str">
        <f>HYPERLINK("https://talan.bank.gov.ua/get-user-certificate/g6RWwqChc5KEzb7bm4Zk","Завантажити сертифікат")</f>
        <v>Завантажити сертифікат</v>
      </c>
    </row>
    <row r="987" spans="1:4" x14ac:dyDescent="0.3">
      <c r="A987" t="s">
        <v>1974</v>
      </c>
      <c r="B987" t="s">
        <v>4</v>
      </c>
      <c r="C987" t="s">
        <v>1975</v>
      </c>
      <c r="D987" t="str">
        <f>HYPERLINK("https://talan.bank.gov.ua/get-user-certificate/g6RWw0-k-i3dOEpR-aCX","Завантажити сертифікат")</f>
        <v>Завантажити сертифікат</v>
      </c>
    </row>
    <row r="988" spans="1:4" x14ac:dyDescent="0.3">
      <c r="A988" t="s">
        <v>1976</v>
      </c>
      <c r="B988" t="s">
        <v>4</v>
      </c>
      <c r="C988" t="s">
        <v>1977</v>
      </c>
      <c r="D988" t="str">
        <f>HYPERLINK("https://talan.bank.gov.ua/get-user-certificate/g6RWw5nr9htU5FOZBRwc","Завантажити сертифікат")</f>
        <v>Завантажити сертифікат</v>
      </c>
    </row>
    <row r="989" spans="1:4" x14ac:dyDescent="0.3">
      <c r="A989" t="s">
        <v>1978</v>
      </c>
      <c r="B989" t="s">
        <v>4</v>
      </c>
      <c r="C989" t="s">
        <v>1979</v>
      </c>
      <c r="D989" t="str">
        <f>HYPERLINK("https://talan.bank.gov.ua/get-user-certificate/g6RWw5GZnoIObhzPWh0-","Завантажити сертифікат")</f>
        <v>Завантажити сертифікат</v>
      </c>
    </row>
    <row r="990" spans="1:4" x14ac:dyDescent="0.3">
      <c r="A990" t="s">
        <v>1980</v>
      </c>
      <c r="B990" t="s">
        <v>4</v>
      </c>
      <c r="C990" t="s">
        <v>1981</v>
      </c>
      <c r="D990" t="str">
        <f>HYPERLINK("https://talan.bank.gov.ua/get-user-certificate/g6RWwgNY368wV1Aq4T-d","Завантажити сертифікат")</f>
        <v>Завантажити сертифікат</v>
      </c>
    </row>
    <row r="991" spans="1:4" x14ac:dyDescent="0.3">
      <c r="A991" t="s">
        <v>1982</v>
      </c>
      <c r="B991" t="s">
        <v>4</v>
      </c>
      <c r="C991" t="s">
        <v>1983</v>
      </c>
      <c r="D991" t="str">
        <f>HYPERLINK("https://talan.bank.gov.ua/get-user-certificate/g6RWwJvKupFGQT_9J81q","Завантажити сертифікат")</f>
        <v>Завантажити сертифікат</v>
      </c>
    </row>
    <row r="992" spans="1:4" x14ac:dyDescent="0.3">
      <c r="A992" t="s">
        <v>1984</v>
      </c>
      <c r="B992" t="s">
        <v>4</v>
      </c>
      <c r="C992" t="s">
        <v>1985</v>
      </c>
      <c r="D992" t="str">
        <f>HYPERLINK("https://talan.bank.gov.ua/get-user-certificate/g6RWwNfH76_W9vle-gSP","Завантажити сертифікат")</f>
        <v>Завантажити сертифікат</v>
      </c>
    </row>
    <row r="993" spans="1:4" x14ac:dyDescent="0.3">
      <c r="A993" t="s">
        <v>1986</v>
      </c>
      <c r="B993" t="s">
        <v>4</v>
      </c>
      <c r="C993" t="s">
        <v>1987</v>
      </c>
      <c r="D993" t="str">
        <f>HYPERLINK("https://talan.bank.gov.ua/get-user-certificate/g6RWwS6jZu5wfl98v0pL","Завантажити сертифікат")</f>
        <v>Завантажити сертифікат</v>
      </c>
    </row>
    <row r="994" spans="1:4" x14ac:dyDescent="0.3">
      <c r="A994" t="s">
        <v>1988</v>
      </c>
      <c r="B994" t="s">
        <v>4</v>
      </c>
      <c r="C994" t="s">
        <v>1989</v>
      </c>
      <c r="D994" t="str">
        <f>HYPERLINK("https://talan.bank.gov.ua/get-user-certificate/g6RWwCbCJjq-eTVrTZaS","Завантажити сертифікат")</f>
        <v>Завантажити сертифікат</v>
      </c>
    </row>
    <row r="995" spans="1:4" x14ac:dyDescent="0.3">
      <c r="A995" t="s">
        <v>1990</v>
      </c>
      <c r="B995" t="s">
        <v>4</v>
      </c>
      <c r="C995" t="s">
        <v>1991</v>
      </c>
      <c r="D995" t="str">
        <f>HYPERLINK("https://talan.bank.gov.ua/get-user-certificate/g6RWwXMDIpoCvCq22LyC","Завантажити сертифікат")</f>
        <v>Завантажити сертифікат</v>
      </c>
    </row>
    <row r="996" spans="1:4" x14ac:dyDescent="0.3">
      <c r="A996" t="s">
        <v>1992</v>
      </c>
      <c r="B996" t="s">
        <v>4</v>
      </c>
      <c r="C996" t="s">
        <v>1993</v>
      </c>
      <c r="D996" t="str">
        <f>HYPERLINK("https://talan.bank.gov.ua/get-user-certificate/g6RWw9K5mvQrnm0mfqIG","Завантажити сертифікат")</f>
        <v>Завантажити сертифікат</v>
      </c>
    </row>
    <row r="997" spans="1:4" x14ac:dyDescent="0.3">
      <c r="A997" t="s">
        <v>1994</v>
      </c>
      <c r="B997" t="s">
        <v>4</v>
      </c>
      <c r="C997" t="s">
        <v>1995</v>
      </c>
      <c r="D997" t="str">
        <f>HYPERLINK("https://talan.bank.gov.ua/get-user-certificate/g6RWwqrY6VIrrrJ1MPTk","Завантажити сертифікат")</f>
        <v>Завантажити сертифікат</v>
      </c>
    </row>
    <row r="998" spans="1:4" x14ac:dyDescent="0.3">
      <c r="A998" t="s">
        <v>1996</v>
      </c>
      <c r="B998" t="s">
        <v>4</v>
      </c>
      <c r="C998" t="s">
        <v>1997</v>
      </c>
      <c r="D998" t="str">
        <f>HYPERLINK("https://talan.bank.gov.ua/get-user-certificate/g6RWwvb2V9_c9Y3lRgRJ","Завантажити сертифікат")</f>
        <v>Завантажити сертифікат</v>
      </c>
    </row>
    <row r="999" spans="1:4" x14ac:dyDescent="0.3">
      <c r="A999" t="s">
        <v>1998</v>
      </c>
      <c r="B999" t="s">
        <v>4</v>
      </c>
      <c r="C999" t="s">
        <v>1999</v>
      </c>
      <c r="D999" t="str">
        <f>HYPERLINK("https://talan.bank.gov.ua/get-user-certificate/g6RWw9XcdgqB9jgU276p","Завантажити сертифікат")</f>
        <v>Завантажити сертифікат</v>
      </c>
    </row>
    <row r="1000" spans="1:4" x14ac:dyDescent="0.3">
      <c r="A1000" t="s">
        <v>2000</v>
      </c>
      <c r="B1000" t="s">
        <v>4</v>
      </c>
      <c r="C1000" t="s">
        <v>2001</v>
      </c>
      <c r="D1000" t="str">
        <f>HYPERLINK("https://talan.bank.gov.ua/get-user-certificate/g6RWw8WH5qPzdJJYvK5f","Завантажити сертифікат")</f>
        <v>Завантажити сертифікат</v>
      </c>
    </row>
    <row r="1001" spans="1:4" x14ac:dyDescent="0.3">
      <c r="A1001" t="s">
        <v>2002</v>
      </c>
      <c r="B1001" t="s">
        <v>4</v>
      </c>
      <c r="C1001" t="s">
        <v>2003</v>
      </c>
      <c r="D1001" t="str">
        <f>HYPERLINK("https://talan.bank.gov.ua/get-user-certificate/g6RWwG6X7Hz92nbO5-Gm","Завантажити сертифікат")</f>
        <v>Завантажити сертифікат</v>
      </c>
    </row>
    <row r="1002" spans="1:4" x14ac:dyDescent="0.3">
      <c r="A1002" t="s">
        <v>2004</v>
      </c>
      <c r="B1002" t="s">
        <v>4</v>
      </c>
      <c r="C1002" t="s">
        <v>2005</v>
      </c>
      <c r="D1002" t="str">
        <f>HYPERLINK("https://talan.bank.gov.ua/get-user-certificate/g6RWw_eu0VoEPgLM_Lre","Завантажити сертифікат")</f>
        <v>Завантажити сертифікат</v>
      </c>
    </row>
    <row r="1003" spans="1:4" x14ac:dyDescent="0.3">
      <c r="A1003" t="s">
        <v>2006</v>
      </c>
      <c r="B1003" t="s">
        <v>4</v>
      </c>
      <c r="C1003" t="s">
        <v>2007</v>
      </c>
      <c r="D1003" t="str">
        <f>HYPERLINK("https://talan.bank.gov.ua/get-user-certificate/g6RWwz14EE5ZpkGtjGlc","Завантажити сертифікат")</f>
        <v>Завантажити сертифікат</v>
      </c>
    </row>
    <row r="1004" spans="1:4" x14ac:dyDescent="0.3">
      <c r="A1004" t="s">
        <v>2008</v>
      </c>
      <c r="B1004" t="s">
        <v>4</v>
      </c>
      <c r="C1004" t="s">
        <v>2009</v>
      </c>
      <c r="D1004" t="str">
        <f>HYPERLINK("https://talan.bank.gov.ua/get-user-certificate/g6RWwqIRAxaz7eXT4RzD","Завантажити сертифікат")</f>
        <v>Завантажити сертифікат</v>
      </c>
    </row>
    <row r="1005" spans="1:4" x14ac:dyDescent="0.3">
      <c r="A1005" t="s">
        <v>2010</v>
      </c>
      <c r="B1005" t="s">
        <v>4</v>
      </c>
      <c r="C1005" t="s">
        <v>2011</v>
      </c>
      <c r="D1005" t="str">
        <f>HYPERLINK("https://talan.bank.gov.ua/get-user-certificate/g6RWw4s2pgY3kpPN61qH","Завантажити сертифікат")</f>
        <v>Завантажити сертифікат</v>
      </c>
    </row>
    <row r="1006" spans="1:4" x14ac:dyDescent="0.3">
      <c r="A1006" t="s">
        <v>2012</v>
      </c>
      <c r="B1006" t="s">
        <v>4</v>
      </c>
      <c r="C1006" t="s">
        <v>2013</v>
      </c>
      <c r="D1006" t="str">
        <f>HYPERLINK("https://talan.bank.gov.ua/get-user-certificate/g6RWweM_se8uWXZXqF8t","Завантажити сертифікат")</f>
        <v>Завантажити сертифікат</v>
      </c>
    </row>
    <row r="1007" spans="1:4" x14ac:dyDescent="0.3">
      <c r="A1007" t="s">
        <v>2014</v>
      </c>
      <c r="B1007" t="s">
        <v>4</v>
      </c>
      <c r="C1007" t="s">
        <v>2015</v>
      </c>
      <c r="D1007" t="str">
        <f>HYPERLINK("https://talan.bank.gov.ua/get-user-certificate/g6RWwP7Bzz-WsHjUCUpH","Завантажити сертифікат")</f>
        <v>Завантажити сертифікат</v>
      </c>
    </row>
    <row r="1008" spans="1:4" x14ac:dyDescent="0.3">
      <c r="A1008" t="s">
        <v>2016</v>
      </c>
      <c r="B1008" t="s">
        <v>4</v>
      </c>
      <c r="C1008" t="s">
        <v>2017</v>
      </c>
      <c r="D1008" t="str">
        <f>HYPERLINK("https://talan.bank.gov.ua/get-user-certificate/g6RWwmKjb3GxIn-WsLv3","Завантажити сертифікат")</f>
        <v>Завантажити сертифікат</v>
      </c>
    </row>
    <row r="1009" spans="1:4" x14ac:dyDescent="0.3">
      <c r="A1009" t="s">
        <v>2018</v>
      </c>
      <c r="B1009" t="s">
        <v>4</v>
      </c>
      <c r="C1009" t="s">
        <v>2019</v>
      </c>
      <c r="D1009" t="str">
        <f>HYPERLINK("https://talan.bank.gov.ua/get-user-certificate/g6RWwgMJdt3zZ9FZl7sB","Завантажити сертифікат")</f>
        <v>Завантажити сертифікат</v>
      </c>
    </row>
    <row r="1010" spans="1:4" x14ac:dyDescent="0.3">
      <c r="A1010" t="s">
        <v>2020</v>
      </c>
      <c r="B1010" t="s">
        <v>4</v>
      </c>
      <c r="C1010" t="s">
        <v>2021</v>
      </c>
      <c r="D1010" t="str">
        <f>HYPERLINK("https://talan.bank.gov.ua/get-user-certificate/g6RWwumpUMZxpV9pOatC","Завантажити сертифікат")</f>
        <v>Завантажити сертифікат</v>
      </c>
    </row>
    <row r="1011" spans="1:4" x14ac:dyDescent="0.3">
      <c r="A1011" t="s">
        <v>2022</v>
      </c>
      <c r="B1011" t="s">
        <v>4</v>
      </c>
      <c r="C1011" t="s">
        <v>2023</v>
      </c>
      <c r="D1011" t="str">
        <f>HYPERLINK("https://talan.bank.gov.ua/get-user-certificate/g6RWwarsF0ZUt6mdewiA","Завантажити сертифікат")</f>
        <v>Завантажити сертифікат</v>
      </c>
    </row>
    <row r="1012" spans="1:4" x14ac:dyDescent="0.3">
      <c r="A1012" t="s">
        <v>2024</v>
      </c>
      <c r="B1012" t="s">
        <v>4</v>
      </c>
      <c r="C1012" t="s">
        <v>2025</v>
      </c>
      <c r="D1012" t="str">
        <f>HYPERLINK("https://talan.bank.gov.ua/get-user-certificate/g6RWwfdIqw2pixwHfsHQ","Завантажити сертифікат")</f>
        <v>Завантажити сертифікат</v>
      </c>
    </row>
    <row r="1013" spans="1:4" x14ac:dyDescent="0.3">
      <c r="A1013" t="s">
        <v>2026</v>
      </c>
      <c r="B1013" t="s">
        <v>4</v>
      </c>
      <c r="C1013" t="s">
        <v>2027</v>
      </c>
      <c r="D1013" t="str">
        <f>HYPERLINK("https://talan.bank.gov.ua/get-user-certificate/g6RWw3bJmNRD1JhEnzx0","Завантажити сертифікат")</f>
        <v>Завантажити сертифікат</v>
      </c>
    </row>
    <row r="1014" spans="1:4" x14ac:dyDescent="0.3">
      <c r="A1014" t="s">
        <v>2028</v>
      </c>
      <c r="B1014" t="s">
        <v>4</v>
      </c>
      <c r="C1014" t="s">
        <v>2029</v>
      </c>
      <c r="D1014" t="str">
        <f>HYPERLINK("https://talan.bank.gov.ua/get-user-certificate/g6RWwNaeRNcB1jUybTbS","Завантажити сертифікат")</f>
        <v>Завантажити сертифікат</v>
      </c>
    </row>
    <row r="1015" spans="1:4" x14ac:dyDescent="0.3">
      <c r="A1015" t="s">
        <v>2030</v>
      </c>
      <c r="B1015" t="s">
        <v>4</v>
      </c>
      <c r="C1015" t="s">
        <v>2031</v>
      </c>
      <c r="D1015" t="str">
        <f>HYPERLINK("https://talan.bank.gov.ua/get-user-certificate/g6RWwLJIr2j2GrTbnClM","Завантажити сертифікат")</f>
        <v>Завантажити сертифікат</v>
      </c>
    </row>
    <row r="1016" spans="1:4" x14ac:dyDescent="0.3">
      <c r="A1016" t="s">
        <v>2032</v>
      </c>
      <c r="B1016" t="s">
        <v>4</v>
      </c>
      <c r="C1016" t="s">
        <v>2033</v>
      </c>
      <c r="D1016" t="str">
        <f>HYPERLINK("https://talan.bank.gov.ua/get-user-certificate/g6RWwvQ5TV5yXjFgea9p","Завантажити сертифікат")</f>
        <v>Завантажити сертифікат</v>
      </c>
    </row>
    <row r="1017" spans="1:4" x14ac:dyDescent="0.3">
      <c r="A1017" t="s">
        <v>2034</v>
      </c>
      <c r="B1017" t="s">
        <v>4</v>
      </c>
      <c r="C1017" t="s">
        <v>2035</v>
      </c>
      <c r="D1017" t="str">
        <f>HYPERLINK("https://talan.bank.gov.ua/get-user-certificate/g6RWwvMprJq7zgcw0jjE","Завантажити сертифікат")</f>
        <v>Завантажити сертифікат</v>
      </c>
    </row>
    <row r="1018" spans="1:4" x14ac:dyDescent="0.3">
      <c r="A1018" t="s">
        <v>2036</v>
      </c>
      <c r="B1018" t="s">
        <v>4</v>
      </c>
      <c r="C1018" t="s">
        <v>2037</v>
      </c>
      <c r="D1018" t="str">
        <f>HYPERLINK("https://talan.bank.gov.ua/get-user-certificate/g6RWw4unJuZGG8L_mWXr","Завантажити сертифікат")</f>
        <v>Завантажити сертифікат</v>
      </c>
    </row>
    <row r="1019" spans="1:4" x14ac:dyDescent="0.3">
      <c r="A1019" t="s">
        <v>2038</v>
      </c>
      <c r="B1019" t="s">
        <v>4</v>
      </c>
      <c r="C1019" t="s">
        <v>2039</v>
      </c>
      <c r="D1019" t="str">
        <f>HYPERLINK("https://talan.bank.gov.ua/get-user-certificate/g6RWwcDRzGeBh1XATjQU","Завантажити сертифікат")</f>
        <v>Завантажити сертифікат</v>
      </c>
    </row>
    <row r="1020" spans="1:4" x14ac:dyDescent="0.3">
      <c r="A1020" t="s">
        <v>2040</v>
      </c>
      <c r="B1020" t="s">
        <v>4</v>
      </c>
      <c r="C1020" t="s">
        <v>2041</v>
      </c>
      <c r="D1020" t="str">
        <f>HYPERLINK("https://talan.bank.gov.ua/get-user-certificate/g6RWwlfMYhxa_qqHIMGm","Завантажити сертифікат")</f>
        <v>Завантажити сертифікат</v>
      </c>
    </row>
    <row r="1021" spans="1:4" x14ac:dyDescent="0.3">
      <c r="A1021" t="s">
        <v>2042</v>
      </c>
      <c r="B1021" t="s">
        <v>4</v>
      </c>
      <c r="C1021" t="s">
        <v>2043</v>
      </c>
      <c r="D1021" t="str">
        <f>HYPERLINK("https://talan.bank.gov.ua/get-user-certificate/g6RWwDhI0SX5yl-I8OVL","Завантажити сертифікат")</f>
        <v>Завантажити сертифікат</v>
      </c>
    </row>
    <row r="1022" spans="1:4" x14ac:dyDescent="0.3">
      <c r="A1022" t="s">
        <v>2044</v>
      </c>
      <c r="B1022" t="s">
        <v>4</v>
      </c>
      <c r="C1022" t="s">
        <v>2045</v>
      </c>
      <c r="D1022" t="str">
        <f>HYPERLINK("https://talan.bank.gov.ua/get-user-certificate/g6RWwGsufJBr3L54PeLs","Завантажити сертифікат")</f>
        <v>Завантажити сертифікат</v>
      </c>
    </row>
    <row r="1023" spans="1:4" x14ac:dyDescent="0.3">
      <c r="A1023" t="s">
        <v>2046</v>
      </c>
      <c r="B1023" t="s">
        <v>4</v>
      </c>
      <c r="C1023" t="s">
        <v>2047</v>
      </c>
      <c r="D1023" t="str">
        <f>HYPERLINK("https://talan.bank.gov.ua/get-user-certificate/g6RWwqJrTfgxKWEQTED5","Завантажити сертифікат")</f>
        <v>Завантажити сертифікат</v>
      </c>
    </row>
    <row r="1024" spans="1:4" x14ac:dyDescent="0.3">
      <c r="A1024" t="s">
        <v>2048</v>
      </c>
      <c r="B1024" t="s">
        <v>4</v>
      </c>
      <c r="C1024" t="s">
        <v>2049</v>
      </c>
      <c r="D1024" t="str">
        <f>HYPERLINK("https://talan.bank.gov.ua/get-user-certificate/g6RWwnPFndGYDreAqmuj","Завантажити сертифікат")</f>
        <v>Завантажити сертифікат</v>
      </c>
    </row>
    <row r="1025" spans="1:4" x14ac:dyDescent="0.3">
      <c r="A1025" t="s">
        <v>2050</v>
      </c>
      <c r="B1025" t="s">
        <v>4</v>
      </c>
      <c r="C1025" t="s">
        <v>2051</v>
      </c>
      <c r="D1025" t="str">
        <f>HYPERLINK("https://talan.bank.gov.ua/get-user-certificate/g6RWwYCbvfHgNCWl6-9q","Завантажити сертифікат")</f>
        <v>Завантажити сертифікат</v>
      </c>
    </row>
    <row r="1026" spans="1:4" x14ac:dyDescent="0.3">
      <c r="A1026" t="s">
        <v>2052</v>
      </c>
      <c r="B1026" t="s">
        <v>4</v>
      </c>
      <c r="C1026" t="s">
        <v>2053</v>
      </c>
      <c r="D1026" t="str">
        <f>HYPERLINK("https://talan.bank.gov.ua/get-user-certificate/g6RWw73pgU1wOX8AIvWV","Завантажити сертифікат")</f>
        <v>Завантажити сертифікат</v>
      </c>
    </row>
    <row r="1027" spans="1:4" x14ac:dyDescent="0.3">
      <c r="A1027" t="s">
        <v>2054</v>
      </c>
      <c r="B1027" t="s">
        <v>4</v>
      </c>
      <c r="C1027" t="s">
        <v>2055</v>
      </c>
      <c r="D1027" t="str">
        <f>HYPERLINK("https://talan.bank.gov.ua/get-user-certificate/g6RWwL9HXZ3GCSndLy_l","Завантажити сертифікат")</f>
        <v>Завантажити сертифікат</v>
      </c>
    </row>
    <row r="1028" spans="1:4" x14ac:dyDescent="0.3">
      <c r="A1028" t="s">
        <v>2056</v>
      </c>
      <c r="B1028" t="s">
        <v>4</v>
      </c>
      <c r="C1028" t="s">
        <v>2057</v>
      </c>
      <c r="D1028" t="str">
        <f>HYPERLINK("https://talan.bank.gov.ua/get-user-certificate/g6RWwwxkpauYRpszL0Jk","Завантажити сертифікат")</f>
        <v>Завантажити сертифікат</v>
      </c>
    </row>
    <row r="1029" spans="1:4" x14ac:dyDescent="0.3">
      <c r="A1029" t="s">
        <v>2058</v>
      </c>
      <c r="B1029" t="s">
        <v>4</v>
      </c>
      <c r="C1029" t="s">
        <v>2059</v>
      </c>
      <c r="D1029" t="str">
        <f>HYPERLINK("https://talan.bank.gov.ua/get-user-certificate/g6RWwuP1tG2OrEpcB0Pa","Завантажити сертифікат")</f>
        <v>Завантажити сертифікат</v>
      </c>
    </row>
    <row r="1030" spans="1:4" x14ac:dyDescent="0.3">
      <c r="A1030" t="s">
        <v>2060</v>
      </c>
      <c r="B1030" t="s">
        <v>4</v>
      </c>
      <c r="C1030" t="s">
        <v>2061</v>
      </c>
      <c r="D1030" t="str">
        <f>HYPERLINK("https://talan.bank.gov.ua/get-user-certificate/g6RWwd65E93msVu0CN6A","Завантажити сертифікат")</f>
        <v>Завантажити сертифікат</v>
      </c>
    </row>
    <row r="1031" spans="1:4" x14ac:dyDescent="0.3">
      <c r="A1031" t="s">
        <v>2062</v>
      </c>
      <c r="B1031" t="s">
        <v>4</v>
      </c>
      <c r="C1031" t="s">
        <v>2063</v>
      </c>
      <c r="D1031" t="str">
        <f>HYPERLINK("https://talan.bank.gov.ua/get-user-certificate/g6RWwBA4KC4llJgX_KgM","Завантажити сертифікат")</f>
        <v>Завантажити сертифікат</v>
      </c>
    </row>
    <row r="1032" spans="1:4" x14ac:dyDescent="0.3">
      <c r="A1032" t="s">
        <v>2064</v>
      </c>
      <c r="B1032" t="s">
        <v>4</v>
      </c>
      <c r="C1032" t="s">
        <v>2065</v>
      </c>
      <c r="D1032" t="str">
        <f>HYPERLINK("https://talan.bank.gov.ua/get-user-certificate/g6RWw7m78c4XqAcujtgI","Завантажити сертифікат")</f>
        <v>Завантажити сертифікат</v>
      </c>
    </row>
    <row r="1033" spans="1:4" x14ac:dyDescent="0.3">
      <c r="A1033" t="s">
        <v>2066</v>
      </c>
      <c r="B1033" t="s">
        <v>4</v>
      </c>
      <c r="C1033" t="s">
        <v>2067</v>
      </c>
      <c r="D1033" t="str">
        <f>HYPERLINK("https://talan.bank.gov.ua/get-user-certificate/g6RWwpXiQ-wsGfiAXYlc","Завантажити сертифікат")</f>
        <v>Завантажити сертифікат</v>
      </c>
    </row>
    <row r="1034" spans="1:4" x14ac:dyDescent="0.3">
      <c r="A1034" t="s">
        <v>2068</v>
      </c>
      <c r="B1034" t="s">
        <v>4</v>
      </c>
      <c r="C1034" t="s">
        <v>2069</v>
      </c>
      <c r="D1034" t="str">
        <f>HYPERLINK("https://talan.bank.gov.ua/get-user-certificate/g6RWwI6ucZrIW2xE5lNu","Завантажити сертифікат")</f>
        <v>Завантажити сертифікат</v>
      </c>
    </row>
    <row r="1035" spans="1:4" x14ac:dyDescent="0.3">
      <c r="A1035" t="s">
        <v>2070</v>
      </c>
      <c r="B1035" t="s">
        <v>4</v>
      </c>
      <c r="C1035" t="s">
        <v>2071</v>
      </c>
      <c r="D1035" t="str">
        <f>HYPERLINK("https://talan.bank.gov.ua/get-user-certificate/g6RWwiY8ptInGr_7wywX","Завантажити сертифікат")</f>
        <v>Завантажити сертифікат</v>
      </c>
    </row>
    <row r="1036" spans="1:4" x14ac:dyDescent="0.3">
      <c r="A1036" t="s">
        <v>2072</v>
      </c>
      <c r="B1036" t="s">
        <v>4</v>
      </c>
      <c r="C1036" t="s">
        <v>2073</v>
      </c>
      <c r="D1036" t="str">
        <f>HYPERLINK("https://talan.bank.gov.ua/get-user-certificate/g6RWwPSbFVMGvzyDUS7f","Завантажити сертифікат")</f>
        <v>Завантажити сертифікат</v>
      </c>
    </row>
    <row r="1037" spans="1:4" x14ac:dyDescent="0.3">
      <c r="A1037" t="s">
        <v>2074</v>
      </c>
      <c r="B1037" t="s">
        <v>4</v>
      </c>
      <c r="C1037" t="s">
        <v>2075</v>
      </c>
      <c r="D1037" t="str">
        <f>HYPERLINK("https://talan.bank.gov.ua/get-user-certificate/g6RWwgV4Sb5oHNZooAhH","Завантажити сертифікат")</f>
        <v>Завантажити сертифікат</v>
      </c>
    </row>
    <row r="1038" spans="1:4" x14ac:dyDescent="0.3">
      <c r="A1038" t="s">
        <v>2076</v>
      </c>
      <c r="B1038" t="s">
        <v>4</v>
      </c>
      <c r="C1038" t="s">
        <v>2077</v>
      </c>
      <c r="D1038" t="str">
        <f>HYPERLINK("https://talan.bank.gov.ua/get-user-certificate/g6RWwBVTSJZIbdczWSQi","Завантажити сертифікат")</f>
        <v>Завантажити сертифікат</v>
      </c>
    </row>
    <row r="1039" spans="1:4" x14ac:dyDescent="0.3">
      <c r="A1039" t="s">
        <v>2078</v>
      </c>
      <c r="B1039" t="s">
        <v>4</v>
      </c>
      <c r="C1039" t="s">
        <v>2079</v>
      </c>
      <c r="D1039" t="str">
        <f>HYPERLINK("https://talan.bank.gov.ua/get-user-certificate/g6RWwO-q8VaDTG5SnNxd","Завантажити сертифікат")</f>
        <v>Завантажити сертифікат</v>
      </c>
    </row>
    <row r="1040" spans="1:4" x14ac:dyDescent="0.3">
      <c r="A1040" t="s">
        <v>2080</v>
      </c>
      <c r="B1040" t="s">
        <v>4</v>
      </c>
      <c r="C1040" t="s">
        <v>2081</v>
      </c>
      <c r="D1040" t="str">
        <f>HYPERLINK("https://talan.bank.gov.ua/get-user-certificate/g6RWwG5J3GPpHaDMefZW","Завантажити сертифікат")</f>
        <v>Завантажити сертифікат</v>
      </c>
    </row>
    <row r="1041" spans="1:4" x14ac:dyDescent="0.3">
      <c r="A1041" t="s">
        <v>2082</v>
      </c>
      <c r="B1041" t="s">
        <v>4</v>
      </c>
      <c r="C1041" t="s">
        <v>2083</v>
      </c>
      <c r="D1041" t="str">
        <f>HYPERLINK("https://talan.bank.gov.ua/get-user-certificate/g6RWwdPGweUT4b9kYHbN","Завантажити сертифікат")</f>
        <v>Завантажити сертифікат</v>
      </c>
    </row>
    <row r="1042" spans="1:4" x14ac:dyDescent="0.3">
      <c r="A1042" t="s">
        <v>2084</v>
      </c>
      <c r="B1042" t="s">
        <v>4</v>
      </c>
      <c r="C1042" t="s">
        <v>2085</v>
      </c>
      <c r="D1042" t="str">
        <f>HYPERLINK("https://talan.bank.gov.ua/get-user-certificate/g6RWwfa7Shw50QboZyzn","Завантажити сертифікат")</f>
        <v>Завантажити сертифікат</v>
      </c>
    </row>
    <row r="1043" spans="1:4" x14ac:dyDescent="0.3">
      <c r="A1043" t="s">
        <v>2086</v>
      </c>
      <c r="B1043" t="s">
        <v>4</v>
      </c>
      <c r="C1043" t="s">
        <v>2087</v>
      </c>
      <c r="D1043" t="str">
        <f>HYPERLINK("https://talan.bank.gov.ua/get-user-certificate/g6RWwD0Vb7Ss4dEZsJzL","Завантажити сертифікат")</f>
        <v>Завантажити сертифікат</v>
      </c>
    </row>
    <row r="1044" spans="1:4" x14ac:dyDescent="0.3">
      <c r="A1044" t="s">
        <v>2088</v>
      </c>
      <c r="B1044" t="s">
        <v>4</v>
      </c>
      <c r="C1044" t="s">
        <v>2089</v>
      </c>
      <c r="D1044" t="str">
        <f>HYPERLINK("https://talan.bank.gov.ua/get-user-certificate/g6RWwMvcT4xEluYwXnIe","Завантажити сертифікат")</f>
        <v>Завантажити сертифікат</v>
      </c>
    </row>
    <row r="1045" spans="1:4" x14ac:dyDescent="0.3">
      <c r="A1045" t="s">
        <v>2090</v>
      </c>
      <c r="B1045" t="s">
        <v>4</v>
      </c>
      <c r="C1045" t="s">
        <v>2091</v>
      </c>
      <c r="D1045" t="str">
        <f>HYPERLINK("https://talan.bank.gov.ua/get-user-certificate/g6RWw9QDLZHMcsTf7cgS","Завантажити сертифікат")</f>
        <v>Завантажити сертифікат</v>
      </c>
    </row>
    <row r="1046" spans="1:4" x14ac:dyDescent="0.3">
      <c r="A1046" t="s">
        <v>2092</v>
      </c>
      <c r="B1046" t="s">
        <v>4</v>
      </c>
      <c r="C1046" t="s">
        <v>2093</v>
      </c>
      <c r="D1046" t="str">
        <f>HYPERLINK("https://talan.bank.gov.ua/get-user-certificate/g6RWwaWVV7aHULBIALN4","Завантажити сертифікат")</f>
        <v>Завантажити сертифікат</v>
      </c>
    </row>
    <row r="1047" spans="1:4" x14ac:dyDescent="0.3">
      <c r="A1047" t="s">
        <v>2094</v>
      </c>
      <c r="B1047" t="s">
        <v>4</v>
      </c>
      <c r="C1047" t="s">
        <v>2095</v>
      </c>
      <c r="D1047" t="str">
        <f>HYPERLINK("https://talan.bank.gov.ua/get-user-certificate/g6RWw64VwdFAjMbPCPXt","Завантажити сертифікат")</f>
        <v>Завантажити сертифікат</v>
      </c>
    </row>
    <row r="1048" spans="1:4" x14ac:dyDescent="0.3">
      <c r="A1048" t="s">
        <v>2096</v>
      </c>
      <c r="B1048" t="s">
        <v>4</v>
      </c>
      <c r="C1048" t="s">
        <v>2097</v>
      </c>
      <c r="D1048" t="str">
        <f>HYPERLINK("https://talan.bank.gov.ua/get-user-certificate/g6RWw7TNdc12ypHE0_rt","Завантажити сертифікат")</f>
        <v>Завантажити сертифікат</v>
      </c>
    </row>
    <row r="1049" spans="1:4" x14ac:dyDescent="0.3">
      <c r="A1049" t="s">
        <v>2098</v>
      </c>
      <c r="B1049" t="s">
        <v>4</v>
      </c>
      <c r="C1049" t="s">
        <v>2099</v>
      </c>
      <c r="D1049" t="str">
        <f>HYPERLINK("https://talan.bank.gov.ua/get-user-certificate/g6RWw6Ezs5LLSQj2ClJ-","Завантажити сертифікат")</f>
        <v>Завантажити сертифікат</v>
      </c>
    </row>
    <row r="1050" spans="1:4" x14ac:dyDescent="0.3">
      <c r="A1050" t="s">
        <v>2100</v>
      </c>
      <c r="B1050" t="s">
        <v>4</v>
      </c>
      <c r="C1050" t="s">
        <v>2101</v>
      </c>
      <c r="D1050" t="str">
        <f>HYPERLINK("https://talan.bank.gov.ua/get-user-certificate/g6RWwTIXS1BUMybEpi-J","Завантажити сертифікат")</f>
        <v>Завантажити сертифікат</v>
      </c>
    </row>
    <row r="1051" spans="1:4" x14ac:dyDescent="0.3">
      <c r="A1051" t="s">
        <v>2102</v>
      </c>
      <c r="B1051" t="s">
        <v>4</v>
      </c>
      <c r="C1051" t="s">
        <v>2103</v>
      </c>
      <c r="D1051" t="str">
        <f>HYPERLINK("https://talan.bank.gov.ua/get-user-certificate/g6RWwJMcGqtmx4CdMw22","Завантажити сертифікат")</f>
        <v>Завантажити сертифікат</v>
      </c>
    </row>
    <row r="1052" spans="1:4" x14ac:dyDescent="0.3">
      <c r="A1052" t="s">
        <v>2104</v>
      </c>
      <c r="B1052" t="s">
        <v>4</v>
      </c>
      <c r="C1052" t="s">
        <v>2105</v>
      </c>
      <c r="D1052" t="str">
        <f>HYPERLINK("https://talan.bank.gov.ua/get-user-certificate/g6RWwExtW4k94nf1qQxF","Завантажити сертифікат")</f>
        <v>Завантажити сертифікат</v>
      </c>
    </row>
    <row r="1053" spans="1:4" x14ac:dyDescent="0.3">
      <c r="A1053" t="s">
        <v>2106</v>
      </c>
      <c r="B1053" t="s">
        <v>4</v>
      </c>
      <c r="C1053" t="s">
        <v>2107</v>
      </c>
      <c r="D1053" t="str">
        <f>HYPERLINK("https://talan.bank.gov.ua/get-user-certificate/g6RWw4a6GZraPg4-4B4y","Завантажити сертифікат")</f>
        <v>Завантажити сертифікат</v>
      </c>
    </row>
    <row r="1054" spans="1:4" x14ac:dyDescent="0.3">
      <c r="A1054" t="s">
        <v>2108</v>
      </c>
      <c r="B1054" t="s">
        <v>4</v>
      </c>
      <c r="C1054" t="s">
        <v>2109</v>
      </c>
      <c r="D1054" t="str">
        <f>HYPERLINK("https://talan.bank.gov.ua/get-user-certificate/g6RWwcY7DJm6MtiquuqE","Завантажити сертифікат")</f>
        <v>Завантажити сертифікат</v>
      </c>
    </row>
    <row r="1055" spans="1:4" x14ac:dyDescent="0.3">
      <c r="A1055" t="s">
        <v>2110</v>
      </c>
      <c r="B1055" t="s">
        <v>4</v>
      </c>
      <c r="C1055" t="s">
        <v>2111</v>
      </c>
      <c r="D1055" t="str">
        <f>HYPERLINK("https://talan.bank.gov.ua/get-user-certificate/g6RWw53uju-VeRslsR20","Завантажити сертифікат")</f>
        <v>Завантажити сертифікат</v>
      </c>
    </row>
    <row r="1056" spans="1:4" x14ac:dyDescent="0.3">
      <c r="A1056" t="s">
        <v>2112</v>
      </c>
      <c r="B1056" t="s">
        <v>4</v>
      </c>
      <c r="C1056" t="s">
        <v>2113</v>
      </c>
      <c r="D1056" t="str">
        <f>HYPERLINK("https://talan.bank.gov.ua/get-user-certificate/g6RWwix0DgAs0kQ_NLgc","Завантажити сертифікат")</f>
        <v>Завантажити сертифікат</v>
      </c>
    </row>
    <row r="1057" spans="1:4" x14ac:dyDescent="0.3">
      <c r="A1057" t="s">
        <v>2114</v>
      </c>
      <c r="B1057" t="s">
        <v>4</v>
      </c>
      <c r="C1057" t="s">
        <v>2115</v>
      </c>
      <c r="D1057" t="str">
        <f>HYPERLINK("https://talan.bank.gov.ua/get-user-certificate/g6RWwTrJY8oNhFFWSszg","Завантажити сертифікат")</f>
        <v>Завантажити сертифікат</v>
      </c>
    </row>
    <row r="1058" spans="1:4" x14ac:dyDescent="0.3">
      <c r="A1058" t="s">
        <v>2116</v>
      </c>
      <c r="B1058" t="s">
        <v>4</v>
      </c>
      <c r="C1058" t="s">
        <v>2117</v>
      </c>
      <c r="D1058" t="str">
        <f>HYPERLINK("https://talan.bank.gov.ua/get-user-certificate/g6RWw-m0kgfN3Qvzs86W","Завантажити сертифікат")</f>
        <v>Завантажити сертифікат</v>
      </c>
    </row>
    <row r="1059" spans="1:4" x14ac:dyDescent="0.3">
      <c r="A1059" t="s">
        <v>2118</v>
      </c>
      <c r="B1059" t="s">
        <v>4</v>
      </c>
      <c r="C1059" t="s">
        <v>2119</v>
      </c>
      <c r="D1059" t="str">
        <f>HYPERLINK("https://talan.bank.gov.ua/get-user-certificate/g6RWwh9WyZ7KlDnUM9h7","Завантажити сертифікат")</f>
        <v>Завантажити сертифікат</v>
      </c>
    </row>
    <row r="1060" spans="1:4" x14ac:dyDescent="0.3">
      <c r="A1060" t="s">
        <v>2120</v>
      </c>
      <c r="B1060" t="s">
        <v>4</v>
      </c>
      <c r="C1060" t="s">
        <v>2121</v>
      </c>
      <c r="D1060" t="str">
        <f>HYPERLINK("https://talan.bank.gov.ua/get-user-certificate/g6RWwV1S8738HSJhvuZI","Завантажити сертифікат")</f>
        <v>Завантажити сертифікат</v>
      </c>
    </row>
    <row r="1061" spans="1:4" x14ac:dyDescent="0.3">
      <c r="A1061" t="s">
        <v>2122</v>
      </c>
      <c r="B1061" t="s">
        <v>4</v>
      </c>
      <c r="C1061" t="s">
        <v>2123</v>
      </c>
      <c r="D1061" t="str">
        <f>HYPERLINK("https://talan.bank.gov.ua/get-user-certificate/g6RWwH5SbobttkqsNIj2","Завантажити сертифікат")</f>
        <v>Завантажити сертифікат</v>
      </c>
    </row>
    <row r="1062" spans="1:4" x14ac:dyDescent="0.3">
      <c r="A1062" t="s">
        <v>2124</v>
      </c>
      <c r="B1062" t="s">
        <v>4</v>
      </c>
      <c r="C1062" t="s">
        <v>2125</v>
      </c>
      <c r="D1062" t="str">
        <f>HYPERLINK("https://talan.bank.gov.ua/get-user-certificate/g6RWwkpPkQUwir3MR_cy","Завантажити сертифікат")</f>
        <v>Завантажити сертифікат</v>
      </c>
    </row>
    <row r="1063" spans="1:4" x14ac:dyDescent="0.3">
      <c r="A1063" t="s">
        <v>2126</v>
      </c>
      <c r="B1063" t="s">
        <v>4</v>
      </c>
      <c r="C1063" t="s">
        <v>2127</v>
      </c>
      <c r="D1063" t="str">
        <f>HYPERLINK("https://talan.bank.gov.ua/get-user-certificate/g6RWwQZ-Vp8oxErKSbUQ","Завантажити сертифікат")</f>
        <v>Завантажити сертифікат</v>
      </c>
    </row>
    <row r="1064" spans="1:4" x14ac:dyDescent="0.3">
      <c r="A1064" t="s">
        <v>2128</v>
      </c>
      <c r="B1064" t="s">
        <v>4</v>
      </c>
      <c r="C1064" t="s">
        <v>2129</v>
      </c>
      <c r="D1064" t="str">
        <f>HYPERLINK("https://talan.bank.gov.ua/get-user-certificate/g6RWwAdVuKTfbI_1iROk","Завантажити сертифікат")</f>
        <v>Завантажити сертифікат</v>
      </c>
    </row>
    <row r="1065" spans="1:4" x14ac:dyDescent="0.3">
      <c r="A1065" t="s">
        <v>2130</v>
      </c>
      <c r="B1065" t="s">
        <v>4</v>
      </c>
      <c r="C1065" t="s">
        <v>2131</v>
      </c>
      <c r="D1065" t="str">
        <f>HYPERLINK("https://talan.bank.gov.ua/get-user-certificate/g6RWw8GozNOiL_fnvbAU","Завантажити сертифікат")</f>
        <v>Завантажити сертифікат</v>
      </c>
    </row>
    <row r="1066" spans="1:4" x14ac:dyDescent="0.3">
      <c r="A1066" t="s">
        <v>2132</v>
      </c>
      <c r="B1066" t="s">
        <v>4</v>
      </c>
      <c r="C1066" t="s">
        <v>2133</v>
      </c>
      <c r="D1066" t="str">
        <f>HYPERLINK("https://talan.bank.gov.ua/get-user-certificate/g6RWw6DC9C2VikIullYg","Завантажити сертифікат")</f>
        <v>Завантажити сертифікат</v>
      </c>
    </row>
    <row r="1067" spans="1:4" x14ac:dyDescent="0.3">
      <c r="A1067" t="s">
        <v>2134</v>
      </c>
      <c r="B1067" t="s">
        <v>4</v>
      </c>
      <c r="C1067" t="s">
        <v>2135</v>
      </c>
      <c r="D1067" t="str">
        <f>HYPERLINK("https://talan.bank.gov.ua/get-user-certificate/g6RWw2uXeYCTbkXJSYgA","Завантажити сертифікат")</f>
        <v>Завантажити сертифікат</v>
      </c>
    </row>
    <row r="1068" spans="1:4" x14ac:dyDescent="0.3">
      <c r="A1068" t="s">
        <v>2136</v>
      </c>
      <c r="B1068" t="s">
        <v>4</v>
      </c>
      <c r="C1068" t="s">
        <v>2137</v>
      </c>
      <c r="D1068" t="str">
        <f>HYPERLINK("https://talan.bank.gov.ua/get-user-certificate/g6RWwKaQET_mhj7Y1B8f","Завантажити сертифікат")</f>
        <v>Завантажити сертифікат</v>
      </c>
    </row>
    <row r="1069" spans="1:4" x14ac:dyDescent="0.3">
      <c r="A1069" t="s">
        <v>2138</v>
      </c>
      <c r="B1069" t="s">
        <v>4</v>
      </c>
      <c r="C1069" t="s">
        <v>2139</v>
      </c>
      <c r="D1069" t="str">
        <f>HYPERLINK("https://talan.bank.gov.ua/get-user-certificate/g6RWwjxAYdHUxdS1QxDP","Завантажити сертифікат")</f>
        <v>Завантажити сертифікат</v>
      </c>
    </row>
    <row r="1070" spans="1:4" x14ac:dyDescent="0.3">
      <c r="A1070" t="s">
        <v>2140</v>
      </c>
      <c r="B1070" t="s">
        <v>4</v>
      </c>
      <c r="C1070" t="s">
        <v>2141</v>
      </c>
      <c r="D1070" t="str">
        <f>HYPERLINK("https://talan.bank.gov.ua/get-user-certificate/g6RWwczofa52EK4yAUrf","Завантажити сертифікат")</f>
        <v>Завантажити сертифікат</v>
      </c>
    </row>
    <row r="1071" spans="1:4" x14ac:dyDescent="0.3">
      <c r="A1071" t="s">
        <v>2142</v>
      </c>
      <c r="B1071" t="s">
        <v>4</v>
      </c>
      <c r="C1071" t="s">
        <v>2143</v>
      </c>
      <c r="D1071" t="str">
        <f>HYPERLINK("https://talan.bank.gov.ua/get-user-certificate/g6RWwhy9OWzLLsf0iRvT","Завантажити сертифікат")</f>
        <v>Завантажити сертифікат</v>
      </c>
    </row>
    <row r="1072" spans="1:4" x14ac:dyDescent="0.3">
      <c r="A1072" t="s">
        <v>2144</v>
      </c>
      <c r="B1072" t="s">
        <v>4</v>
      </c>
      <c r="C1072" t="s">
        <v>2145</v>
      </c>
      <c r="D1072" t="str">
        <f>HYPERLINK("https://talan.bank.gov.ua/get-user-certificate/g6RWwxZBFi1g57AUJdOf","Завантажити сертифікат")</f>
        <v>Завантажити сертифікат</v>
      </c>
    </row>
    <row r="1073" spans="1:4" x14ac:dyDescent="0.3">
      <c r="A1073" t="s">
        <v>2146</v>
      </c>
      <c r="B1073" t="s">
        <v>4</v>
      </c>
      <c r="C1073" t="s">
        <v>2147</v>
      </c>
      <c r="D1073" t="str">
        <f>HYPERLINK("https://talan.bank.gov.ua/get-user-certificate/g6RWwEfh_IMtx-mh8vjk","Завантажити сертифікат")</f>
        <v>Завантажити сертифікат</v>
      </c>
    </row>
    <row r="1074" spans="1:4" x14ac:dyDescent="0.3">
      <c r="A1074" t="s">
        <v>2148</v>
      </c>
      <c r="B1074" t="s">
        <v>4</v>
      </c>
      <c r="C1074" t="s">
        <v>2149</v>
      </c>
      <c r="D1074" t="str">
        <f>HYPERLINK("https://talan.bank.gov.ua/get-user-certificate/g6RWwmWnhgZjaDuT7c0U","Завантажити сертифікат")</f>
        <v>Завантажити сертифікат</v>
      </c>
    </row>
    <row r="1075" spans="1:4" x14ac:dyDescent="0.3">
      <c r="A1075" t="s">
        <v>2150</v>
      </c>
      <c r="B1075" t="s">
        <v>4</v>
      </c>
      <c r="C1075" t="s">
        <v>2151</v>
      </c>
      <c r="D1075" t="str">
        <f>HYPERLINK("https://talan.bank.gov.ua/get-user-certificate/g6RWwrwvvxjN0RCzw95G","Завантажити сертифікат")</f>
        <v>Завантажити сертифікат</v>
      </c>
    </row>
    <row r="1076" spans="1:4" x14ac:dyDescent="0.3">
      <c r="A1076" t="s">
        <v>2152</v>
      </c>
      <c r="B1076" t="s">
        <v>4</v>
      </c>
      <c r="C1076" t="s">
        <v>2153</v>
      </c>
      <c r="D1076" t="str">
        <f>HYPERLINK("https://talan.bank.gov.ua/get-user-certificate/g6RWw5M_5InCYBoR0zsB","Завантажити сертифікат")</f>
        <v>Завантажити сертифікат</v>
      </c>
    </row>
    <row r="1077" spans="1:4" x14ac:dyDescent="0.3">
      <c r="A1077" t="s">
        <v>2154</v>
      </c>
      <c r="B1077" t="s">
        <v>4</v>
      </c>
      <c r="C1077" t="s">
        <v>2155</v>
      </c>
      <c r="D1077" t="str">
        <f>HYPERLINK("https://talan.bank.gov.ua/get-user-certificate/g6RWwGG4Rqc2yei5bVZa","Завантажити сертифікат")</f>
        <v>Завантажити сертифікат</v>
      </c>
    </row>
    <row r="1078" spans="1:4" x14ac:dyDescent="0.3">
      <c r="A1078" t="s">
        <v>2156</v>
      </c>
      <c r="B1078" t="s">
        <v>4</v>
      </c>
      <c r="C1078" t="s">
        <v>2157</v>
      </c>
      <c r="D1078" t="str">
        <f>HYPERLINK("https://talan.bank.gov.ua/get-user-certificate/g6RWwODp4QfI2HTxU1tz","Завантажити сертифікат")</f>
        <v>Завантажити сертифікат</v>
      </c>
    </row>
    <row r="1079" spans="1:4" x14ac:dyDescent="0.3">
      <c r="A1079" t="s">
        <v>2158</v>
      </c>
      <c r="B1079" t="s">
        <v>4</v>
      </c>
      <c r="C1079" t="s">
        <v>2159</v>
      </c>
      <c r="D1079" t="str">
        <f>HYPERLINK("https://talan.bank.gov.ua/get-user-certificate/g6RWw1hJyKC5Iv2c158J","Завантажити сертифікат")</f>
        <v>Завантажити сертифікат</v>
      </c>
    </row>
    <row r="1080" spans="1:4" x14ac:dyDescent="0.3">
      <c r="A1080" t="s">
        <v>2160</v>
      </c>
      <c r="B1080" t="s">
        <v>4</v>
      </c>
      <c r="C1080" t="s">
        <v>2161</v>
      </c>
      <c r="D1080" t="str">
        <f>HYPERLINK("https://talan.bank.gov.ua/get-user-certificate/g6RWwT1_L1t2JicLEPrF","Завантажити сертифікат")</f>
        <v>Завантажити сертифікат</v>
      </c>
    </row>
    <row r="1081" spans="1:4" x14ac:dyDescent="0.3">
      <c r="A1081" t="s">
        <v>2162</v>
      </c>
      <c r="B1081" t="s">
        <v>4</v>
      </c>
      <c r="C1081" t="s">
        <v>2163</v>
      </c>
      <c r="D1081" t="str">
        <f>HYPERLINK("https://talan.bank.gov.ua/get-user-certificate/g6RWwZAAPJSz8vw7w-h5","Завантажити сертифікат")</f>
        <v>Завантажити сертифікат</v>
      </c>
    </row>
    <row r="1082" spans="1:4" x14ac:dyDescent="0.3">
      <c r="A1082" t="s">
        <v>2164</v>
      </c>
      <c r="B1082" t="s">
        <v>4</v>
      </c>
      <c r="C1082" t="s">
        <v>2165</v>
      </c>
      <c r="D1082" t="str">
        <f>HYPERLINK("https://talan.bank.gov.ua/get-user-certificate/g6RWwWQ_KJIeRb9oc64Z","Завантажити сертифікат")</f>
        <v>Завантажити сертифікат</v>
      </c>
    </row>
    <row r="1083" spans="1:4" x14ac:dyDescent="0.3">
      <c r="A1083" t="s">
        <v>2166</v>
      </c>
      <c r="B1083" t="s">
        <v>4</v>
      </c>
      <c r="C1083" t="s">
        <v>2167</v>
      </c>
      <c r="D1083" t="str">
        <f>HYPERLINK("https://talan.bank.gov.ua/get-user-certificate/g6RWwd8vBDPkfGf99ViS","Завантажити сертифікат")</f>
        <v>Завантажити сертифікат</v>
      </c>
    </row>
    <row r="1084" spans="1:4" x14ac:dyDescent="0.3">
      <c r="A1084" t="s">
        <v>2168</v>
      </c>
      <c r="B1084" t="s">
        <v>4</v>
      </c>
      <c r="C1084" t="s">
        <v>2169</v>
      </c>
      <c r="D1084" t="str">
        <f>HYPERLINK("https://talan.bank.gov.ua/get-user-certificate/g6RWwl5I7qgyvDKHNwkq","Завантажити сертифікат")</f>
        <v>Завантажити сертифікат</v>
      </c>
    </row>
    <row r="1085" spans="1:4" x14ac:dyDescent="0.3">
      <c r="A1085" t="s">
        <v>2170</v>
      </c>
      <c r="B1085" t="s">
        <v>4</v>
      </c>
      <c r="C1085" t="s">
        <v>2171</v>
      </c>
      <c r="D1085" t="str">
        <f>HYPERLINK("https://talan.bank.gov.ua/get-user-certificate/g6RWwMPPQF9knZlOiTAQ","Завантажити сертифікат")</f>
        <v>Завантажити сертифікат</v>
      </c>
    </row>
    <row r="1086" spans="1:4" x14ac:dyDescent="0.3">
      <c r="A1086" t="s">
        <v>2172</v>
      </c>
      <c r="B1086" t="s">
        <v>4</v>
      </c>
      <c r="C1086" t="s">
        <v>2173</v>
      </c>
      <c r="D1086" t="str">
        <f>HYPERLINK("https://talan.bank.gov.ua/get-user-certificate/g6RWwv0WlElzFpK68Mv6","Завантажити сертифікат")</f>
        <v>Завантажити сертифікат</v>
      </c>
    </row>
    <row r="1087" spans="1:4" x14ac:dyDescent="0.3">
      <c r="A1087" t="s">
        <v>2174</v>
      </c>
      <c r="B1087" t="s">
        <v>4</v>
      </c>
      <c r="C1087" t="s">
        <v>2175</v>
      </c>
      <c r="D1087" t="str">
        <f>HYPERLINK("https://talan.bank.gov.ua/get-user-certificate/g6RWwZ3FnMwq0U9-hmei","Завантажити сертифікат")</f>
        <v>Завантажити сертифікат</v>
      </c>
    </row>
    <row r="1088" spans="1:4" x14ac:dyDescent="0.3">
      <c r="A1088" t="s">
        <v>2176</v>
      </c>
      <c r="B1088" t="s">
        <v>4</v>
      </c>
      <c r="C1088" t="s">
        <v>2177</v>
      </c>
      <c r="D1088" t="str">
        <f>HYPERLINK("https://talan.bank.gov.ua/get-user-certificate/g6RWwIliXekrjbxnnji1","Завантажити сертифікат")</f>
        <v>Завантажити сертифікат</v>
      </c>
    </row>
    <row r="1089" spans="1:4" x14ac:dyDescent="0.3">
      <c r="A1089" t="s">
        <v>2178</v>
      </c>
      <c r="B1089" t="s">
        <v>4</v>
      </c>
      <c r="C1089" t="s">
        <v>2179</v>
      </c>
      <c r="D1089" t="str">
        <f>HYPERLINK("https://talan.bank.gov.ua/get-user-certificate/g6RWwvdqecxZYAkIq5Eu","Завантажити сертифікат")</f>
        <v>Завантажити сертифікат</v>
      </c>
    </row>
    <row r="1090" spans="1:4" x14ac:dyDescent="0.3">
      <c r="A1090" t="s">
        <v>2180</v>
      </c>
      <c r="B1090" t="s">
        <v>4</v>
      </c>
      <c r="C1090" t="s">
        <v>2181</v>
      </c>
      <c r="D1090" t="str">
        <f>HYPERLINK("https://talan.bank.gov.ua/get-user-certificate/g6RWwtOodI_h_C3w8AYj","Завантажити сертифікат")</f>
        <v>Завантажити сертифікат</v>
      </c>
    </row>
    <row r="1091" spans="1:4" x14ac:dyDescent="0.3">
      <c r="A1091" t="s">
        <v>2182</v>
      </c>
      <c r="B1091" t="s">
        <v>4</v>
      </c>
      <c r="C1091" t="s">
        <v>2183</v>
      </c>
      <c r="D1091" t="str">
        <f>HYPERLINK("https://talan.bank.gov.ua/get-user-certificate/g6RWwk3Vl7jCNrm72n6m","Завантажити сертифікат")</f>
        <v>Завантажити сертифікат</v>
      </c>
    </row>
    <row r="1092" spans="1:4" x14ac:dyDescent="0.3">
      <c r="A1092" t="s">
        <v>2184</v>
      </c>
      <c r="B1092" t="s">
        <v>4</v>
      </c>
      <c r="C1092" t="s">
        <v>2185</v>
      </c>
      <c r="D1092" t="str">
        <f>HYPERLINK("https://talan.bank.gov.ua/get-user-certificate/g6RWwKurXHvg2HtLfmbq","Завантажити сертифікат")</f>
        <v>Завантажити сертифікат</v>
      </c>
    </row>
    <row r="1093" spans="1:4" x14ac:dyDescent="0.3">
      <c r="A1093" t="s">
        <v>2186</v>
      </c>
      <c r="B1093" t="s">
        <v>4</v>
      </c>
      <c r="C1093" t="s">
        <v>2187</v>
      </c>
      <c r="D1093" t="str">
        <f>HYPERLINK("https://talan.bank.gov.ua/get-user-certificate/g6RWwn30GHscNSR98MHA","Завантажити сертифікат")</f>
        <v>Завантажити сертифікат</v>
      </c>
    </row>
    <row r="1094" spans="1:4" x14ac:dyDescent="0.3">
      <c r="A1094" t="s">
        <v>2188</v>
      </c>
      <c r="B1094" t="s">
        <v>4</v>
      </c>
      <c r="C1094" t="s">
        <v>2189</v>
      </c>
      <c r="D1094" t="str">
        <f>HYPERLINK("https://talan.bank.gov.ua/get-user-certificate/g6RWw_npeGTMpYYcMAGE","Завантажити сертифікат")</f>
        <v>Завантажити сертифікат</v>
      </c>
    </row>
    <row r="1095" spans="1:4" x14ac:dyDescent="0.3">
      <c r="A1095" t="s">
        <v>2190</v>
      </c>
      <c r="B1095" t="s">
        <v>4</v>
      </c>
      <c r="C1095" t="s">
        <v>2191</v>
      </c>
      <c r="D1095" t="str">
        <f>HYPERLINK("https://talan.bank.gov.ua/get-user-certificate/g6RWwiThOdvnSt0Zr6PS","Завантажити сертифікат")</f>
        <v>Завантажити сертифікат</v>
      </c>
    </row>
    <row r="1096" spans="1:4" x14ac:dyDescent="0.3">
      <c r="A1096" t="s">
        <v>2192</v>
      </c>
      <c r="B1096" t="s">
        <v>4</v>
      </c>
      <c r="C1096" t="s">
        <v>2193</v>
      </c>
      <c r="D1096" t="str">
        <f>HYPERLINK("https://talan.bank.gov.ua/get-user-certificate/g6RWwfs3BLNh9ubgHy-A","Завантажити сертифікат")</f>
        <v>Завантажити сертифікат</v>
      </c>
    </row>
    <row r="1097" spans="1:4" x14ac:dyDescent="0.3">
      <c r="A1097" t="s">
        <v>2194</v>
      </c>
      <c r="B1097" t="s">
        <v>4</v>
      </c>
      <c r="C1097" t="s">
        <v>2195</v>
      </c>
      <c r="D1097" t="str">
        <f>HYPERLINK("https://talan.bank.gov.ua/get-user-certificate/g6RWwOeDuIPS6YaJyzuN","Завантажити сертифікат")</f>
        <v>Завантажити сертифікат</v>
      </c>
    </row>
    <row r="1098" spans="1:4" x14ac:dyDescent="0.3">
      <c r="A1098" t="s">
        <v>2196</v>
      </c>
      <c r="B1098" t="s">
        <v>4</v>
      </c>
      <c r="C1098" t="s">
        <v>2197</v>
      </c>
      <c r="D1098" t="str">
        <f>HYPERLINK("https://talan.bank.gov.ua/get-user-certificate/g6RWwXv511iHAh4PyiDp","Завантажити сертифікат")</f>
        <v>Завантажити сертифікат</v>
      </c>
    </row>
    <row r="1099" spans="1:4" x14ac:dyDescent="0.3">
      <c r="A1099" t="s">
        <v>2198</v>
      </c>
      <c r="B1099" t="s">
        <v>4</v>
      </c>
      <c r="C1099" t="s">
        <v>2199</v>
      </c>
      <c r="D1099" t="str">
        <f>HYPERLINK("https://talan.bank.gov.ua/get-user-certificate/g6RWwVBd9YLPgDGRfGHA","Завантажити сертифікат")</f>
        <v>Завантажити сертифікат</v>
      </c>
    </row>
    <row r="1100" spans="1:4" x14ac:dyDescent="0.3">
      <c r="A1100" t="s">
        <v>2200</v>
      </c>
      <c r="B1100" t="s">
        <v>4</v>
      </c>
      <c r="C1100" t="s">
        <v>2201</v>
      </c>
      <c r="D1100" t="str">
        <f>HYPERLINK("https://talan.bank.gov.ua/get-user-certificate/g6RWwjYcT28s2Jos_NRJ","Завантажити сертифікат")</f>
        <v>Завантажити сертифікат</v>
      </c>
    </row>
    <row r="1101" spans="1:4" x14ac:dyDescent="0.3">
      <c r="A1101" t="s">
        <v>2202</v>
      </c>
      <c r="B1101" t="s">
        <v>4</v>
      </c>
      <c r="C1101" t="s">
        <v>2203</v>
      </c>
      <c r="D1101" t="str">
        <f>HYPERLINK("https://talan.bank.gov.ua/get-user-certificate/g6RWw4O7rD8kcBIfmCGF","Завантажити сертифікат")</f>
        <v>Завантажити сертифікат</v>
      </c>
    </row>
    <row r="1102" spans="1:4" x14ac:dyDescent="0.3">
      <c r="A1102" t="s">
        <v>2204</v>
      </c>
      <c r="B1102" t="s">
        <v>4</v>
      </c>
      <c r="C1102" t="s">
        <v>2205</v>
      </c>
      <c r="D1102" t="str">
        <f>HYPERLINK("https://talan.bank.gov.ua/get-user-certificate/g6RWwm2SHh2bpGFg-G6g","Завантажити сертифікат")</f>
        <v>Завантажити сертифікат</v>
      </c>
    </row>
    <row r="1103" spans="1:4" x14ac:dyDescent="0.3">
      <c r="A1103" t="s">
        <v>2206</v>
      </c>
      <c r="B1103" t="s">
        <v>4</v>
      </c>
      <c r="C1103" t="s">
        <v>2207</v>
      </c>
      <c r="D1103" t="str">
        <f>HYPERLINK("https://talan.bank.gov.ua/get-user-certificate/g6RWwr1EyNql-hNGn6AN","Завантажити сертифікат")</f>
        <v>Завантажити сертифікат</v>
      </c>
    </row>
    <row r="1104" spans="1:4" x14ac:dyDescent="0.3">
      <c r="A1104" t="s">
        <v>2208</v>
      </c>
      <c r="B1104" t="s">
        <v>4</v>
      </c>
      <c r="C1104" t="s">
        <v>2209</v>
      </c>
      <c r="D1104" t="str">
        <f>HYPERLINK("https://talan.bank.gov.ua/get-user-certificate/g6RWwjVrekXrA92nMR0Z","Завантажити сертифікат")</f>
        <v>Завантажити сертифікат</v>
      </c>
    </row>
    <row r="1105" spans="1:4" x14ac:dyDescent="0.3">
      <c r="A1105" t="s">
        <v>2210</v>
      </c>
      <c r="B1105" t="s">
        <v>4</v>
      </c>
      <c r="C1105" t="s">
        <v>2211</v>
      </c>
      <c r="D1105" t="str">
        <f>HYPERLINK("https://talan.bank.gov.ua/get-user-certificate/g6RWwnewRb7qJAMq4Km_","Завантажити сертифікат")</f>
        <v>Завантажити сертифікат</v>
      </c>
    </row>
    <row r="1106" spans="1:4" x14ac:dyDescent="0.3">
      <c r="A1106" t="s">
        <v>2212</v>
      </c>
      <c r="B1106" t="s">
        <v>4</v>
      </c>
      <c r="C1106" t="s">
        <v>2213</v>
      </c>
      <c r="D1106" t="str">
        <f>HYPERLINK("https://talan.bank.gov.ua/get-user-certificate/g6RWwx1tibalxmuVTBXf","Завантажити сертифікат")</f>
        <v>Завантажити сертифікат</v>
      </c>
    </row>
    <row r="1107" spans="1:4" x14ac:dyDescent="0.3">
      <c r="A1107" t="s">
        <v>2214</v>
      </c>
      <c r="B1107" t="s">
        <v>4</v>
      </c>
      <c r="C1107" t="s">
        <v>2215</v>
      </c>
      <c r="D1107" t="str">
        <f>HYPERLINK("https://talan.bank.gov.ua/get-user-certificate/g6RWwr8eEA62m_FexnjG","Завантажити сертифікат")</f>
        <v>Завантажити сертифікат</v>
      </c>
    </row>
    <row r="1108" spans="1:4" x14ac:dyDescent="0.3">
      <c r="A1108" t="s">
        <v>2216</v>
      </c>
      <c r="B1108" t="s">
        <v>4</v>
      </c>
      <c r="C1108" t="s">
        <v>2217</v>
      </c>
      <c r="D1108" t="str">
        <f>HYPERLINK("https://talan.bank.gov.ua/get-user-certificate/g6RWwafMbzhLT79eTvva","Завантажити сертифікат")</f>
        <v>Завантажити сертифікат</v>
      </c>
    </row>
    <row r="1109" spans="1:4" x14ac:dyDescent="0.3">
      <c r="A1109" t="s">
        <v>2218</v>
      </c>
      <c r="B1109" t="s">
        <v>4</v>
      </c>
      <c r="C1109" t="s">
        <v>2219</v>
      </c>
      <c r="D1109" t="str">
        <f>HYPERLINK("https://talan.bank.gov.ua/get-user-certificate/g6RWwoTAptF7UWlpIVt7","Завантажити сертифікат")</f>
        <v>Завантажити сертифікат</v>
      </c>
    </row>
    <row r="1110" spans="1:4" x14ac:dyDescent="0.3">
      <c r="A1110" t="s">
        <v>2220</v>
      </c>
      <c r="B1110" t="s">
        <v>4</v>
      </c>
      <c r="C1110" t="s">
        <v>2221</v>
      </c>
      <c r="D1110" t="str">
        <f>HYPERLINK("https://talan.bank.gov.ua/get-user-certificate/g6RWw02JJopaPFzCAo8o","Завантажити сертифікат")</f>
        <v>Завантажити сертифікат</v>
      </c>
    </row>
    <row r="1111" spans="1:4" x14ac:dyDescent="0.3">
      <c r="A1111" t="s">
        <v>2222</v>
      </c>
      <c r="B1111" t="s">
        <v>4</v>
      </c>
      <c r="C1111" t="s">
        <v>2223</v>
      </c>
      <c r="D1111" t="str">
        <f>HYPERLINK("https://talan.bank.gov.ua/get-user-certificate/g6RWwiwq_lDjN6l8HB5t","Завантажити сертифікат")</f>
        <v>Завантажити сертифікат</v>
      </c>
    </row>
    <row r="1112" spans="1:4" x14ac:dyDescent="0.3">
      <c r="A1112" t="s">
        <v>2224</v>
      </c>
      <c r="B1112" t="s">
        <v>4</v>
      </c>
      <c r="C1112" t="s">
        <v>2225</v>
      </c>
      <c r="D1112" t="str">
        <f>HYPERLINK("https://talan.bank.gov.ua/get-user-certificate/g6RWw_fvz7GMGAYiCTJY","Завантажити сертифікат")</f>
        <v>Завантажити сертифікат</v>
      </c>
    </row>
    <row r="1113" spans="1:4" x14ac:dyDescent="0.3">
      <c r="A1113" t="s">
        <v>2226</v>
      </c>
      <c r="B1113" t="s">
        <v>4</v>
      </c>
      <c r="C1113" t="s">
        <v>2227</v>
      </c>
      <c r="D1113" t="str">
        <f>HYPERLINK("https://talan.bank.gov.ua/get-user-certificate/g6RWwyvPyJOrBYAuEJNb","Завантажити сертифікат")</f>
        <v>Завантажити сертифікат</v>
      </c>
    </row>
    <row r="1114" spans="1:4" x14ac:dyDescent="0.3">
      <c r="A1114" t="s">
        <v>2228</v>
      </c>
      <c r="B1114" t="s">
        <v>4</v>
      </c>
      <c r="C1114" t="s">
        <v>2229</v>
      </c>
      <c r="D1114" t="str">
        <f>HYPERLINK("https://talan.bank.gov.ua/get-user-certificate/g6RWwyeUNLkQ0f7yn5Bl","Завантажити сертифікат")</f>
        <v>Завантажити сертифікат</v>
      </c>
    </row>
    <row r="1115" spans="1:4" x14ac:dyDescent="0.3">
      <c r="A1115" t="s">
        <v>2230</v>
      </c>
      <c r="B1115" t="s">
        <v>4</v>
      </c>
      <c r="C1115" t="s">
        <v>2231</v>
      </c>
      <c r="D1115" t="str">
        <f>HYPERLINK("https://talan.bank.gov.ua/get-user-certificate/g6RWw7oGYqyEdHTRihwG","Завантажити сертифікат")</f>
        <v>Завантажити сертифікат</v>
      </c>
    </row>
    <row r="1116" spans="1:4" x14ac:dyDescent="0.3">
      <c r="A1116" t="s">
        <v>2232</v>
      </c>
      <c r="B1116" t="s">
        <v>4</v>
      </c>
      <c r="C1116" t="s">
        <v>2233</v>
      </c>
      <c r="D1116" t="str">
        <f>HYPERLINK("https://talan.bank.gov.ua/get-user-certificate/g6RWwypCENoMVbuIhkq-","Завантажити сертифікат")</f>
        <v>Завантажити сертифікат</v>
      </c>
    </row>
    <row r="1117" spans="1:4" x14ac:dyDescent="0.3">
      <c r="A1117" t="s">
        <v>2234</v>
      </c>
      <c r="B1117" t="s">
        <v>4</v>
      </c>
      <c r="C1117" t="s">
        <v>2235</v>
      </c>
      <c r="D1117" t="str">
        <f>HYPERLINK("https://talan.bank.gov.ua/get-user-certificate/g6RWwh1pZyL441Su0d12","Завантажити сертифікат")</f>
        <v>Завантажити сертифікат</v>
      </c>
    </row>
    <row r="1118" spans="1:4" x14ac:dyDescent="0.3">
      <c r="A1118" t="s">
        <v>2236</v>
      </c>
      <c r="B1118" t="s">
        <v>4</v>
      </c>
      <c r="C1118" t="s">
        <v>2237</v>
      </c>
      <c r="D1118" t="str">
        <f>HYPERLINK("https://talan.bank.gov.ua/get-user-certificate/g6RWwpoJ1X4kArAj5o-w","Завантажити сертифікат")</f>
        <v>Завантажити сертифікат</v>
      </c>
    </row>
    <row r="1119" spans="1:4" x14ac:dyDescent="0.3">
      <c r="A1119" t="s">
        <v>2238</v>
      </c>
      <c r="B1119" t="s">
        <v>4</v>
      </c>
      <c r="C1119" t="s">
        <v>2239</v>
      </c>
      <c r="D1119" t="str">
        <f>HYPERLINK("https://talan.bank.gov.ua/get-user-certificate/g6RWwTCoi3CaNqI-Ra_F","Завантажити сертифікат")</f>
        <v>Завантажити сертифікат</v>
      </c>
    </row>
    <row r="1120" spans="1:4" x14ac:dyDescent="0.3">
      <c r="A1120" t="s">
        <v>2240</v>
      </c>
      <c r="B1120" t="s">
        <v>4</v>
      </c>
      <c r="C1120" t="s">
        <v>2241</v>
      </c>
      <c r="D1120" t="str">
        <f>HYPERLINK("https://talan.bank.gov.ua/get-user-certificate/g6RWwYumau_vDRr31Zwn","Завантажити сертифікат")</f>
        <v>Завантажити сертифікат</v>
      </c>
    </row>
    <row r="1121" spans="1:4" x14ac:dyDescent="0.3">
      <c r="A1121" t="s">
        <v>2242</v>
      </c>
      <c r="B1121" t="s">
        <v>4</v>
      </c>
      <c r="C1121" t="s">
        <v>2243</v>
      </c>
      <c r="D1121" t="str">
        <f>HYPERLINK("https://talan.bank.gov.ua/get-user-certificate/g6RWw4bbVH0ChxnxeObn","Завантажити сертифікат")</f>
        <v>Завантажити сертифікат</v>
      </c>
    </row>
    <row r="1122" spans="1:4" x14ac:dyDescent="0.3">
      <c r="A1122" t="s">
        <v>2244</v>
      </c>
      <c r="B1122" t="s">
        <v>4</v>
      </c>
      <c r="C1122" t="s">
        <v>2245</v>
      </c>
      <c r="D1122" t="str">
        <f>HYPERLINK("https://talan.bank.gov.ua/get-user-certificate/g6RWwCGDXIXc5qgr8_W2","Завантажити сертифікат")</f>
        <v>Завантажити сертифікат</v>
      </c>
    </row>
    <row r="1123" spans="1:4" x14ac:dyDescent="0.3">
      <c r="A1123" t="s">
        <v>2246</v>
      </c>
      <c r="B1123" t="s">
        <v>4</v>
      </c>
      <c r="C1123" t="s">
        <v>2247</v>
      </c>
      <c r="D1123" t="str">
        <f>HYPERLINK("https://talan.bank.gov.ua/get-user-certificate/g6RWwfty1kD4seUJbHn3","Завантажити сертифікат")</f>
        <v>Завантажити сертифікат</v>
      </c>
    </row>
    <row r="1124" spans="1:4" x14ac:dyDescent="0.3">
      <c r="A1124" t="s">
        <v>2248</v>
      </c>
      <c r="B1124" t="s">
        <v>4</v>
      </c>
      <c r="C1124" t="s">
        <v>2249</v>
      </c>
      <c r="D1124" t="str">
        <f>HYPERLINK("https://talan.bank.gov.ua/get-user-certificate/g6RWwD2VSLS141Gn-kKA","Завантажити сертифікат")</f>
        <v>Завантажити сертифікат</v>
      </c>
    </row>
    <row r="1125" spans="1:4" x14ac:dyDescent="0.3">
      <c r="A1125" t="s">
        <v>2250</v>
      </c>
      <c r="B1125" t="s">
        <v>4</v>
      </c>
      <c r="C1125" t="s">
        <v>2251</v>
      </c>
      <c r="D1125" t="str">
        <f>HYPERLINK("https://talan.bank.gov.ua/get-user-certificate/g6RWwlKKsUV2j-mqnh5a","Завантажити сертифікат")</f>
        <v>Завантажити сертифікат</v>
      </c>
    </row>
    <row r="1126" spans="1:4" x14ac:dyDescent="0.3">
      <c r="A1126" t="s">
        <v>2252</v>
      </c>
      <c r="B1126" t="s">
        <v>4</v>
      </c>
      <c r="C1126" t="s">
        <v>2253</v>
      </c>
      <c r="D1126" t="str">
        <f>HYPERLINK("https://talan.bank.gov.ua/get-user-certificate/g6RWwLcUp0plG_C3LlHo","Завантажити сертифікат")</f>
        <v>Завантажити сертифікат</v>
      </c>
    </row>
    <row r="1127" spans="1:4" x14ac:dyDescent="0.3">
      <c r="A1127" t="s">
        <v>2254</v>
      </c>
      <c r="B1127" t="s">
        <v>4</v>
      </c>
      <c r="C1127" t="s">
        <v>2255</v>
      </c>
      <c r="D1127" t="str">
        <f>HYPERLINK("https://talan.bank.gov.ua/get-user-certificate/g6RWweJYyxsLK0_gi7EL","Завантажити сертифікат")</f>
        <v>Завантажити сертифікат</v>
      </c>
    </row>
    <row r="1128" spans="1:4" x14ac:dyDescent="0.3">
      <c r="A1128" t="s">
        <v>2256</v>
      </c>
      <c r="B1128" t="s">
        <v>4</v>
      </c>
      <c r="C1128" t="s">
        <v>2257</v>
      </c>
      <c r="D1128" t="str">
        <f>HYPERLINK("https://talan.bank.gov.ua/get-user-certificate/g6RWw52EuLBpWrOXtIMU","Завантажити сертифікат")</f>
        <v>Завантажити сертифікат</v>
      </c>
    </row>
    <row r="1129" spans="1:4" x14ac:dyDescent="0.3">
      <c r="A1129" t="s">
        <v>2258</v>
      </c>
      <c r="B1129" t="s">
        <v>4</v>
      </c>
      <c r="C1129" t="s">
        <v>2259</v>
      </c>
      <c r="D1129" t="str">
        <f>HYPERLINK("https://talan.bank.gov.ua/get-user-certificate/g6RWwI0jM8DxVQplPUTe","Завантажити сертифікат")</f>
        <v>Завантажити сертифікат</v>
      </c>
    </row>
    <row r="1130" spans="1:4" x14ac:dyDescent="0.3">
      <c r="A1130" t="s">
        <v>2260</v>
      </c>
      <c r="B1130" t="s">
        <v>4</v>
      </c>
      <c r="C1130" t="s">
        <v>2261</v>
      </c>
      <c r="D1130" t="str">
        <f>HYPERLINK("https://talan.bank.gov.ua/get-user-certificate/g6RWwcHVzgnASYUkA9Yj","Завантажити сертифікат")</f>
        <v>Завантажити сертифікат</v>
      </c>
    </row>
    <row r="1131" spans="1:4" x14ac:dyDescent="0.3">
      <c r="A1131" t="s">
        <v>2262</v>
      </c>
      <c r="B1131" t="s">
        <v>4</v>
      </c>
      <c r="C1131" t="s">
        <v>2263</v>
      </c>
      <c r="D1131" t="str">
        <f>HYPERLINK("https://talan.bank.gov.ua/get-user-certificate/g6RWwmebZCK4WikKQPRt","Завантажити сертифікат")</f>
        <v>Завантажити сертифікат</v>
      </c>
    </row>
    <row r="1132" spans="1:4" x14ac:dyDescent="0.3">
      <c r="A1132" t="s">
        <v>2264</v>
      </c>
      <c r="B1132" t="s">
        <v>4</v>
      </c>
      <c r="C1132" t="s">
        <v>2265</v>
      </c>
      <c r="D1132" t="str">
        <f>HYPERLINK("https://talan.bank.gov.ua/get-user-certificate/g6RWwMX90w6MlfRK_N9U","Завантажити сертифікат")</f>
        <v>Завантажити сертифікат</v>
      </c>
    </row>
    <row r="1133" spans="1:4" x14ac:dyDescent="0.3">
      <c r="A1133" t="s">
        <v>2266</v>
      </c>
      <c r="B1133" t="s">
        <v>4</v>
      </c>
      <c r="C1133" t="s">
        <v>2267</v>
      </c>
      <c r="D1133" t="str">
        <f>HYPERLINK("https://talan.bank.gov.ua/get-user-certificate/g6RWwYRknL0WSLOELDR0","Завантажити сертифікат")</f>
        <v>Завантажити сертифікат</v>
      </c>
    </row>
    <row r="1134" spans="1:4" x14ac:dyDescent="0.3">
      <c r="A1134" t="s">
        <v>2268</v>
      </c>
      <c r="B1134" t="s">
        <v>4</v>
      </c>
      <c r="C1134" t="s">
        <v>2269</v>
      </c>
      <c r="D1134" t="str">
        <f>HYPERLINK("https://talan.bank.gov.ua/get-user-certificate/g6RWwAav9B4nr0IHPGKx","Завантажити сертифікат")</f>
        <v>Завантажити сертифікат</v>
      </c>
    </row>
    <row r="1135" spans="1:4" x14ac:dyDescent="0.3">
      <c r="A1135" t="s">
        <v>2270</v>
      </c>
      <c r="B1135" t="s">
        <v>4</v>
      </c>
      <c r="C1135" t="s">
        <v>2271</v>
      </c>
      <c r="D1135" t="str">
        <f>HYPERLINK("https://talan.bank.gov.ua/get-user-certificate/g6RWwENn0aJ2nPjpT6eQ","Завантажити сертифікат")</f>
        <v>Завантажити сертифікат</v>
      </c>
    </row>
    <row r="1136" spans="1:4" x14ac:dyDescent="0.3">
      <c r="A1136" t="s">
        <v>2272</v>
      </c>
      <c r="B1136" t="s">
        <v>4</v>
      </c>
      <c r="C1136" t="s">
        <v>2273</v>
      </c>
      <c r="D1136" t="str">
        <f>HYPERLINK("https://talan.bank.gov.ua/get-user-certificate/g6RWwG471xzL2MHlZyvF","Завантажити сертифікат")</f>
        <v>Завантажити сертифікат</v>
      </c>
    </row>
    <row r="1137" spans="1:4" x14ac:dyDescent="0.3">
      <c r="A1137" t="s">
        <v>2274</v>
      </c>
      <c r="B1137" t="s">
        <v>4</v>
      </c>
      <c r="C1137" t="s">
        <v>2275</v>
      </c>
      <c r="D1137" t="str">
        <f>HYPERLINK("https://talan.bank.gov.ua/get-user-certificate/g6RWwiULdHSBftrpRThI","Завантажити сертифікат")</f>
        <v>Завантажити сертифікат</v>
      </c>
    </row>
    <row r="1138" spans="1:4" x14ac:dyDescent="0.3">
      <c r="A1138" t="s">
        <v>2276</v>
      </c>
      <c r="B1138" t="s">
        <v>4</v>
      </c>
      <c r="C1138" t="s">
        <v>2277</v>
      </c>
      <c r="D1138" t="str">
        <f>HYPERLINK("https://talan.bank.gov.ua/get-user-certificate/g6RWwqUHsGz4_ewjgbKJ","Завантажити сертифікат")</f>
        <v>Завантажити сертифікат</v>
      </c>
    </row>
    <row r="1139" spans="1:4" x14ac:dyDescent="0.3">
      <c r="A1139" t="s">
        <v>2278</v>
      </c>
      <c r="B1139" t="s">
        <v>4</v>
      </c>
      <c r="C1139" t="s">
        <v>2279</v>
      </c>
      <c r="D1139" t="str">
        <f>HYPERLINK("https://talan.bank.gov.ua/get-user-certificate/g6RWwj-jd-iYhvWWcUGs","Завантажити сертифікат")</f>
        <v>Завантажити сертифікат</v>
      </c>
    </row>
    <row r="1140" spans="1:4" x14ac:dyDescent="0.3">
      <c r="A1140" t="s">
        <v>2280</v>
      </c>
      <c r="B1140" t="s">
        <v>4</v>
      </c>
      <c r="C1140" t="s">
        <v>2281</v>
      </c>
      <c r="D1140" t="str">
        <f>HYPERLINK("https://talan.bank.gov.ua/get-user-certificate/g6RWwaXveA0q1I54U5qh","Завантажити сертифікат")</f>
        <v>Завантажити сертифікат</v>
      </c>
    </row>
    <row r="1141" spans="1:4" x14ac:dyDescent="0.3">
      <c r="A1141" t="s">
        <v>2282</v>
      </c>
      <c r="B1141" t="s">
        <v>4</v>
      </c>
      <c r="C1141" t="s">
        <v>2283</v>
      </c>
      <c r="D1141" t="str">
        <f>HYPERLINK("https://talan.bank.gov.ua/get-user-certificate/g6RWwGDAhUOwhzB1xsZD","Завантажити сертифікат")</f>
        <v>Завантажити сертифікат</v>
      </c>
    </row>
    <row r="1142" spans="1:4" x14ac:dyDescent="0.3">
      <c r="A1142" t="s">
        <v>2284</v>
      </c>
      <c r="B1142" t="s">
        <v>4</v>
      </c>
      <c r="C1142" t="s">
        <v>2285</v>
      </c>
      <c r="D1142" t="str">
        <f>HYPERLINK("https://talan.bank.gov.ua/get-user-certificate/g6RWwG7XqWZzSixDh8FW","Завантажити сертифікат")</f>
        <v>Завантажити сертифікат</v>
      </c>
    </row>
    <row r="1143" spans="1:4" x14ac:dyDescent="0.3">
      <c r="A1143" t="s">
        <v>2286</v>
      </c>
      <c r="B1143" t="s">
        <v>4</v>
      </c>
      <c r="C1143" t="s">
        <v>2287</v>
      </c>
      <c r="D1143" t="str">
        <f>HYPERLINK("https://talan.bank.gov.ua/get-user-certificate/g6RWwVWoaiQYhuwnBfQv","Завантажити сертифікат")</f>
        <v>Завантажити сертифікат</v>
      </c>
    </row>
    <row r="1144" spans="1:4" x14ac:dyDescent="0.3">
      <c r="A1144" t="s">
        <v>2288</v>
      </c>
      <c r="B1144" t="s">
        <v>4</v>
      </c>
      <c r="C1144" t="s">
        <v>2289</v>
      </c>
      <c r="D1144" t="str">
        <f>HYPERLINK("https://talan.bank.gov.ua/get-user-certificate/g6RWwWLOlNoOv1H9IZb4","Завантажити сертифікат")</f>
        <v>Завантажити сертифікат</v>
      </c>
    </row>
    <row r="1145" spans="1:4" x14ac:dyDescent="0.3">
      <c r="A1145" t="s">
        <v>2290</v>
      </c>
      <c r="B1145" t="s">
        <v>4</v>
      </c>
      <c r="C1145" t="s">
        <v>2291</v>
      </c>
      <c r="D1145" t="str">
        <f>HYPERLINK("https://talan.bank.gov.ua/get-user-certificate/g6RWwoRun5ih-16ipwPE","Завантажити сертифікат")</f>
        <v>Завантажити сертифікат</v>
      </c>
    </row>
    <row r="1146" spans="1:4" x14ac:dyDescent="0.3">
      <c r="A1146" t="s">
        <v>2292</v>
      </c>
      <c r="B1146" t="s">
        <v>4</v>
      </c>
      <c r="C1146" t="s">
        <v>2293</v>
      </c>
      <c r="D1146" t="str">
        <f>HYPERLINK("https://talan.bank.gov.ua/get-user-certificate/g6RWw_Vgy_k3UNFql2MN","Завантажити сертифікат")</f>
        <v>Завантажити сертифікат</v>
      </c>
    </row>
    <row r="1147" spans="1:4" x14ac:dyDescent="0.3">
      <c r="A1147" t="s">
        <v>2294</v>
      </c>
      <c r="B1147" t="s">
        <v>4</v>
      </c>
      <c r="C1147" t="s">
        <v>2295</v>
      </c>
      <c r="D1147" t="str">
        <f>HYPERLINK("https://talan.bank.gov.ua/get-user-certificate/g6RWwww6vH8R7yWo8ZNZ","Завантажити сертифікат")</f>
        <v>Завантажити сертифікат</v>
      </c>
    </row>
    <row r="1148" spans="1:4" x14ac:dyDescent="0.3">
      <c r="A1148" t="s">
        <v>2296</v>
      </c>
      <c r="B1148" t="s">
        <v>4</v>
      </c>
      <c r="C1148" t="s">
        <v>2297</v>
      </c>
      <c r="D1148" t="str">
        <f>HYPERLINK("https://talan.bank.gov.ua/get-user-certificate/g6RWwn5um4yux7hhxa8I","Завантажити сертифікат")</f>
        <v>Завантажити сертифікат</v>
      </c>
    </row>
    <row r="1149" spans="1:4" x14ac:dyDescent="0.3">
      <c r="A1149" t="s">
        <v>2298</v>
      </c>
      <c r="B1149" t="s">
        <v>4</v>
      </c>
      <c r="C1149" t="s">
        <v>2299</v>
      </c>
      <c r="D1149" t="str">
        <f>HYPERLINK("https://talan.bank.gov.ua/get-user-certificate/g6RWwk0AU-MxFuEb-olV","Завантажити сертифікат")</f>
        <v>Завантажити сертифікат</v>
      </c>
    </row>
    <row r="1150" spans="1:4" x14ac:dyDescent="0.3">
      <c r="A1150" t="s">
        <v>2300</v>
      </c>
      <c r="B1150" t="s">
        <v>4</v>
      </c>
      <c r="C1150" t="s">
        <v>2301</v>
      </c>
      <c r="D1150" t="str">
        <f>HYPERLINK("https://talan.bank.gov.ua/get-user-certificate/g6RWweSo7EXXIyWpFZL3","Завантажити сертифікат")</f>
        <v>Завантажити сертифікат</v>
      </c>
    </row>
    <row r="1151" spans="1:4" x14ac:dyDescent="0.3">
      <c r="A1151" t="s">
        <v>2302</v>
      </c>
      <c r="B1151" t="s">
        <v>4</v>
      </c>
      <c r="C1151" t="s">
        <v>2303</v>
      </c>
      <c r="D1151" t="str">
        <f>HYPERLINK("https://talan.bank.gov.ua/get-user-certificate/g6RWw5cgcCE2y_V3VsEJ","Завантажити сертифікат")</f>
        <v>Завантажити сертифікат</v>
      </c>
    </row>
    <row r="1152" spans="1:4" x14ac:dyDescent="0.3">
      <c r="A1152" t="s">
        <v>2304</v>
      </c>
      <c r="B1152" t="s">
        <v>4</v>
      </c>
      <c r="C1152" t="s">
        <v>2305</v>
      </c>
      <c r="D1152" t="str">
        <f>HYPERLINK("https://talan.bank.gov.ua/get-user-certificate/g6RWwfc7iC1PSi-3_uml","Завантажити сертифікат")</f>
        <v>Завантажити сертифікат</v>
      </c>
    </row>
    <row r="1153" spans="1:4" x14ac:dyDescent="0.3">
      <c r="A1153" t="s">
        <v>2306</v>
      </c>
      <c r="B1153" t="s">
        <v>4</v>
      </c>
      <c r="C1153" t="s">
        <v>2307</v>
      </c>
      <c r="D1153" t="str">
        <f>HYPERLINK("https://talan.bank.gov.ua/get-user-certificate/g6RWwIwdfJPsmduc7VWP","Завантажити сертифікат")</f>
        <v>Завантажити сертифікат</v>
      </c>
    </row>
    <row r="1154" spans="1:4" x14ac:dyDescent="0.3">
      <c r="A1154" t="s">
        <v>2308</v>
      </c>
      <c r="B1154" t="s">
        <v>4</v>
      </c>
      <c r="C1154" t="s">
        <v>2309</v>
      </c>
      <c r="D1154" t="str">
        <f>HYPERLINK("https://talan.bank.gov.ua/get-user-certificate/g6RWw-W9OEUCPCwc4vay","Завантажити сертифікат")</f>
        <v>Завантажити сертифікат</v>
      </c>
    </row>
    <row r="1155" spans="1:4" x14ac:dyDescent="0.3">
      <c r="A1155" t="s">
        <v>2310</v>
      </c>
      <c r="B1155" t="s">
        <v>4</v>
      </c>
      <c r="C1155" t="s">
        <v>2311</v>
      </c>
      <c r="D1155" t="str">
        <f>HYPERLINK("https://talan.bank.gov.ua/get-user-certificate/g6RWw2gZNHJTHwfrh0a7","Завантажити сертифікат")</f>
        <v>Завантажити сертифікат</v>
      </c>
    </row>
    <row r="1156" spans="1:4" x14ac:dyDescent="0.3">
      <c r="A1156" t="s">
        <v>2312</v>
      </c>
      <c r="B1156" t="s">
        <v>4</v>
      </c>
      <c r="C1156" t="s">
        <v>2313</v>
      </c>
      <c r="D1156" t="str">
        <f>HYPERLINK("https://talan.bank.gov.ua/get-user-certificate/g6RWw8A3ujAQVtNAQFrk","Завантажити сертифікат")</f>
        <v>Завантажити сертифікат</v>
      </c>
    </row>
    <row r="1157" spans="1:4" x14ac:dyDescent="0.3">
      <c r="A1157" t="s">
        <v>2314</v>
      </c>
      <c r="B1157" t="s">
        <v>4</v>
      </c>
      <c r="C1157" t="s">
        <v>2315</v>
      </c>
      <c r="D1157" t="str">
        <f>HYPERLINK("https://talan.bank.gov.ua/get-user-certificate/g6RWw3y1V2rNnITdfhBI","Завантажити сертифікат")</f>
        <v>Завантажити сертифікат</v>
      </c>
    </row>
    <row r="1158" spans="1:4" x14ac:dyDescent="0.3">
      <c r="A1158" t="s">
        <v>2316</v>
      </c>
      <c r="B1158" t="s">
        <v>4</v>
      </c>
      <c r="C1158" t="s">
        <v>2317</v>
      </c>
      <c r="D1158" t="str">
        <f>HYPERLINK("https://talan.bank.gov.ua/get-user-certificate/g6RWwMbqlVRZ7JjR3U_M","Завантажити сертифікат")</f>
        <v>Завантажити сертифікат</v>
      </c>
    </row>
    <row r="1159" spans="1:4" x14ac:dyDescent="0.3">
      <c r="A1159" t="s">
        <v>2318</v>
      </c>
      <c r="B1159" t="s">
        <v>4</v>
      </c>
      <c r="C1159" t="s">
        <v>2319</v>
      </c>
      <c r="D1159" t="str">
        <f>HYPERLINK("https://talan.bank.gov.ua/get-user-certificate/g6RWw5JEB7uqhhMX7B-d","Завантажити сертифікат")</f>
        <v>Завантажити сертифікат</v>
      </c>
    </row>
    <row r="1160" spans="1:4" x14ac:dyDescent="0.3">
      <c r="A1160" t="s">
        <v>2320</v>
      </c>
      <c r="B1160" t="s">
        <v>4</v>
      </c>
      <c r="C1160" t="s">
        <v>2321</v>
      </c>
      <c r="D1160" t="str">
        <f>HYPERLINK("https://talan.bank.gov.ua/get-user-certificate/g6RWwWkwYFkkhT3M8j8k","Завантажити сертифікат")</f>
        <v>Завантажити сертифікат</v>
      </c>
    </row>
    <row r="1161" spans="1:4" x14ac:dyDescent="0.3">
      <c r="A1161" t="s">
        <v>2322</v>
      </c>
      <c r="B1161" t="s">
        <v>4</v>
      </c>
      <c r="C1161" t="s">
        <v>2323</v>
      </c>
      <c r="D1161" t="str">
        <f>HYPERLINK("https://talan.bank.gov.ua/get-user-certificate/g6RWwlGoiZZxsfFQmuKt","Завантажити сертифікат")</f>
        <v>Завантажити сертифікат</v>
      </c>
    </row>
    <row r="1162" spans="1:4" x14ac:dyDescent="0.3">
      <c r="A1162" t="s">
        <v>2324</v>
      </c>
      <c r="B1162" t="s">
        <v>4</v>
      </c>
      <c r="C1162" t="s">
        <v>2325</v>
      </c>
      <c r="D1162" t="str">
        <f>HYPERLINK("https://talan.bank.gov.ua/get-user-certificate/g6RWweACGHbvpmcEgmwt","Завантажити сертифікат")</f>
        <v>Завантажити сертифікат</v>
      </c>
    </row>
    <row r="1163" spans="1:4" x14ac:dyDescent="0.3">
      <c r="A1163" t="s">
        <v>2326</v>
      </c>
      <c r="B1163" t="s">
        <v>4</v>
      </c>
      <c r="C1163" t="s">
        <v>2327</v>
      </c>
      <c r="D1163" t="str">
        <f>HYPERLINK("https://talan.bank.gov.ua/get-user-certificate/g6RWw0Hscxy8q3VC93XR","Завантажити сертифікат")</f>
        <v>Завантажити сертифікат</v>
      </c>
    </row>
    <row r="1164" spans="1:4" x14ac:dyDescent="0.3">
      <c r="A1164" t="s">
        <v>2328</v>
      </c>
      <c r="B1164" t="s">
        <v>4</v>
      </c>
      <c r="C1164" t="s">
        <v>2329</v>
      </c>
      <c r="D1164" t="str">
        <f>HYPERLINK("https://talan.bank.gov.ua/get-user-certificate/g6RWwrXU3mUqwHls2VDn","Завантажити сертифікат")</f>
        <v>Завантажити сертифікат</v>
      </c>
    </row>
    <row r="1165" spans="1:4" x14ac:dyDescent="0.3">
      <c r="A1165" t="s">
        <v>2330</v>
      </c>
      <c r="B1165" t="s">
        <v>4</v>
      </c>
      <c r="C1165" t="s">
        <v>2331</v>
      </c>
      <c r="D1165" t="str">
        <f>HYPERLINK("https://talan.bank.gov.ua/get-user-certificate/g6RWwrh_cp5ffx-LedJ0","Завантажити сертифікат")</f>
        <v>Завантажити сертифікат</v>
      </c>
    </row>
    <row r="1166" spans="1:4" x14ac:dyDescent="0.3">
      <c r="A1166" t="s">
        <v>2332</v>
      </c>
      <c r="B1166" t="s">
        <v>4</v>
      </c>
      <c r="C1166" t="s">
        <v>2333</v>
      </c>
      <c r="D1166" t="str">
        <f>HYPERLINK("https://talan.bank.gov.ua/get-user-certificate/g6RWwpbKXmtgizy0pHPD","Завантажити сертифікат")</f>
        <v>Завантажити сертифікат</v>
      </c>
    </row>
    <row r="1167" spans="1:4" x14ac:dyDescent="0.3">
      <c r="A1167" t="s">
        <v>2334</v>
      </c>
      <c r="B1167" t="s">
        <v>4</v>
      </c>
      <c r="C1167" t="s">
        <v>2335</v>
      </c>
      <c r="D1167" t="str">
        <f>HYPERLINK("https://talan.bank.gov.ua/get-user-certificate/g6RWwyf3Qpf51JzpgRod","Завантажити сертифікат")</f>
        <v>Завантажити сертифікат</v>
      </c>
    </row>
    <row r="1168" spans="1:4" x14ac:dyDescent="0.3">
      <c r="A1168" t="s">
        <v>2336</v>
      </c>
      <c r="B1168" t="s">
        <v>4</v>
      </c>
      <c r="C1168" t="s">
        <v>2337</v>
      </c>
      <c r="D1168" t="str">
        <f>HYPERLINK("https://talan.bank.gov.ua/get-user-certificate/g6RWwQUsHz4MJnNEhxRu","Завантажити сертифікат")</f>
        <v>Завантажити сертифікат</v>
      </c>
    </row>
    <row r="1169" spans="1:4" x14ac:dyDescent="0.3">
      <c r="A1169" t="s">
        <v>2338</v>
      </c>
      <c r="B1169" t="s">
        <v>4</v>
      </c>
      <c r="C1169" t="s">
        <v>2339</v>
      </c>
      <c r="D1169" t="str">
        <f>HYPERLINK("https://talan.bank.gov.ua/get-user-certificate/g6RWwRW1IC4M9HG22xjL","Завантажити сертифікат")</f>
        <v>Завантажити сертифікат</v>
      </c>
    </row>
    <row r="1170" spans="1:4" x14ac:dyDescent="0.3">
      <c r="A1170" t="s">
        <v>2340</v>
      </c>
      <c r="B1170" t="s">
        <v>4</v>
      </c>
      <c r="C1170" t="s">
        <v>2341</v>
      </c>
      <c r="D1170" t="str">
        <f>HYPERLINK("https://talan.bank.gov.ua/get-user-certificate/g6RWwSVWBAzQk__RRxMO","Завантажити сертифікат")</f>
        <v>Завантажити сертифікат</v>
      </c>
    </row>
    <row r="1171" spans="1:4" x14ac:dyDescent="0.3">
      <c r="A1171" t="s">
        <v>2342</v>
      </c>
      <c r="B1171" t="s">
        <v>4</v>
      </c>
      <c r="C1171" t="s">
        <v>2343</v>
      </c>
      <c r="D1171" t="str">
        <f>HYPERLINK("https://talan.bank.gov.ua/get-user-certificate/g6RWwQeT06A7NnKsSCMJ","Завантажити сертифікат")</f>
        <v>Завантажити сертифікат</v>
      </c>
    </row>
    <row r="1172" spans="1:4" x14ac:dyDescent="0.3">
      <c r="A1172" t="s">
        <v>2344</v>
      </c>
      <c r="B1172" t="s">
        <v>4</v>
      </c>
      <c r="C1172" t="s">
        <v>2345</v>
      </c>
      <c r="D1172" t="str">
        <f>HYPERLINK("https://talan.bank.gov.ua/get-user-certificate/g6RWw4N59FWXiqZiepR2","Завантажити сертифікат")</f>
        <v>Завантажити сертифікат</v>
      </c>
    </row>
    <row r="1173" spans="1:4" x14ac:dyDescent="0.3">
      <c r="A1173" t="s">
        <v>2346</v>
      </c>
      <c r="B1173" t="s">
        <v>4</v>
      </c>
      <c r="C1173" t="s">
        <v>2347</v>
      </c>
      <c r="D1173" t="str">
        <f>HYPERLINK("https://talan.bank.gov.ua/get-user-certificate/g6RWwiz_KCeGfxhvEMDa","Завантажити сертифікат")</f>
        <v>Завантажити сертифікат</v>
      </c>
    </row>
    <row r="1174" spans="1:4" x14ac:dyDescent="0.3">
      <c r="A1174" t="s">
        <v>2348</v>
      </c>
      <c r="B1174" t="s">
        <v>4</v>
      </c>
      <c r="C1174" t="s">
        <v>2349</v>
      </c>
      <c r="D1174" t="str">
        <f>HYPERLINK("https://talan.bank.gov.ua/get-user-certificate/g6RWw799Xb5A4PzwMIKt","Завантажити сертифікат")</f>
        <v>Завантажити сертифікат</v>
      </c>
    </row>
    <row r="1175" spans="1:4" x14ac:dyDescent="0.3">
      <c r="A1175" t="s">
        <v>2350</v>
      </c>
      <c r="B1175" t="s">
        <v>4</v>
      </c>
      <c r="C1175" t="s">
        <v>2351</v>
      </c>
      <c r="D1175" t="str">
        <f>HYPERLINK("https://talan.bank.gov.ua/get-user-certificate/g6RWwUw2XvG9llBo-C3_","Завантажити сертифікат")</f>
        <v>Завантажити сертифікат</v>
      </c>
    </row>
    <row r="1176" spans="1:4" x14ac:dyDescent="0.3">
      <c r="A1176" t="s">
        <v>2352</v>
      </c>
      <c r="B1176" t="s">
        <v>4</v>
      </c>
      <c r="C1176" t="s">
        <v>2353</v>
      </c>
      <c r="D1176" t="str">
        <f>HYPERLINK("https://talan.bank.gov.ua/get-user-certificate/g6RWwJwAt1RM72uYiCWw","Завантажити сертифікат")</f>
        <v>Завантажити сертифікат</v>
      </c>
    </row>
    <row r="1177" spans="1:4" x14ac:dyDescent="0.3">
      <c r="A1177" t="s">
        <v>2354</v>
      </c>
      <c r="B1177" t="s">
        <v>4</v>
      </c>
      <c r="C1177" t="s">
        <v>2355</v>
      </c>
      <c r="D1177" t="str">
        <f>HYPERLINK("https://talan.bank.gov.ua/get-user-certificate/g6RWw07KH7oz4QPKfetN","Завантажити сертифікат")</f>
        <v>Завантажити сертифікат</v>
      </c>
    </row>
    <row r="1178" spans="1:4" x14ac:dyDescent="0.3">
      <c r="A1178" t="s">
        <v>2356</v>
      </c>
      <c r="B1178" t="s">
        <v>4</v>
      </c>
      <c r="C1178" t="s">
        <v>2357</v>
      </c>
      <c r="D1178" t="str">
        <f>HYPERLINK("https://talan.bank.gov.ua/get-user-certificate/g6RWwtrssP9Rp-XgvzqZ","Завантажити сертифікат")</f>
        <v>Завантажити сертифікат</v>
      </c>
    </row>
    <row r="1179" spans="1:4" x14ac:dyDescent="0.3">
      <c r="A1179" t="s">
        <v>2358</v>
      </c>
      <c r="B1179" t="s">
        <v>4</v>
      </c>
      <c r="C1179" t="s">
        <v>2359</v>
      </c>
      <c r="D1179" t="str">
        <f>HYPERLINK("https://talan.bank.gov.ua/get-user-certificate/g6RWw5dzlxh-SgR9CfaD","Завантажити сертифікат")</f>
        <v>Завантажити сертифікат</v>
      </c>
    </row>
    <row r="1180" spans="1:4" x14ac:dyDescent="0.3">
      <c r="A1180" t="s">
        <v>2360</v>
      </c>
      <c r="B1180" t="s">
        <v>4</v>
      </c>
      <c r="C1180" t="s">
        <v>2361</v>
      </c>
      <c r="D1180" t="str">
        <f>HYPERLINK("https://talan.bank.gov.ua/get-user-certificate/g6RWw-vCh5SWHLcQD0BL","Завантажити сертифікат")</f>
        <v>Завантажити сертифікат</v>
      </c>
    </row>
    <row r="1181" spans="1:4" x14ac:dyDescent="0.3">
      <c r="A1181" t="s">
        <v>2362</v>
      </c>
      <c r="B1181" t="s">
        <v>4</v>
      </c>
      <c r="C1181" t="s">
        <v>2363</v>
      </c>
      <c r="D1181" t="str">
        <f>HYPERLINK("https://talan.bank.gov.ua/get-user-certificate/g6RWwxDa1ZKqhqXgTyaf","Завантажити сертифікат")</f>
        <v>Завантажити сертифікат</v>
      </c>
    </row>
    <row r="1182" spans="1:4" x14ac:dyDescent="0.3">
      <c r="A1182" t="s">
        <v>2364</v>
      </c>
      <c r="B1182" t="s">
        <v>4</v>
      </c>
      <c r="C1182" t="s">
        <v>2365</v>
      </c>
      <c r="D1182" t="str">
        <f>HYPERLINK("https://talan.bank.gov.ua/get-user-certificate/g6RWwihU_u73Hpf2psDG","Завантажити сертифікат")</f>
        <v>Завантажити сертифікат</v>
      </c>
    </row>
    <row r="1183" spans="1:4" x14ac:dyDescent="0.3">
      <c r="A1183" t="s">
        <v>2366</v>
      </c>
      <c r="B1183" t="s">
        <v>4</v>
      </c>
      <c r="C1183" t="s">
        <v>2367</v>
      </c>
      <c r="D1183" t="str">
        <f>HYPERLINK("https://talan.bank.gov.ua/get-user-certificate/g6RWwkocR4fqJzb5vuYK","Завантажити сертифікат")</f>
        <v>Завантажити сертифікат</v>
      </c>
    </row>
    <row r="1184" spans="1:4" x14ac:dyDescent="0.3">
      <c r="A1184" t="s">
        <v>2368</v>
      </c>
      <c r="B1184" t="s">
        <v>4</v>
      </c>
      <c r="C1184" t="s">
        <v>2369</v>
      </c>
      <c r="D1184" t="str">
        <f>HYPERLINK("https://talan.bank.gov.ua/get-user-certificate/g6RWwiA1MZJyYfchMRZK","Завантажити сертифікат")</f>
        <v>Завантажити сертифікат</v>
      </c>
    </row>
    <row r="1185" spans="1:4" x14ac:dyDescent="0.3">
      <c r="A1185" t="s">
        <v>2370</v>
      </c>
      <c r="B1185" t="s">
        <v>4</v>
      </c>
      <c r="C1185" t="s">
        <v>2371</v>
      </c>
      <c r="D1185" t="str">
        <f>HYPERLINK("https://talan.bank.gov.ua/get-user-certificate/g6RWw-V3mkMuviLAEUMR","Завантажити сертифікат")</f>
        <v>Завантажити сертифікат</v>
      </c>
    </row>
    <row r="1186" spans="1:4" x14ac:dyDescent="0.3">
      <c r="A1186" t="s">
        <v>2372</v>
      </c>
      <c r="B1186" t="s">
        <v>4</v>
      </c>
      <c r="C1186" t="s">
        <v>2373</v>
      </c>
      <c r="D1186" t="str">
        <f>HYPERLINK("https://talan.bank.gov.ua/get-user-certificate/g6RWw8WnzNM8yQ33EQmQ","Завантажити сертифікат")</f>
        <v>Завантажити сертифікат</v>
      </c>
    </row>
    <row r="1187" spans="1:4" x14ac:dyDescent="0.3">
      <c r="A1187" t="s">
        <v>2374</v>
      </c>
      <c r="B1187" t="s">
        <v>4</v>
      </c>
      <c r="C1187" t="s">
        <v>2375</v>
      </c>
      <c r="D1187" t="str">
        <f>HYPERLINK("https://talan.bank.gov.ua/get-user-certificate/g6RWwYBWrlkpRlE8ZIJ_","Завантажити сертифікат")</f>
        <v>Завантажити сертифікат</v>
      </c>
    </row>
    <row r="1188" spans="1:4" x14ac:dyDescent="0.3">
      <c r="A1188" t="s">
        <v>2376</v>
      </c>
      <c r="B1188" t="s">
        <v>4</v>
      </c>
      <c r="C1188" t="s">
        <v>2377</v>
      </c>
      <c r="D1188" t="str">
        <f>HYPERLINK("https://talan.bank.gov.ua/get-user-certificate/g6RWwS5zsf9zkhkY5ekP","Завантажити сертифікат")</f>
        <v>Завантажити сертифікат</v>
      </c>
    </row>
    <row r="1189" spans="1:4" x14ac:dyDescent="0.3">
      <c r="A1189" t="s">
        <v>2378</v>
      </c>
      <c r="B1189" t="s">
        <v>4</v>
      </c>
      <c r="C1189" t="s">
        <v>2379</v>
      </c>
      <c r="D1189" t="str">
        <f>HYPERLINK("https://talan.bank.gov.ua/get-user-certificate/g6RWwcX31MYlZVrBtGGS","Завантажити сертифікат")</f>
        <v>Завантажити сертифікат</v>
      </c>
    </row>
    <row r="1190" spans="1:4" x14ac:dyDescent="0.3">
      <c r="A1190" t="s">
        <v>2380</v>
      </c>
      <c r="B1190" t="s">
        <v>4</v>
      </c>
      <c r="C1190" t="s">
        <v>2381</v>
      </c>
      <c r="D1190" t="str">
        <f>HYPERLINK("https://talan.bank.gov.ua/get-user-certificate/g6RWwL_BG6suprT256sg","Завантажити сертифікат")</f>
        <v>Завантажити сертифікат</v>
      </c>
    </row>
    <row r="1191" spans="1:4" x14ac:dyDescent="0.3">
      <c r="A1191" t="s">
        <v>2382</v>
      </c>
      <c r="B1191" t="s">
        <v>4</v>
      </c>
      <c r="C1191" t="s">
        <v>2383</v>
      </c>
      <c r="D1191" t="str">
        <f>HYPERLINK("https://talan.bank.gov.ua/get-user-certificate/g6RWwW7SQ260ZM1uX1ux","Завантажити сертифікат")</f>
        <v>Завантажити сертифікат</v>
      </c>
    </row>
    <row r="1192" spans="1:4" x14ac:dyDescent="0.3">
      <c r="A1192" t="s">
        <v>2384</v>
      </c>
      <c r="B1192" t="s">
        <v>4</v>
      </c>
      <c r="C1192" t="s">
        <v>2385</v>
      </c>
      <c r="D1192" t="str">
        <f>HYPERLINK("https://talan.bank.gov.ua/get-user-certificate/g6RWwYOjEDIL57NKPUZS","Завантажити сертифікат")</f>
        <v>Завантажити сертифікат</v>
      </c>
    </row>
    <row r="1193" spans="1:4" x14ac:dyDescent="0.3">
      <c r="A1193" t="s">
        <v>2386</v>
      </c>
      <c r="B1193" t="s">
        <v>4</v>
      </c>
      <c r="C1193" t="s">
        <v>2387</v>
      </c>
      <c r="D1193" t="str">
        <f>HYPERLINK("https://talan.bank.gov.ua/get-user-certificate/g6RWwV8yj-o6GrhEum0-","Завантажити сертифікат")</f>
        <v>Завантажити сертифікат</v>
      </c>
    </row>
    <row r="1194" spans="1:4" x14ac:dyDescent="0.3">
      <c r="A1194" t="s">
        <v>2388</v>
      </c>
      <c r="B1194" t="s">
        <v>4</v>
      </c>
      <c r="C1194" t="s">
        <v>2389</v>
      </c>
      <c r="D1194" t="str">
        <f>HYPERLINK("https://talan.bank.gov.ua/get-user-certificate/g6RWwHoz1I__B0jRUULA","Завантажити сертифікат")</f>
        <v>Завантажити сертифікат</v>
      </c>
    </row>
    <row r="1195" spans="1:4" x14ac:dyDescent="0.3">
      <c r="A1195" t="s">
        <v>2390</v>
      </c>
      <c r="B1195" t="s">
        <v>4</v>
      </c>
      <c r="C1195" t="s">
        <v>2391</v>
      </c>
      <c r="D1195" t="str">
        <f>HYPERLINK("https://talan.bank.gov.ua/get-user-certificate/g6RWwHRdfB39uJaEhosh","Завантажити сертифікат")</f>
        <v>Завантажити сертифікат</v>
      </c>
    </row>
    <row r="1196" spans="1:4" x14ac:dyDescent="0.3">
      <c r="A1196" t="s">
        <v>2392</v>
      </c>
      <c r="B1196" t="s">
        <v>4</v>
      </c>
      <c r="C1196" t="s">
        <v>2393</v>
      </c>
      <c r="D1196" t="str">
        <f>HYPERLINK("https://talan.bank.gov.ua/get-user-certificate/g6RWwHbRS3EpwPUFruiY","Завантажити сертифікат")</f>
        <v>Завантажити сертифікат</v>
      </c>
    </row>
    <row r="1197" spans="1:4" x14ac:dyDescent="0.3">
      <c r="A1197" t="s">
        <v>2394</v>
      </c>
      <c r="B1197" t="s">
        <v>4</v>
      </c>
      <c r="C1197" t="s">
        <v>2395</v>
      </c>
      <c r="D1197" t="str">
        <f>HYPERLINK("https://talan.bank.gov.ua/get-user-certificate/g6RWwD1zd6czNmxVrzXm","Завантажити сертифікат")</f>
        <v>Завантажити сертифікат</v>
      </c>
    </row>
    <row r="1198" spans="1:4" x14ac:dyDescent="0.3">
      <c r="A1198" t="s">
        <v>2396</v>
      </c>
      <c r="B1198" t="s">
        <v>4</v>
      </c>
      <c r="C1198" t="s">
        <v>2397</v>
      </c>
      <c r="D1198" t="str">
        <f>HYPERLINK("https://talan.bank.gov.ua/get-user-certificate/g6RWwWUMQx0sgVz_kdH9","Завантажити сертифікат")</f>
        <v>Завантажити сертифікат</v>
      </c>
    </row>
    <row r="1199" spans="1:4" x14ac:dyDescent="0.3">
      <c r="A1199" t="s">
        <v>2398</v>
      </c>
      <c r="B1199" t="s">
        <v>4</v>
      </c>
      <c r="C1199" t="s">
        <v>2399</v>
      </c>
      <c r="D1199" t="str">
        <f>HYPERLINK("https://talan.bank.gov.ua/get-user-certificate/g6RWw7bXQHQMA1NdNlnI","Завантажити сертифікат")</f>
        <v>Завантажити сертифікат</v>
      </c>
    </row>
    <row r="1200" spans="1:4" x14ac:dyDescent="0.3">
      <c r="A1200" t="s">
        <v>2400</v>
      </c>
      <c r="B1200" t="s">
        <v>4</v>
      </c>
      <c r="C1200" t="s">
        <v>2401</v>
      </c>
      <c r="D1200" t="str">
        <f>HYPERLINK("https://talan.bank.gov.ua/get-user-certificate/g6RWwwSqvSHUCzkeK2Ee","Завантажити сертифікат")</f>
        <v>Завантажити сертифікат</v>
      </c>
    </row>
    <row r="1201" spans="1:4" x14ac:dyDescent="0.3">
      <c r="A1201" t="s">
        <v>2402</v>
      </c>
      <c r="B1201" t="s">
        <v>4</v>
      </c>
      <c r="C1201" t="s">
        <v>2403</v>
      </c>
      <c r="D1201" t="str">
        <f>HYPERLINK("https://talan.bank.gov.ua/get-user-certificate/g6RWw1Fp0zfMnsyzzitA","Завантажити сертифікат")</f>
        <v>Завантажити сертифікат</v>
      </c>
    </row>
    <row r="1202" spans="1:4" x14ac:dyDescent="0.3">
      <c r="A1202" t="s">
        <v>2404</v>
      </c>
      <c r="B1202" t="s">
        <v>4</v>
      </c>
      <c r="C1202" t="s">
        <v>2405</v>
      </c>
      <c r="D1202" t="str">
        <f>HYPERLINK("https://talan.bank.gov.ua/get-user-certificate/g6RWwES4Id0z4S1V_CdK","Завантажити сертифікат")</f>
        <v>Завантажити сертифікат</v>
      </c>
    </row>
    <row r="1203" spans="1:4" x14ac:dyDescent="0.3">
      <c r="A1203" t="s">
        <v>2406</v>
      </c>
      <c r="B1203" t="s">
        <v>4</v>
      </c>
      <c r="C1203" t="s">
        <v>2407</v>
      </c>
      <c r="D1203" t="str">
        <f>HYPERLINK("https://talan.bank.gov.ua/get-user-certificate/g6RWwm8qKngBHy7HDc2m","Завантажити сертифікат")</f>
        <v>Завантажити сертифікат</v>
      </c>
    </row>
    <row r="1204" spans="1:4" x14ac:dyDescent="0.3">
      <c r="A1204" t="s">
        <v>2408</v>
      </c>
      <c r="B1204" t="s">
        <v>4</v>
      </c>
      <c r="C1204" t="s">
        <v>2409</v>
      </c>
      <c r="D1204" t="str">
        <f>HYPERLINK("https://talan.bank.gov.ua/get-user-certificate/g6RWwpT5U6K_-O5uuUCH","Завантажити сертифікат")</f>
        <v>Завантажити сертифікат</v>
      </c>
    </row>
    <row r="1205" spans="1:4" x14ac:dyDescent="0.3">
      <c r="A1205" t="s">
        <v>2410</v>
      </c>
      <c r="B1205" t="s">
        <v>4</v>
      </c>
      <c r="C1205" t="s">
        <v>2411</v>
      </c>
      <c r="D1205" t="str">
        <f>HYPERLINK("https://talan.bank.gov.ua/get-user-certificate/g6RWwHc_u3MT30EreNbR","Завантажити сертифікат")</f>
        <v>Завантажити сертифікат</v>
      </c>
    </row>
    <row r="1206" spans="1:4" x14ac:dyDescent="0.3">
      <c r="A1206" t="s">
        <v>2412</v>
      </c>
      <c r="B1206" t="s">
        <v>4</v>
      </c>
      <c r="C1206" t="s">
        <v>2413</v>
      </c>
      <c r="D1206" t="str">
        <f>HYPERLINK("https://talan.bank.gov.ua/get-user-certificate/g6RWwXuSNkQCxm2k3Elg","Завантажити сертифікат")</f>
        <v>Завантажити сертифікат</v>
      </c>
    </row>
    <row r="1207" spans="1:4" x14ac:dyDescent="0.3">
      <c r="A1207" t="s">
        <v>2414</v>
      </c>
      <c r="B1207" t="s">
        <v>4</v>
      </c>
      <c r="C1207" t="s">
        <v>2415</v>
      </c>
      <c r="D1207" t="str">
        <f>HYPERLINK("https://talan.bank.gov.ua/get-user-certificate/g6RWw56BqpSY7pSd--0n","Завантажити сертифікат")</f>
        <v>Завантажити сертифікат</v>
      </c>
    </row>
    <row r="1208" spans="1:4" x14ac:dyDescent="0.3">
      <c r="A1208" t="s">
        <v>2416</v>
      </c>
      <c r="B1208" t="s">
        <v>4</v>
      </c>
      <c r="C1208" t="s">
        <v>2417</v>
      </c>
      <c r="D1208" t="str">
        <f>HYPERLINK("https://talan.bank.gov.ua/get-user-certificate/g6RWwVbUZSVs1WsVpKTy","Завантажити сертифікат")</f>
        <v>Завантажити сертифікат</v>
      </c>
    </row>
    <row r="1209" spans="1:4" x14ac:dyDescent="0.3">
      <c r="A1209" t="s">
        <v>2418</v>
      </c>
      <c r="B1209" t="s">
        <v>4</v>
      </c>
      <c r="C1209" t="s">
        <v>2419</v>
      </c>
      <c r="D1209" t="str">
        <f>HYPERLINK("https://talan.bank.gov.ua/get-user-certificate/g6RWwu6GYjXgsoHT8Aka","Завантажити сертифікат")</f>
        <v>Завантажити сертифікат</v>
      </c>
    </row>
    <row r="1210" spans="1:4" x14ac:dyDescent="0.3">
      <c r="A1210" t="s">
        <v>2420</v>
      </c>
      <c r="B1210" t="s">
        <v>4</v>
      </c>
      <c r="C1210" t="s">
        <v>2421</v>
      </c>
      <c r="D1210" t="str">
        <f>HYPERLINK("https://talan.bank.gov.ua/get-user-certificate/g6RWwWXJDkt4glVzGnJA","Завантажити сертифікат")</f>
        <v>Завантажити сертифікат</v>
      </c>
    </row>
    <row r="1211" spans="1:4" x14ac:dyDescent="0.3">
      <c r="A1211" t="s">
        <v>2422</v>
      </c>
      <c r="B1211" t="s">
        <v>4</v>
      </c>
      <c r="C1211" t="s">
        <v>2423</v>
      </c>
      <c r="D1211" t="str">
        <f>HYPERLINK("https://talan.bank.gov.ua/get-user-certificate/g6RWwJOqi4H7ybE4CJMJ","Завантажити сертифікат")</f>
        <v>Завантажити сертифікат</v>
      </c>
    </row>
    <row r="1212" spans="1:4" x14ac:dyDescent="0.3">
      <c r="A1212" t="s">
        <v>2424</v>
      </c>
      <c r="B1212" t="s">
        <v>4</v>
      </c>
      <c r="C1212" t="s">
        <v>2425</v>
      </c>
      <c r="D1212" t="str">
        <f>HYPERLINK("https://talan.bank.gov.ua/get-user-certificate/g6RWwKvpJxuxlhGamB9F","Завантажити сертифікат")</f>
        <v>Завантажити сертифікат</v>
      </c>
    </row>
    <row r="1213" spans="1:4" x14ac:dyDescent="0.3">
      <c r="A1213" t="s">
        <v>2426</v>
      </c>
      <c r="B1213" t="s">
        <v>4</v>
      </c>
      <c r="C1213" t="s">
        <v>2427</v>
      </c>
      <c r="D1213" t="str">
        <f>HYPERLINK("https://talan.bank.gov.ua/get-user-certificate/g6RWwyT_5crybHomdxf2","Завантажити сертифікат")</f>
        <v>Завантажити сертифікат</v>
      </c>
    </row>
    <row r="1214" spans="1:4" x14ac:dyDescent="0.3">
      <c r="A1214" t="s">
        <v>2428</v>
      </c>
      <c r="B1214" t="s">
        <v>4</v>
      </c>
      <c r="C1214" t="s">
        <v>2429</v>
      </c>
      <c r="D1214" t="str">
        <f>HYPERLINK("https://talan.bank.gov.ua/get-user-certificate/g6RWwXYLr3CjaDh81r7O","Завантажити сертифікат")</f>
        <v>Завантажити сертифікат</v>
      </c>
    </row>
    <row r="1215" spans="1:4" x14ac:dyDescent="0.3">
      <c r="A1215" t="s">
        <v>2430</v>
      </c>
      <c r="B1215" t="s">
        <v>4</v>
      </c>
      <c r="C1215" t="s">
        <v>2431</v>
      </c>
      <c r="D1215" t="str">
        <f>HYPERLINK("https://talan.bank.gov.ua/get-user-certificate/g6RWwlvLkHoEqwnTxiap","Завантажити сертифікат")</f>
        <v>Завантажити сертифікат</v>
      </c>
    </row>
    <row r="1216" spans="1:4" x14ac:dyDescent="0.3">
      <c r="A1216" t="s">
        <v>2432</v>
      </c>
      <c r="B1216" t="s">
        <v>4</v>
      </c>
      <c r="C1216" t="s">
        <v>2433</v>
      </c>
      <c r="D1216" t="str">
        <f>HYPERLINK("https://talan.bank.gov.ua/get-user-certificate/g6RWw7gJFMtVoIr6z176","Завантажити сертифікат")</f>
        <v>Завантажити сертифікат</v>
      </c>
    </row>
    <row r="1217" spans="1:4" x14ac:dyDescent="0.3">
      <c r="A1217" t="s">
        <v>2434</v>
      </c>
      <c r="B1217" t="s">
        <v>4</v>
      </c>
      <c r="C1217" t="s">
        <v>2435</v>
      </c>
      <c r="D1217" t="str">
        <f>HYPERLINK("https://talan.bank.gov.ua/get-user-certificate/g6RWwclLPKqhGOtdGlVb","Завантажити сертифікат")</f>
        <v>Завантажити сертифікат</v>
      </c>
    </row>
    <row r="1218" spans="1:4" x14ac:dyDescent="0.3">
      <c r="A1218" t="s">
        <v>2436</v>
      </c>
      <c r="B1218" t="s">
        <v>4</v>
      </c>
      <c r="C1218" t="s">
        <v>2437</v>
      </c>
      <c r="D1218" t="str">
        <f>HYPERLINK("https://talan.bank.gov.ua/get-user-certificate/g6RWwEkQlz_aA7ec-jZl","Завантажити сертифікат")</f>
        <v>Завантажити сертифікат</v>
      </c>
    </row>
    <row r="1219" spans="1:4" x14ac:dyDescent="0.3">
      <c r="A1219" t="s">
        <v>2438</v>
      </c>
      <c r="B1219" t="s">
        <v>4</v>
      </c>
      <c r="C1219" t="s">
        <v>2439</v>
      </c>
      <c r="D1219" t="str">
        <f>HYPERLINK("https://talan.bank.gov.ua/get-user-certificate/g6RWwhVAHcaS9GtNosG6","Завантажити сертифікат")</f>
        <v>Завантажити сертифікат</v>
      </c>
    </row>
    <row r="1220" spans="1:4" x14ac:dyDescent="0.3">
      <c r="A1220" t="s">
        <v>2440</v>
      </c>
      <c r="B1220" t="s">
        <v>4</v>
      </c>
      <c r="C1220" t="s">
        <v>2441</v>
      </c>
      <c r="D1220" t="str">
        <f>HYPERLINK("https://talan.bank.gov.ua/get-user-certificate/g6RWwqckGh93VQs7OPC5","Завантажити сертифікат")</f>
        <v>Завантажити сертифікат</v>
      </c>
    </row>
    <row r="1221" spans="1:4" x14ac:dyDescent="0.3">
      <c r="A1221" t="s">
        <v>2442</v>
      </c>
      <c r="B1221" t="s">
        <v>4</v>
      </c>
      <c r="C1221" t="s">
        <v>2443</v>
      </c>
      <c r="D1221" t="str">
        <f>HYPERLINK("https://talan.bank.gov.ua/get-user-certificate/g6RWwrXcNZ-ZkXwBH9cH","Завантажити сертифікат")</f>
        <v>Завантажити сертифікат</v>
      </c>
    </row>
    <row r="1222" spans="1:4" x14ac:dyDescent="0.3">
      <c r="A1222" t="s">
        <v>2444</v>
      </c>
      <c r="B1222" t="s">
        <v>4</v>
      </c>
      <c r="C1222" t="s">
        <v>2445</v>
      </c>
      <c r="D1222" t="str">
        <f>HYPERLINK("https://talan.bank.gov.ua/get-user-certificate/g6RWwgbfHNM2iSmwifR8","Завантажити сертифікат")</f>
        <v>Завантажити сертифікат</v>
      </c>
    </row>
    <row r="1223" spans="1:4" x14ac:dyDescent="0.3">
      <c r="A1223" t="s">
        <v>2446</v>
      </c>
      <c r="B1223" t="s">
        <v>4</v>
      </c>
      <c r="C1223" t="s">
        <v>2447</v>
      </c>
      <c r="D1223" t="str">
        <f>HYPERLINK("https://talan.bank.gov.ua/get-user-certificate/g6RWw8kfvWm-n92DSjxd","Завантажити сертифікат")</f>
        <v>Завантажити сертифікат</v>
      </c>
    </row>
    <row r="1224" spans="1:4" x14ac:dyDescent="0.3">
      <c r="A1224" t="s">
        <v>2448</v>
      </c>
      <c r="B1224" t="s">
        <v>4</v>
      </c>
      <c r="C1224" t="s">
        <v>2449</v>
      </c>
      <c r="D1224" t="str">
        <f>HYPERLINK("https://talan.bank.gov.ua/get-user-certificate/g6RWwFclwKORsCeqJoaY","Завантажити сертифікат")</f>
        <v>Завантажити сертифікат</v>
      </c>
    </row>
    <row r="1225" spans="1:4" x14ac:dyDescent="0.3">
      <c r="A1225" t="s">
        <v>2450</v>
      </c>
      <c r="B1225" t="s">
        <v>4</v>
      </c>
      <c r="C1225" t="s">
        <v>2451</v>
      </c>
      <c r="D1225" t="str">
        <f>HYPERLINK("https://talan.bank.gov.ua/get-user-certificate/g6RWwfqV70hs9nqDO3tm","Завантажити сертифікат")</f>
        <v>Завантажити сертифікат</v>
      </c>
    </row>
    <row r="1226" spans="1:4" x14ac:dyDescent="0.3">
      <c r="A1226" t="s">
        <v>2452</v>
      </c>
      <c r="B1226" t="s">
        <v>4</v>
      </c>
      <c r="C1226" t="s">
        <v>2453</v>
      </c>
      <c r="D1226" t="str">
        <f>HYPERLINK("https://talan.bank.gov.ua/get-user-certificate/g6RWwSVwasvMrxxtICfW","Завантажити сертифікат")</f>
        <v>Завантажити сертифікат</v>
      </c>
    </row>
    <row r="1227" spans="1:4" x14ac:dyDescent="0.3">
      <c r="A1227" t="s">
        <v>2454</v>
      </c>
      <c r="B1227" t="s">
        <v>4</v>
      </c>
      <c r="C1227" t="s">
        <v>2455</v>
      </c>
      <c r="D1227" t="str">
        <f>HYPERLINK("https://talan.bank.gov.ua/get-user-certificate/g6RWw1j2Ui2AeMYrsjDy","Завантажити сертифікат")</f>
        <v>Завантажити сертифікат</v>
      </c>
    </row>
    <row r="1228" spans="1:4" x14ac:dyDescent="0.3">
      <c r="A1228" t="s">
        <v>2456</v>
      </c>
      <c r="B1228" t="s">
        <v>4</v>
      </c>
      <c r="C1228" t="s">
        <v>2457</v>
      </c>
      <c r="D1228" t="str">
        <f>HYPERLINK("https://talan.bank.gov.ua/get-user-certificate/g6RWw8pLHDegIlwdaM0V","Завантажити сертифікат")</f>
        <v>Завантажити сертифікат</v>
      </c>
    </row>
    <row r="1229" spans="1:4" x14ac:dyDescent="0.3">
      <c r="A1229" t="s">
        <v>2458</v>
      </c>
      <c r="B1229" t="s">
        <v>4</v>
      </c>
      <c r="C1229" t="s">
        <v>2459</v>
      </c>
      <c r="D1229" t="str">
        <f>HYPERLINK("https://talan.bank.gov.ua/get-user-certificate/g6RWw15rYPPPris7m5FT","Завантажити сертифікат")</f>
        <v>Завантажити сертифікат</v>
      </c>
    </row>
    <row r="1230" spans="1:4" x14ac:dyDescent="0.3">
      <c r="A1230" t="s">
        <v>2460</v>
      </c>
      <c r="B1230" t="s">
        <v>4</v>
      </c>
      <c r="C1230" t="s">
        <v>2461</v>
      </c>
      <c r="D1230" t="str">
        <f>HYPERLINK("https://talan.bank.gov.ua/get-user-certificate/g6RWw1_CUTJ82eAPt3os","Завантажити сертифікат")</f>
        <v>Завантажити сертифікат</v>
      </c>
    </row>
    <row r="1231" spans="1:4" x14ac:dyDescent="0.3">
      <c r="A1231" t="s">
        <v>2462</v>
      </c>
      <c r="B1231" t="s">
        <v>4</v>
      </c>
      <c r="C1231" t="s">
        <v>2463</v>
      </c>
      <c r="D1231" t="str">
        <f>HYPERLINK("https://talan.bank.gov.ua/get-user-certificate/g6RWw00FGlvisEqQricQ","Завантажити сертифікат")</f>
        <v>Завантажити сертифікат</v>
      </c>
    </row>
    <row r="1232" spans="1:4" x14ac:dyDescent="0.3">
      <c r="A1232" t="s">
        <v>2464</v>
      </c>
      <c r="B1232" t="s">
        <v>4</v>
      </c>
      <c r="C1232" t="s">
        <v>2465</v>
      </c>
      <c r="D1232" t="str">
        <f>HYPERLINK("https://talan.bank.gov.ua/get-user-certificate/g6RWwcIgliUhMf_gxJTc","Завантажити сертифікат")</f>
        <v>Завантажити сертифікат</v>
      </c>
    </row>
    <row r="1233" spans="1:4" x14ac:dyDescent="0.3">
      <c r="A1233" t="s">
        <v>2466</v>
      </c>
      <c r="B1233" t="s">
        <v>4</v>
      </c>
      <c r="C1233" t="s">
        <v>2467</v>
      </c>
      <c r="D1233" t="str">
        <f>HYPERLINK("https://talan.bank.gov.ua/get-user-certificate/g6RWwOR_ngiz41L31ShB","Завантажити сертифікат")</f>
        <v>Завантажити сертифікат</v>
      </c>
    </row>
    <row r="1234" spans="1:4" x14ac:dyDescent="0.3">
      <c r="A1234" t="s">
        <v>2468</v>
      </c>
      <c r="B1234" t="s">
        <v>4</v>
      </c>
      <c r="C1234" t="s">
        <v>2469</v>
      </c>
      <c r="D1234" t="str">
        <f>HYPERLINK("https://talan.bank.gov.ua/get-user-certificate/g6RWwlSEpUY5E8zH2dvC","Завантажити сертифікат")</f>
        <v>Завантажити сертифікат</v>
      </c>
    </row>
    <row r="1235" spans="1:4" x14ac:dyDescent="0.3">
      <c r="A1235" t="s">
        <v>2470</v>
      </c>
      <c r="B1235" t="s">
        <v>4</v>
      </c>
      <c r="C1235" t="s">
        <v>2471</v>
      </c>
      <c r="D1235" t="str">
        <f>HYPERLINK("https://talan.bank.gov.ua/get-user-certificate/g6RWw4dpBnoD-litcl8M","Завантажити сертифікат")</f>
        <v>Завантажити сертифікат</v>
      </c>
    </row>
    <row r="1236" spans="1:4" x14ac:dyDescent="0.3">
      <c r="A1236" t="s">
        <v>2472</v>
      </c>
      <c r="B1236" t="s">
        <v>4</v>
      </c>
      <c r="C1236" t="s">
        <v>2473</v>
      </c>
      <c r="D1236" t="str">
        <f>HYPERLINK("https://talan.bank.gov.ua/get-user-certificate/g6RWwLto4TwrhkJdxJyf","Завантажити сертифікат")</f>
        <v>Завантажити сертифікат</v>
      </c>
    </row>
    <row r="1237" spans="1:4" x14ac:dyDescent="0.3">
      <c r="A1237" t="s">
        <v>2474</v>
      </c>
      <c r="B1237" t="s">
        <v>4</v>
      </c>
      <c r="C1237" t="s">
        <v>2475</v>
      </c>
      <c r="D1237" t="str">
        <f>HYPERLINK("https://talan.bank.gov.ua/get-user-certificate/g6RWwakNAcbWyNJEwBnw","Завантажити сертифікат")</f>
        <v>Завантажити сертифікат</v>
      </c>
    </row>
    <row r="1238" spans="1:4" x14ac:dyDescent="0.3">
      <c r="A1238" t="s">
        <v>2476</v>
      </c>
      <c r="B1238" t="s">
        <v>4</v>
      </c>
      <c r="C1238" t="s">
        <v>2477</v>
      </c>
      <c r="D1238" t="str">
        <f>HYPERLINK("https://talan.bank.gov.ua/get-user-certificate/g6RWwz_bGUwKjgZ8cdFJ","Завантажити сертифікат")</f>
        <v>Завантажити сертифікат</v>
      </c>
    </row>
    <row r="1239" spans="1:4" x14ac:dyDescent="0.3">
      <c r="A1239" t="s">
        <v>2478</v>
      </c>
      <c r="B1239" t="s">
        <v>4</v>
      </c>
      <c r="C1239" t="s">
        <v>2479</v>
      </c>
      <c r="D1239" t="str">
        <f>HYPERLINK("https://talan.bank.gov.ua/get-user-certificate/g6RWwaM6CBaGJqh_zP8C","Завантажити сертифікат")</f>
        <v>Завантажити сертифікат</v>
      </c>
    </row>
    <row r="1240" spans="1:4" x14ac:dyDescent="0.3">
      <c r="A1240" t="s">
        <v>2480</v>
      </c>
      <c r="B1240" t="s">
        <v>4</v>
      </c>
      <c r="C1240" t="s">
        <v>2481</v>
      </c>
      <c r="D1240" t="str">
        <f>HYPERLINK("https://talan.bank.gov.ua/get-user-certificate/g6RWwNAMVNMR9jIhp5xK","Завантажити сертифікат")</f>
        <v>Завантажити сертифікат</v>
      </c>
    </row>
    <row r="1241" spans="1:4" x14ac:dyDescent="0.3">
      <c r="A1241" t="s">
        <v>2482</v>
      </c>
      <c r="B1241" t="s">
        <v>4</v>
      </c>
      <c r="C1241" t="s">
        <v>2483</v>
      </c>
      <c r="D1241" t="str">
        <f>HYPERLINK("https://talan.bank.gov.ua/get-user-certificate/g6RWw8EvCBmp_pz-AAq0","Завантажити сертифікат")</f>
        <v>Завантажити сертифікат</v>
      </c>
    </row>
    <row r="1242" spans="1:4" x14ac:dyDescent="0.3">
      <c r="A1242" t="s">
        <v>2484</v>
      </c>
      <c r="B1242" t="s">
        <v>4</v>
      </c>
      <c r="C1242" t="s">
        <v>2485</v>
      </c>
      <c r="D1242" t="str">
        <f>HYPERLINK("https://talan.bank.gov.ua/get-user-certificate/g6RWwS5CjBbRHOgYLiLF","Завантажити сертифікат")</f>
        <v>Завантажити сертифікат</v>
      </c>
    </row>
    <row r="1243" spans="1:4" x14ac:dyDescent="0.3">
      <c r="A1243" t="s">
        <v>2486</v>
      </c>
      <c r="B1243" t="s">
        <v>4</v>
      </c>
      <c r="C1243" t="s">
        <v>2487</v>
      </c>
      <c r="D1243" t="str">
        <f>HYPERLINK("https://talan.bank.gov.ua/get-user-certificate/g6RWwvhsMxpjvApp-Qpn","Завантажити сертифікат")</f>
        <v>Завантажити сертифікат</v>
      </c>
    </row>
    <row r="1244" spans="1:4" x14ac:dyDescent="0.3">
      <c r="A1244" t="s">
        <v>2488</v>
      </c>
      <c r="B1244" t="s">
        <v>4</v>
      </c>
      <c r="C1244" t="s">
        <v>2489</v>
      </c>
      <c r="D1244" t="str">
        <f>HYPERLINK("https://talan.bank.gov.ua/get-user-certificate/g6RWwts6BP9xx6mMAhUQ","Завантажити сертифікат")</f>
        <v>Завантажити сертифікат</v>
      </c>
    </row>
    <row r="1245" spans="1:4" x14ac:dyDescent="0.3">
      <c r="A1245" t="s">
        <v>2490</v>
      </c>
      <c r="B1245" t="s">
        <v>4</v>
      </c>
      <c r="C1245" t="s">
        <v>2491</v>
      </c>
      <c r="D1245" t="str">
        <f>HYPERLINK("https://talan.bank.gov.ua/get-user-certificate/g6RWwzcTesU1IgBu5Uhn","Завантажити сертифікат")</f>
        <v>Завантажити сертифікат</v>
      </c>
    </row>
    <row r="1246" spans="1:4" x14ac:dyDescent="0.3">
      <c r="A1246" t="s">
        <v>2492</v>
      </c>
      <c r="B1246" t="s">
        <v>4</v>
      </c>
      <c r="C1246" t="s">
        <v>2493</v>
      </c>
      <c r="D1246" t="str">
        <f>HYPERLINK("https://talan.bank.gov.ua/get-user-certificate/g6RWwgSXAcdcttMK_dE3","Завантажити сертифікат")</f>
        <v>Завантажити сертифікат</v>
      </c>
    </row>
    <row r="1247" spans="1:4" x14ac:dyDescent="0.3">
      <c r="A1247" t="s">
        <v>2494</v>
      </c>
      <c r="B1247" t="s">
        <v>4</v>
      </c>
      <c r="C1247" t="s">
        <v>2495</v>
      </c>
      <c r="D1247" t="str">
        <f>HYPERLINK("https://talan.bank.gov.ua/get-user-certificate/g6RWwl7vqDfzpNqVHQvw","Завантажити сертифікат")</f>
        <v>Завантажити сертифікат</v>
      </c>
    </row>
    <row r="1248" spans="1:4" x14ac:dyDescent="0.3">
      <c r="A1248" t="s">
        <v>2496</v>
      </c>
      <c r="B1248" t="s">
        <v>4</v>
      </c>
      <c r="C1248" t="s">
        <v>2497</v>
      </c>
      <c r="D1248" t="str">
        <f>HYPERLINK("https://talan.bank.gov.ua/get-user-certificate/g6RWwkBTTvImauteZs16","Завантажити сертифікат")</f>
        <v>Завантажити сертифікат</v>
      </c>
    </row>
    <row r="1249" spans="1:4" x14ac:dyDescent="0.3">
      <c r="A1249" t="s">
        <v>2498</v>
      </c>
      <c r="B1249" t="s">
        <v>4</v>
      </c>
      <c r="C1249" t="s">
        <v>2499</v>
      </c>
      <c r="D1249" t="str">
        <f>HYPERLINK("https://talan.bank.gov.ua/get-user-certificate/g6RWwKiVnfqZy1OGf192","Завантажити сертифікат")</f>
        <v>Завантажити сертифікат</v>
      </c>
    </row>
    <row r="1250" spans="1:4" x14ac:dyDescent="0.3">
      <c r="A1250" t="s">
        <v>2500</v>
      </c>
      <c r="B1250" t="s">
        <v>4</v>
      </c>
      <c r="C1250" t="s">
        <v>2501</v>
      </c>
      <c r="D1250" t="str">
        <f>HYPERLINK("https://talan.bank.gov.ua/get-user-certificate/g6RWwF0x1mARXh9ABTwt","Завантажити сертифікат")</f>
        <v>Завантажити сертифікат</v>
      </c>
    </row>
    <row r="1251" spans="1:4" x14ac:dyDescent="0.3">
      <c r="A1251" t="s">
        <v>2502</v>
      </c>
      <c r="B1251" t="s">
        <v>4</v>
      </c>
      <c r="C1251" t="s">
        <v>2503</v>
      </c>
      <c r="D1251" t="str">
        <f>HYPERLINK("https://talan.bank.gov.ua/get-user-certificate/g6RWwM-t9vVcBKuTGX1w","Завантажити сертифікат")</f>
        <v>Завантажити сертифікат</v>
      </c>
    </row>
    <row r="1252" spans="1:4" x14ac:dyDescent="0.3">
      <c r="A1252" t="s">
        <v>2504</v>
      </c>
      <c r="B1252" t="s">
        <v>4</v>
      </c>
      <c r="C1252" t="s">
        <v>2505</v>
      </c>
      <c r="D1252" t="str">
        <f>HYPERLINK("https://talan.bank.gov.ua/get-user-certificate/g6RWwBJwhJGVNkm-qp7B","Завантажити сертифікат")</f>
        <v>Завантажити сертифікат</v>
      </c>
    </row>
    <row r="1253" spans="1:4" x14ac:dyDescent="0.3">
      <c r="A1253" t="s">
        <v>2506</v>
      </c>
      <c r="B1253" t="s">
        <v>4</v>
      </c>
      <c r="C1253" t="s">
        <v>2507</v>
      </c>
      <c r="D1253" t="str">
        <f>HYPERLINK("https://talan.bank.gov.ua/get-user-certificate/g6RWwjk5cvhCLlIGobRb","Завантажити сертифікат")</f>
        <v>Завантажити сертифікат</v>
      </c>
    </row>
    <row r="1254" spans="1:4" x14ac:dyDescent="0.3">
      <c r="A1254" t="s">
        <v>2508</v>
      </c>
      <c r="B1254" t="s">
        <v>4</v>
      </c>
      <c r="C1254" t="s">
        <v>2509</v>
      </c>
      <c r="D1254" t="str">
        <f>HYPERLINK("https://talan.bank.gov.ua/get-user-certificate/g6RWwvU4nV7_XYhmhqcI","Завантажити сертифікат")</f>
        <v>Завантажити сертифікат</v>
      </c>
    </row>
    <row r="1255" spans="1:4" x14ac:dyDescent="0.3">
      <c r="A1255" t="s">
        <v>2510</v>
      </c>
      <c r="B1255" t="s">
        <v>4</v>
      </c>
      <c r="C1255" t="s">
        <v>2511</v>
      </c>
      <c r="D1255" t="str">
        <f>HYPERLINK("https://talan.bank.gov.ua/get-user-certificate/g6RWwAXGtbxQmZIoJfDh","Завантажити сертифікат")</f>
        <v>Завантажити сертифікат</v>
      </c>
    </row>
    <row r="1256" spans="1:4" x14ac:dyDescent="0.3">
      <c r="A1256" t="s">
        <v>2512</v>
      </c>
      <c r="B1256" t="s">
        <v>4</v>
      </c>
      <c r="C1256" t="s">
        <v>2513</v>
      </c>
      <c r="D1256" t="str">
        <f>HYPERLINK("https://talan.bank.gov.ua/get-user-certificate/g6RWw_PssuepxLAsKnSS","Завантажити сертифікат")</f>
        <v>Завантажити сертифікат</v>
      </c>
    </row>
    <row r="1257" spans="1:4" x14ac:dyDescent="0.3">
      <c r="A1257" t="s">
        <v>2514</v>
      </c>
      <c r="B1257" t="s">
        <v>4</v>
      </c>
      <c r="C1257" t="s">
        <v>2515</v>
      </c>
      <c r="D1257" t="str">
        <f>HYPERLINK("https://talan.bank.gov.ua/get-user-certificate/g6RWwvs_KsWfdR5WTPPf","Завантажити сертифікат")</f>
        <v>Завантажити сертифікат</v>
      </c>
    </row>
    <row r="1258" spans="1:4" x14ac:dyDescent="0.3">
      <c r="A1258" t="s">
        <v>2516</v>
      </c>
      <c r="B1258" t="s">
        <v>4</v>
      </c>
      <c r="C1258" t="s">
        <v>2517</v>
      </c>
      <c r="D1258" t="str">
        <f>HYPERLINK("https://talan.bank.gov.ua/get-user-certificate/g6RWwr80HBZtner4gr73","Завантажити сертифікат")</f>
        <v>Завантажити сертифікат</v>
      </c>
    </row>
    <row r="1259" spans="1:4" x14ac:dyDescent="0.3">
      <c r="A1259" t="s">
        <v>2518</v>
      </c>
      <c r="B1259" t="s">
        <v>4</v>
      </c>
      <c r="C1259" t="s">
        <v>2519</v>
      </c>
      <c r="D1259" t="str">
        <f>HYPERLINK("https://talan.bank.gov.ua/get-user-certificate/g6RWwejWQHduKMMgoJAW","Завантажити сертифікат")</f>
        <v>Завантажити сертифікат</v>
      </c>
    </row>
    <row r="1260" spans="1:4" x14ac:dyDescent="0.3">
      <c r="A1260" t="s">
        <v>2520</v>
      </c>
      <c r="B1260" t="s">
        <v>4</v>
      </c>
      <c r="C1260" t="s">
        <v>2521</v>
      </c>
      <c r="D1260" t="str">
        <f>HYPERLINK("https://talan.bank.gov.ua/get-user-certificate/g6RWwm0P0wxUGbVtGdCE","Завантажити сертифікат")</f>
        <v>Завантажити сертифікат</v>
      </c>
    </row>
    <row r="1261" spans="1:4" x14ac:dyDescent="0.3">
      <c r="A1261" t="s">
        <v>2522</v>
      </c>
      <c r="B1261" t="s">
        <v>4</v>
      </c>
      <c r="C1261" t="s">
        <v>2523</v>
      </c>
      <c r="D1261" t="str">
        <f>HYPERLINK("https://talan.bank.gov.ua/get-user-certificate/g6RWw5dV7lIuprGP6Mkz","Завантажити сертифікат")</f>
        <v>Завантажити сертифікат</v>
      </c>
    </row>
    <row r="1262" spans="1:4" x14ac:dyDescent="0.3">
      <c r="A1262" t="s">
        <v>2524</v>
      </c>
      <c r="B1262" t="s">
        <v>4</v>
      </c>
      <c r="C1262" t="s">
        <v>2525</v>
      </c>
      <c r="D1262" t="str">
        <f>HYPERLINK("https://talan.bank.gov.ua/get-user-certificate/g6RWwvDdo5wVIWSwH8X2","Завантажити сертифікат")</f>
        <v>Завантажити сертифікат</v>
      </c>
    </row>
    <row r="1263" spans="1:4" x14ac:dyDescent="0.3">
      <c r="A1263" t="s">
        <v>2526</v>
      </c>
      <c r="B1263" t="s">
        <v>4</v>
      </c>
      <c r="C1263" t="s">
        <v>2527</v>
      </c>
      <c r="D1263" t="str">
        <f>HYPERLINK("https://talan.bank.gov.ua/get-user-certificate/g6RWwLBcJ2k-PhJfadAS","Завантажити сертифікат")</f>
        <v>Завантажити сертифікат</v>
      </c>
    </row>
    <row r="1264" spans="1:4" x14ac:dyDescent="0.3">
      <c r="A1264" t="s">
        <v>2528</v>
      </c>
      <c r="B1264" t="s">
        <v>4</v>
      </c>
      <c r="C1264" t="s">
        <v>2529</v>
      </c>
      <c r="D1264" t="str">
        <f>HYPERLINK("https://talan.bank.gov.ua/get-user-certificate/g6RWwapgHH3D7GHJL__E","Завантажити сертифікат")</f>
        <v>Завантажити сертифікат</v>
      </c>
    </row>
    <row r="1265" spans="1:4" x14ac:dyDescent="0.3">
      <c r="A1265" t="s">
        <v>2530</v>
      </c>
      <c r="B1265" t="s">
        <v>4</v>
      </c>
      <c r="C1265" t="s">
        <v>2531</v>
      </c>
      <c r="D1265" t="str">
        <f>HYPERLINK("https://talan.bank.gov.ua/get-user-certificate/g6RWwuDec4cWrwb-D9gl","Завантажити сертифікат")</f>
        <v>Завантажити сертифікат</v>
      </c>
    </row>
    <row r="1266" spans="1:4" x14ac:dyDescent="0.3">
      <c r="A1266" t="s">
        <v>2532</v>
      </c>
      <c r="B1266" t="s">
        <v>4</v>
      </c>
      <c r="C1266" t="s">
        <v>2533</v>
      </c>
      <c r="D1266" t="str">
        <f>HYPERLINK("https://talan.bank.gov.ua/get-user-certificate/g6RWwau8pvSJmK94Ndl0","Завантажити сертифікат")</f>
        <v>Завантажити сертифікат</v>
      </c>
    </row>
    <row r="1267" spans="1:4" x14ac:dyDescent="0.3">
      <c r="A1267" t="s">
        <v>2534</v>
      </c>
      <c r="B1267" t="s">
        <v>4</v>
      </c>
      <c r="C1267" t="s">
        <v>2535</v>
      </c>
      <c r="D1267" t="str">
        <f>HYPERLINK("https://talan.bank.gov.ua/get-user-certificate/g6RWwWKQm2TzT3tsivPC","Завантажити сертифікат")</f>
        <v>Завантажити сертифікат</v>
      </c>
    </row>
    <row r="1268" spans="1:4" x14ac:dyDescent="0.3">
      <c r="A1268" t="s">
        <v>2536</v>
      </c>
      <c r="B1268" t="s">
        <v>4</v>
      </c>
      <c r="C1268" t="s">
        <v>2537</v>
      </c>
      <c r="D1268" t="str">
        <f>HYPERLINK("https://talan.bank.gov.ua/get-user-certificate/g6RWw0TaWODw6KEIY9K_","Завантажити сертифікат")</f>
        <v>Завантажити сертифікат</v>
      </c>
    </row>
    <row r="1269" spans="1:4" x14ac:dyDescent="0.3">
      <c r="A1269" t="s">
        <v>2538</v>
      </c>
      <c r="B1269" t="s">
        <v>4</v>
      </c>
      <c r="C1269" t="s">
        <v>2539</v>
      </c>
      <c r="D1269" t="str">
        <f>HYPERLINK("https://talan.bank.gov.ua/get-user-certificate/g6RWwfHYF81ij0bcXbAo","Завантажити сертифікат")</f>
        <v>Завантажити сертифікат</v>
      </c>
    </row>
    <row r="1270" spans="1:4" x14ac:dyDescent="0.3">
      <c r="A1270" t="s">
        <v>2540</v>
      </c>
      <c r="B1270" t="s">
        <v>4</v>
      </c>
      <c r="C1270" t="s">
        <v>2541</v>
      </c>
      <c r="D1270" t="str">
        <f>HYPERLINK("https://talan.bank.gov.ua/get-user-certificate/g6RWwfMOtb3tVvEwdzfC","Завантажити сертифікат")</f>
        <v>Завантажити сертифікат</v>
      </c>
    </row>
    <row r="1271" spans="1:4" x14ac:dyDescent="0.3">
      <c r="A1271" t="s">
        <v>2542</v>
      </c>
      <c r="B1271" t="s">
        <v>4</v>
      </c>
      <c r="C1271" t="s">
        <v>2543</v>
      </c>
      <c r="D1271" t="str">
        <f>HYPERLINK("https://talan.bank.gov.ua/get-user-certificate/g6RWwuiVGZrp3mHKivMK","Завантажити сертифікат")</f>
        <v>Завантажити сертифікат</v>
      </c>
    </row>
    <row r="1272" spans="1:4" x14ac:dyDescent="0.3">
      <c r="A1272" t="s">
        <v>2544</v>
      </c>
      <c r="B1272" t="s">
        <v>4</v>
      </c>
      <c r="C1272" t="s">
        <v>2545</v>
      </c>
      <c r="D1272" t="str">
        <f>HYPERLINK("https://talan.bank.gov.ua/get-user-certificate/g6RWwokEkMCVedpaZl5z","Завантажити сертифікат")</f>
        <v>Завантажити сертифікат</v>
      </c>
    </row>
    <row r="1273" spans="1:4" x14ac:dyDescent="0.3">
      <c r="A1273" t="s">
        <v>2546</v>
      </c>
      <c r="B1273" t="s">
        <v>4</v>
      </c>
      <c r="C1273" t="s">
        <v>2547</v>
      </c>
      <c r="D1273" t="str">
        <f>HYPERLINK("https://talan.bank.gov.ua/get-user-certificate/g6RWwQ3CnZswtV7hiDSX","Завантажити сертифікат")</f>
        <v>Завантажити сертифікат</v>
      </c>
    </row>
    <row r="1274" spans="1:4" x14ac:dyDescent="0.3">
      <c r="A1274" t="s">
        <v>2548</v>
      </c>
      <c r="B1274" t="s">
        <v>4</v>
      </c>
      <c r="C1274" t="s">
        <v>2549</v>
      </c>
      <c r="D1274" t="str">
        <f>HYPERLINK("https://talan.bank.gov.ua/get-user-certificate/g6RWw1QU2pt9PxSfZXc-","Завантажити сертифікат")</f>
        <v>Завантажити сертифікат</v>
      </c>
    </row>
    <row r="1275" spans="1:4" x14ac:dyDescent="0.3">
      <c r="A1275" t="s">
        <v>2550</v>
      </c>
      <c r="B1275" t="s">
        <v>4</v>
      </c>
      <c r="C1275" t="s">
        <v>2551</v>
      </c>
      <c r="D1275" t="str">
        <f>HYPERLINK("https://talan.bank.gov.ua/get-user-certificate/g6RWwdh1oNP2_MDSe43p","Завантажити сертифікат")</f>
        <v>Завантажити сертифікат</v>
      </c>
    </row>
    <row r="1276" spans="1:4" x14ac:dyDescent="0.3">
      <c r="A1276" t="s">
        <v>2552</v>
      </c>
      <c r="B1276" t="s">
        <v>4</v>
      </c>
      <c r="C1276" t="s">
        <v>2553</v>
      </c>
      <c r="D1276" t="str">
        <f>HYPERLINK("https://talan.bank.gov.ua/get-user-certificate/g6RWwK_i6atdcm9vRFph","Завантажити сертифікат")</f>
        <v>Завантажити сертифікат</v>
      </c>
    </row>
    <row r="1277" spans="1:4" x14ac:dyDescent="0.3">
      <c r="A1277" t="s">
        <v>2554</v>
      </c>
      <c r="B1277" t="s">
        <v>4</v>
      </c>
      <c r="C1277" t="s">
        <v>2555</v>
      </c>
      <c r="D1277" t="str">
        <f>HYPERLINK("https://talan.bank.gov.ua/get-user-certificate/g6RWw_ESfN6q1tI41J--","Завантажити сертифікат")</f>
        <v>Завантажити сертифікат</v>
      </c>
    </row>
    <row r="1278" spans="1:4" x14ac:dyDescent="0.3">
      <c r="A1278" t="s">
        <v>2556</v>
      </c>
      <c r="B1278" t="s">
        <v>4</v>
      </c>
      <c r="C1278" t="s">
        <v>2557</v>
      </c>
      <c r="D1278" t="str">
        <f>HYPERLINK("https://talan.bank.gov.ua/get-user-certificate/g6RWweyuPAaCfnUpGcge","Завантажити сертифікат")</f>
        <v>Завантажити сертифікат</v>
      </c>
    </row>
    <row r="1279" spans="1:4" x14ac:dyDescent="0.3">
      <c r="A1279" t="s">
        <v>2558</v>
      </c>
      <c r="B1279" t="s">
        <v>4</v>
      </c>
      <c r="C1279" t="s">
        <v>2559</v>
      </c>
      <c r="D1279" t="str">
        <f>HYPERLINK("https://talan.bank.gov.ua/get-user-certificate/g6RWwXlHplx0oTHhNbcl","Завантажити сертифікат")</f>
        <v>Завантажити сертифікат</v>
      </c>
    </row>
    <row r="1280" spans="1:4" x14ac:dyDescent="0.3">
      <c r="A1280" t="s">
        <v>2560</v>
      </c>
      <c r="B1280" t="s">
        <v>4</v>
      </c>
      <c r="C1280" t="s">
        <v>2561</v>
      </c>
      <c r="D1280" t="str">
        <f>HYPERLINK("https://talan.bank.gov.ua/get-user-certificate/g6RWwspmtj85o7_CPqbc","Завантажити сертифікат")</f>
        <v>Завантажити сертифікат</v>
      </c>
    </row>
    <row r="1281" spans="1:4" x14ac:dyDescent="0.3">
      <c r="A1281" t="s">
        <v>2562</v>
      </c>
      <c r="B1281" t="s">
        <v>4</v>
      </c>
      <c r="C1281" t="s">
        <v>2563</v>
      </c>
      <c r="D1281" t="str">
        <f>HYPERLINK("https://talan.bank.gov.ua/get-user-certificate/g6RWwgV-Cnym8ufq47OS","Завантажити сертифікат")</f>
        <v>Завантажити сертифікат</v>
      </c>
    </row>
    <row r="1282" spans="1:4" x14ac:dyDescent="0.3">
      <c r="A1282" t="s">
        <v>2564</v>
      </c>
      <c r="B1282" t="s">
        <v>4</v>
      </c>
      <c r="C1282" t="s">
        <v>2565</v>
      </c>
      <c r="D1282" t="str">
        <f>HYPERLINK("https://talan.bank.gov.ua/get-user-certificate/g6RWwpld9rql3OZP2HPP","Завантажити сертифікат")</f>
        <v>Завантажити сертифікат</v>
      </c>
    </row>
    <row r="1283" spans="1:4" x14ac:dyDescent="0.3">
      <c r="A1283" t="s">
        <v>2566</v>
      </c>
      <c r="B1283" t="s">
        <v>4</v>
      </c>
      <c r="C1283" t="s">
        <v>2567</v>
      </c>
      <c r="D1283" t="str">
        <f>HYPERLINK("https://talan.bank.gov.ua/get-user-certificate/g6RWwOcViMqI6PYUcJnb","Завантажити сертифікат")</f>
        <v>Завантажити сертифікат</v>
      </c>
    </row>
    <row r="1284" spans="1:4" x14ac:dyDescent="0.3">
      <c r="A1284" t="s">
        <v>2568</v>
      </c>
      <c r="B1284" t="s">
        <v>4</v>
      </c>
      <c r="C1284" t="s">
        <v>2569</v>
      </c>
      <c r="D1284" t="str">
        <f>HYPERLINK("https://talan.bank.gov.ua/get-user-certificate/g6RWw-bH1FNXrFTvfsSP","Завантажити сертифікат")</f>
        <v>Завантажити сертифікат</v>
      </c>
    </row>
    <row r="1285" spans="1:4" x14ac:dyDescent="0.3">
      <c r="A1285" t="s">
        <v>2570</v>
      </c>
      <c r="B1285" t="s">
        <v>4</v>
      </c>
      <c r="C1285" t="s">
        <v>2571</v>
      </c>
      <c r="D1285" t="str">
        <f>HYPERLINK("https://talan.bank.gov.ua/get-user-certificate/g6RWwf93U5gnCCJ6NzuZ","Завантажити сертифікат")</f>
        <v>Завантажити сертифікат</v>
      </c>
    </row>
    <row r="1286" spans="1:4" x14ac:dyDescent="0.3">
      <c r="A1286" t="s">
        <v>2572</v>
      </c>
      <c r="B1286" t="s">
        <v>4</v>
      </c>
      <c r="C1286" t="s">
        <v>2573</v>
      </c>
      <c r="D1286" t="str">
        <f>HYPERLINK("https://talan.bank.gov.ua/get-user-certificate/g6RWwxkkAr-ZMsrNylBE","Завантажити сертифікат")</f>
        <v>Завантажити сертифікат</v>
      </c>
    </row>
    <row r="1287" spans="1:4" x14ac:dyDescent="0.3">
      <c r="A1287" t="s">
        <v>2574</v>
      </c>
      <c r="B1287" t="s">
        <v>4</v>
      </c>
      <c r="C1287" t="s">
        <v>2575</v>
      </c>
      <c r="D1287" t="str">
        <f>HYPERLINK("https://talan.bank.gov.ua/get-user-certificate/g6RWwJMdQTn3J1M_lXN2","Завантажити сертифікат")</f>
        <v>Завантажити сертифікат</v>
      </c>
    </row>
    <row r="1288" spans="1:4" x14ac:dyDescent="0.3">
      <c r="A1288" t="s">
        <v>2576</v>
      </c>
      <c r="B1288" t="s">
        <v>4</v>
      </c>
      <c r="C1288" t="s">
        <v>2577</v>
      </c>
      <c r="D1288" t="str">
        <f>HYPERLINK("https://talan.bank.gov.ua/get-user-certificate/g6RWwNBpuaEufJ8UYcSV","Завантажити сертифікат")</f>
        <v>Завантажити сертифікат</v>
      </c>
    </row>
    <row r="1289" spans="1:4" x14ac:dyDescent="0.3">
      <c r="A1289" t="s">
        <v>2578</v>
      </c>
      <c r="B1289" t="s">
        <v>4</v>
      </c>
      <c r="C1289" t="s">
        <v>2579</v>
      </c>
      <c r="D1289" t="str">
        <f>HYPERLINK("https://talan.bank.gov.ua/get-user-certificate/g6RWwUMqPE9Tva-dhmt2","Завантажити сертифікат")</f>
        <v>Завантажити сертифікат</v>
      </c>
    </row>
    <row r="1290" spans="1:4" x14ac:dyDescent="0.3">
      <c r="A1290" t="s">
        <v>2580</v>
      </c>
      <c r="B1290" t="s">
        <v>4</v>
      </c>
      <c r="C1290" t="s">
        <v>2581</v>
      </c>
      <c r="D1290" t="str">
        <f>HYPERLINK("https://talan.bank.gov.ua/get-user-certificate/g6RWw3B9fSlrHawhATXB","Завантажити сертифікат")</f>
        <v>Завантажити сертифікат</v>
      </c>
    </row>
    <row r="1291" spans="1:4" x14ac:dyDescent="0.3">
      <c r="A1291" t="s">
        <v>2582</v>
      </c>
      <c r="B1291" t="s">
        <v>4</v>
      </c>
      <c r="C1291" t="s">
        <v>2583</v>
      </c>
      <c r="D1291" t="str">
        <f>HYPERLINK("https://talan.bank.gov.ua/get-user-certificate/g6RWwEUSt5rL8FvWhlZe","Завантажити сертифікат")</f>
        <v>Завантажити сертифікат</v>
      </c>
    </row>
    <row r="1292" spans="1:4" x14ac:dyDescent="0.3">
      <c r="A1292" t="s">
        <v>2584</v>
      </c>
      <c r="B1292" t="s">
        <v>4</v>
      </c>
      <c r="C1292" t="s">
        <v>2585</v>
      </c>
      <c r="D1292" t="str">
        <f>HYPERLINK("https://talan.bank.gov.ua/get-user-certificate/g6RWwZ7wkVtKajBYvcoM","Завантажити сертифікат")</f>
        <v>Завантажити сертифікат</v>
      </c>
    </row>
    <row r="1293" spans="1:4" x14ac:dyDescent="0.3">
      <c r="A1293" t="s">
        <v>2586</v>
      </c>
      <c r="B1293" t="s">
        <v>4</v>
      </c>
      <c r="C1293" t="s">
        <v>2587</v>
      </c>
      <c r="D1293" t="str">
        <f>HYPERLINK("https://talan.bank.gov.ua/get-user-certificate/g6RWw2USRGabZZMlOqgc","Завантажити сертифікат")</f>
        <v>Завантажити сертифікат</v>
      </c>
    </row>
    <row r="1294" spans="1:4" x14ac:dyDescent="0.3">
      <c r="A1294" t="s">
        <v>2588</v>
      </c>
      <c r="B1294" t="s">
        <v>4</v>
      </c>
      <c r="C1294" t="s">
        <v>2589</v>
      </c>
      <c r="D1294" t="str">
        <f>HYPERLINK("https://talan.bank.gov.ua/get-user-certificate/g6RWw5QILPgKs4KOXWFz","Завантажити сертифікат")</f>
        <v>Завантажити сертифікат</v>
      </c>
    </row>
    <row r="1295" spans="1:4" x14ac:dyDescent="0.3">
      <c r="A1295" t="s">
        <v>2590</v>
      </c>
      <c r="B1295" t="s">
        <v>4</v>
      </c>
      <c r="C1295" t="s">
        <v>2591</v>
      </c>
      <c r="D1295" t="str">
        <f>HYPERLINK("https://talan.bank.gov.ua/get-user-certificate/g6RWw8JqqDIXHJGTG0gK","Завантажити сертифікат")</f>
        <v>Завантажити сертифікат</v>
      </c>
    </row>
    <row r="1296" spans="1:4" x14ac:dyDescent="0.3">
      <c r="A1296" t="s">
        <v>2592</v>
      </c>
      <c r="B1296" t="s">
        <v>4</v>
      </c>
      <c r="C1296" t="s">
        <v>2593</v>
      </c>
      <c r="D1296" t="str">
        <f>HYPERLINK("https://talan.bank.gov.ua/get-user-certificate/g6RWwL55-mRNxtzsI0tT","Завантажити сертифікат")</f>
        <v>Завантажити сертифікат</v>
      </c>
    </row>
    <row r="1297" spans="1:4" x14ac:dyDescent="0.3">
      <c r="A1297" t="s">
        <v>2594</v>
      </c>
      <c r="B1297" t="s">
        <v>4</v>
      </c>
      <c r="C1297" t="s">
        <v>2595</v>
      </c>
      <c r="D1297" t="str">
        <f>HYPERLINK("https://talan.bank.gov.ua/get-user-certificate/g6RWw-QhRyZqsm0LCt_B","Завантажити сертифікат")</f>
        <v>Завантажити сертифікат</v>
      </c>
    </row>
    <row r="1298" spans="1:4" x14ac:dyDescent="0.3">
      <c r="A1298" t="s">
        <v>2596</v>
      </c>
      <c r="B1298" t="s">
        <v>4</v>
      </c>
      <c r="C1298" t="s">
        <v>2597</v>
      </c>
      <c r="D1298" t="str">
        <f>HYPERLINK("https://talan.bank.gov.ua/get-user-certificate/g6RWwiqDbQUxlhiONd51","Завантажити сертифікат")</f>
        <v>Завантажити сертифікат</v>
      </c>
    </row>
    <row r="1299" spans="1:4" x14ac:dyDescent="0.3">
      <c r="A1299" t="s">
        <v>2598</v>
      </c>
      <c r="B1299" t="s">
        <v>4</v>
      </c>
      <c r="C1299" t="s">
        <v>2599</v>
      </c>
      <c r="D1299" t="str">
        <f>HYPERLINK("https://talan.bank.gov.ua/get-user-certificate/g6RWwGd0pOjDMy_a2qZc","Завантажити сертифікат")</f>
        <v>Завантажити сертифікат</v>
      </c>
    </row>
    <row r="1300" spans="1:4" x14ac:dyDescent="0.3">
      <c r="A1300" t="s">
        <v>2600</v>
      </c>
      <c r="B1300" t="s">
        <v>4</v>
      </c>
      <c r="C1300" t="s">
        <v>2601</v>
      </c>
      <c r="D1300" t="str">
        <f>HYPERLINK("https://talan.bank.gov.ua/get-user-certificate/g6RWwyUBIiZvYPSqs0bd","Завантажити сертифікат")</f>
        <v>Завантажити сертифікат</v>
      </c>
    </row>
    <row r="1301" spans="1:4" x14ac:dyDescent="0.3">
      <c r="A1301" t="s">
        <v>2602</v>
      </c>
      <c r="B1301" t="s">
        <v>4</v>
      </c>
      <c r="C1301" t="s">
        <v>2603</v>
      </c>
      <c r="D1301" t="str">
        <f>HYPERLINK("https://talan.bank.gov.ua/get-user-certificate/g6RWwvpNdk7iJKoXUEaR","Завантажити сертифікат")</f>
        <v>Завантажити сертифікат</v>
      </c>
    </row>
    <row r="1302" spans="1:4" x14ac:dyDescent="0.3">
      <c r="A1302" t="s">
        <v>2604</v>
      </c>
      <c r="B1302" t="s">
        <v>4</v>
      </c>
      <c r="C1302" t="s">
        <v>2605</v>
      </c>
      <c r="D1302" t="str">
        <f>HYPERLINK("https://talan.bank.gov.ua/get-user-certificate/g6RWwux9lGu2s11zK9NZ","Завантажити сертифікат")</f>
        <v>Завантажити сертифікат</v>
      </c>
    </row>
    <row r="1303" spans="1:4" x14ac:dyDescent="0.3">
      <c r="A1303" t="s">
        <v>2606</v>
      </c>
      <c r="B1303" t="s">
        <v>4</v>
      </c>
      <c r="C1303" t="s">
        <v>2607</v>
      </c>
      <c r="D1303" t="str">
        <f>HYPERLINK("https://talan.bank.gov.ua/get-user-certificate/g6RWwiGx_VK8Qr3jGuMl","Завантажити сертифікат")</f>
        <v>Завантажити сертифікат</v>
      </c>
    </row>
    <row r="1304" spans="1:4" x14ac:dyDescent="0.3">
      <c r="A1304" t="s">
        <v>2608</v>
      </c>
      <c r="B1304" t="s">
        <v>4</v>
      </c>
      <c r="C1304" t="s">
        <v>2609</v>
      </c>
      <c r="D1304" t="str">
        <f>HYPERLINK("https://talan.bank.gov.ua/get-user-certificate/g6RWwOl0kQv92d0vuuuU","Завантажити сертифікат")</f>
        <v>Завантажити сертифікат</v>
      </c>
    </row>
    <row r="1305" spans="1:4" x14ac:dyDescent="0.3">
      <c r="A1305" t="s">
        <v>2610</v>
      </c>
      <c r="B1305" t="s">
        <v>4</v>
      </c>
      <c r="C1305" t="s">
        <v>2611</v>
      </c>
      <c r="D1305" t="str">
        <f>HYPERLINK("https://talan.bank.gov.ua/get-user-certificate/g6RWwVm6tuYNJvpCZ4Bz","Завантажити сертифікат")</f>
        <v>Завантажити сертифікат</v>
      </c>
    </row>
    <row r="1306" spans="1:4" x14ac:dyDescent="0.3">
      <c r="A1306" t="s">
        <v>2612</v>
      </c>
      <c r="B1306" t="s">
        <v>4</v>
      </c>
      <c r="C1306" t="s">
        <v>2613</v>
      </c>
      <c r="D1306" t="str">
        <f>HYPERLINK("https://talan.bank.gov.ua/get-user-certificate/g6RWwZqW-IwL6mJoF127","Завантажити сертифікат")</f>
        <v>Завантажити сертифікат</v>
      </c>
    </row>
    <row r="1307" spans="1:4" x14ac:dyDescent="0.3">
      <c r="A1307" t="s">
        <v>2614</v>
      </c>
      <c r="B1307" t="s">
        <v>4</v>
      </c>
      <c r="C1307" t="s">
        <v>2615</v>
      </c>
      <c r="D1307" t="str">
        <f>HYPERLINK("https://talan.bank.gov.ua/get-user-certificate/g6RWwdSjjolW99hY98YD","Завантажити сертифікат")</f>
        <v>Завантажити сертифікат</v>
      </c>
    </row>
    <row r="1308" spans="1:4" x14ac:dyDescent="0.3">
      <c r="A1308" t="s">
        <v>2616</v>
      </c>
      <c r="B1308" t="s">
        <v>4</v>
      </c>
      <c r="C1308" t="s">
        <v>2617</v>
      </c>
      <c r="D1308" t="str">
        <f>HYPERLINK("https://talan.bank.gov.ua/get-user-certificate/g6RWwZ7fAuITrcAT9VHU","Завантажити сертифікат")</f>
        <v>Завантажити сертифікат</v>
      </c>
    </row>
    <row r="1309" spans="1:4" x14ac:dyDescent="0.3">
      <c r="A1309" t="s">
        <v>2618</v>
      </c>
      <c r="B1309" t="s">
        <v>4</v>
      </c>
      <c r="C1309" t="s">
        <v>2619</v>
      </c>
      <c r="D1309" t="str">
        <f>HYPERLINK("https://talan.bank.gov.ua/get-user-certificate/g6RWwmgp5jQKQkJeR2Lg","Завантажити сертифікат")</f>
        <v>Завантажити сертифікат</v>
      </c>
    </row>
    <row r="1310" spans="1:4" x14ac:dyDescent="0.3">
      <c r="A1310" t="s">
        <v>2620</v>
      </c>
      <c r="B1310" t="s">
        <v>4</v>
      </c>
      <c r="C1310" t="s">
        <v>2621</v>
      </c>
      <c r="D1310" t="str">
        <f>HYPERLINK("https://talan.bank.gov.ua/get-user-certificate/g6RWwsVOU_RxuT2ZgnDC","Завантажити сертифікат")</f>
        <v>Завантажити сертифікат</v>
      </c>
    </row>
    <row r="1311" spans="1:4" x14ac:dyDescent="0.3">
      <c r="A1311" t="s">
        <v>2622</v>
      </c>
      <c r="B1311" t="s">
        <v>4</v>
      </c>
      <c r="C1311" t="s">
        <v>2623</v>
      </c>
      <c r="D1311" t="str">
        <f>HYPERLINK("https://talan.bank.gov.ua/get-user-certificate/g6RWwLH5fl8kwSUX1K2v","Завантажити сертифікат")</f>
        <v>Завантажити сертифікат</v>
      </c>
    </row>
    <row r="1312" spans="1:4" x14ac:dyDescent="0.3">
      <c r="A1312" t="s">
        <v>2624</v>
      </c>
      <c r="B1312" t="s">
        <v>4</v>
      </c>
      <c r="C1312" t="s">
        <v>2625</v>
      </c>
      <c r="D1312" t="str">
        <f>HYPERLINK("https://talan.bank.gov.ua/get-user-certificate/g6RWwnT5u2bIH0J4nsz2","Завантажити сертифікат")</f>
        <v>Завантажити сертифікат</v>
      </c>
    </row>
    <row r="1313" spans="1:4" x14ac:dyDescent="0.3">
      <c r="A1313" t="s">
        <v>2626</v>
      </c>
      <c r="B1313" t="s">
        <v>4</v>
      </c>
      <c r="C1313" t="s">
        <v>2627</v>
      </c>
      <c r="D1313" t="str">
        <f>HYPERLINK("https://talan.bank.gov.ua/get-user-certificate/g6RWwk7fWsZcgjr3KheN","Завантажити сертифікат")</f>
        <v>Завантажити сертифікат</v>
      </c>
    </row>
    <row r="1314" spans="1:4" x14ac:dyDescent="0.3">
      <c r="A1314" t="s">
        <v>2628</v>
      </c>
      <c r="B1314" t="s">
        <v>4</v>
      </c>
      <c r="C1314" t="s">
        <v>2629</v>
      </c>
      <c r="D1314" t="str">
        <f>HYPERLINK("https://talan.bank.gov.ua/get-user-certificate/g6RWwCZzMPjG3y1h2tka","Завантажити сертифікат")</f>
        <v>Завантажити сертифікат</v>
      </c>
    </row>
    <row r="1315" spans="1:4" x14ac:dyDescent="0.3">
      <c r="A1315" t="s">
        <v>2630</v>
      </c>
      <c r="B1315" t="s">
        <v>4</v>
      </c>
      <c r="C1315" t="s">
        <v>2631</v>
      </c>
      <c r="D1315" t="str">
        <f>HYPERLINK("https://talan.bank.gov.ua/get-user-certificate/g6RWw9pefRHBcBvMira0","Завантажити сертифікат")</f>
        <v>Завантажити сертифікат</v>
      </c>
    </row>
    <row r="1316" spans="1:4" x14ac:dyDescent="0.3">
      <c r="A1316" t="s">
        <v>2632</v>
      </c>
      <c r="B1316" t="s">
        <v>4</v>
      </c>
      <c r="C1316" t="s">
        <v>2633</v>
      </c>
      <c r="D1316" t="str">
        <f>HYPERLINK("https://talan.bank.gov.ua/get-user-certificate/g6RWwY_snVsk8SrPFEO5","Завантажити сертифікат")</f>
        <v>Завантажити сертифікат</v>
      </c>
    </row>
    <row r="1317" spans="1:4" x14ac:dyDescent="0.3">
      <c r="A1317" t="s">
        <v>2634</v>
      </c>
      <c r="B1317" t="s">
        <v>4</v>
      </c>
      <c r="C1317" t="s">
        <v>2635</v>
      </c>
      <c r="D1317" t="str">
        <f>HYPERLINK("https://talan.bank.gov.ua/get-user-certificate/g6RWwKE_OsPJVkQPRmcz","Завантажити сертифікат")</f>
        <v>Завантажити сертифікат</v>
      </c>
    </row>
    <row r="1318" spans="1:4" x14ac:dyDescent="0.3">
      <c r="A1318" t="s">
        <v>2636</v>
      </c>
      <c r="B1318" t="s">
        <v>4</v>
      </c>
      <c r="C1318" t="s">
        <v>2637</v>
      </c>
      <c r="D1318" t="str">
        <f>HYPERLINK("https://talan.bank.gov.ua/get-user-certificate/g6RWw-jvY3if4tQozzBA","Завантажити сертифікат")</f>
        <v>Завантажити сертифікат</v>
      </c>
    </row>
    <row r="1319" spans="1:4" x14ac:dyDescent="0.3">
      <c r="A1319" t="s">
        <v>2638</v>
      </c>
      <c r="B1319" t="s">
        <v>4</v>
      </c>
      <c r="C1319" t="s">
        <v>2639</v>
      </c>
      <c r="D1319" t="str">
        <f>HYPERLINK("https://talan.bank.gov.ua/get-user-certificate/g6RWwoZ_Qbr_d8sYew4G","Завантажити сертифікат")</f>
        <v>Завантажити сертифікат</v>
      </c>
    </row>
    <row r="1320" spans="1:4" x14ac:dyDescent="0.3">
      <c r="A1320" t="s">
        <v>2640</v>
      </c>
      <c r="B1320" t="s">
        <v>4</v>
      </c>
      <c r="C1320" t="s">
        <v>2641</v>
      </c>
      <c r="D1320" t="str">
        <f>HYPERLINK("https://talan.bank.gov.ua/get-user-certificate/g6RWwkVAS5pxXcUK3-KQ","Завантажити сертифікат")</f>
        <v>Завантажити сертифікат</v>
      </c>
    </row>
    <row r="1321" spans="1:4" x14ac:dyDescent="0.3">
      <c r="A1321" t="s">
        <v>2642</v>
      </c>
      <c r="B1321" t="s">
        <v>4</v>
      </c>
      <c r="C1321" t="s">
        <v>2643</v>
      </c>
      <c r="D1321" t="str">
        <f>HYPERLINK("https://talan.bank.gov.ua/get-user-certificate/g6RWwYbJNrBowRbetbZ7","Завантажити сертифікат")</f>
        <v>Завантажити сертифікат</v>
      </c>
    </row>
    <row r="1322" spans="1:4" x14ac:dyDescent="0.3">
      <c r="A1322" t="s">
        <v>2644</v>
      </c>
      <c r="B1322" t="s">
        <v>4</v>
      </c>
      <c r="C1322" t="s">
        <v>2645</v>
      </c>
      <c r="D1322" t="str">
        <f>HYPERLINK("https://talan.bank.gov.ua/get-user-certificate/g6RWwKZFXjZ3O3cG8fpm","Завантажити сертифікат")</f>
        <v>Завантажити сертифікат</v>
      </c>
    </row>
    <row r="1323" spans="1:4" x14ac:dyDescent="0.3">
      <c r="A1323" t="s">
        <v>2646</v>
      </c>
      <c r="B1323" t="s">
        <v>4</v>
      </c>
      <c r="C1323" t="s">
        <v>2647</v>
      </c>
      <c r="D1323" t="str">
        <f>HYPERLINK("https://talan.bank.gov.ua/get-user-certificate/g6RWwiI92aHwuwy4WQuD","Завантажити сертифікат")</f>
        <v>Завантажити сертифікат</v>
      </c>
    </row>
    <row r="1324" spans="1:4" x14ac:dyDescent="0.3">
      <c r="A1324" t="s">
        <v>2648</v>
      </c>
      <c r="B1324" t="s">
        <v>4</v>
      </c>
      <c r="C1324" t="s">
        <v>2649</v>
      </c>
      <c r="D1324" t="str">
        <f>HYPERLINK("https://talan.bank.gov.ua/get-user-certificate/g6RWwC_-83ZYNgTKizJd","Завантажити сертифікат")</f>
        <v>Завантажити сертифікат</v>
      </c>
    </row>
    <row r="1325" spans="1:4" x14ac:dyDescent="0.3">
      <c r="A1325" t="s">
        <v>2650</v>
      </c>
      <c r="B1325" t="s">
        <v>4</v>
      </c>
      <c r="C1325" t="s">
        <v>2651</v>
      </c>
      <c r="D1325" t="str">
        <f>HYPERLINK("https://talan.bank.gov.ua/get-user-certificate/g6RWwhiSd3jUeQvjfVit","Завантажити сертифікат")</f>
        <v>Завантажити сертифікат</v>
      </c>
    </row>
    <row r="1326" spans="1:4" x14ac:dyDescent="0.3">
      <c r="A1326" t="s">
        <v>2652</v>
      </c>
      <c r="B1326" t="s">
        <v>4</v>
      </c>
      <c r="C1326" t="s">
        <v>2653</v>
      </c>
      <c r="D1326" t="str">
        <f>HYPERLINK("https://talan.bank.gov.ua/get-user-certificate/g6RWwl_5e_NtD0ShVgN3","Завантажити сертифікат")</f>
        <v>Завантажити сертифікат</v>
      </c>
    </row>
    <row r="1327" spans="1:4" x14ac:dyDescent="0.3">
      <c r="A1327" t="s">
        <v>2654</v>
      </c>
      <c r="B1327" t="s">
        <v>4</v>
      </c>
      <c r="C1327" t="s">
        <v>2655</v>
      </c>
      <c r="D1327" t="str">
        <f>HYPERLINK("https://talan.bank.gov.ua/get-user-certificate/g6RWwBebaTSvnSkh75Ut","Завантажити сертифікат")</f>
        <v>Завантажити сертифікат</v>
      </c>
    </row>
    <row r="1328" spans="1:4" x14ac:dyDescent="0.3">
      <c r="A1328" t="s">
        <v>2656</v>
      </c>
      <c r="B1328" t="s">
        <v>4</v>
      </c>
      <c r="C1328" t="s">
        <v>2657</v>
      </c>
      <c r="D1328" t="str">
        <f>HYPERLINK("https://talan.bank.gov.ua/get-user-certificate/g6RWwqCqnXcu9fRIPnJs","Завантажити сертифікат")</f>
        <v>Завантажити сертифікат</v>
      </c>
    </row>
    <row r="1329" spans="1:4" x14ac:dyDescent="0.3">
      <c r="A1329" t="s">
        <v>2658</v>
      </c>
      <c r="B1329" t="s">
        <v>4</v>
      </c>
      <c r="C1329" t="s">
        <v>2659</v>
      </c>
      <c r="D1329" t="str">
        <f>HYPERLINK("https://talan.bank.gov.ua/get-user-certificate/g6RWwtVBnLjro-9I304c","Завантажити сертифікат")</f>
        <v>Завантажити сертифікат</v>
      </c>
    </row>
    <row r="1330" spans="1:4" x14ac:dyDescent="0.3">
      <c r="A1330" t="s">
        <v>2660</v>
      </c>
      <c r="B1330" t="s">
        <v>4</v>
      </c>
      <c r="C1330" t="s">
        <v>2661</v>
      </c>
      <c r="D1330" t="str">
        <f>HYPERLINK("https://talan.bank.gov.ua/get-user-certificate/g6RWwMfJjZ_aMVaJz5Ua","Завантажити сертифікат")</f>
        <v>Завантажити сертифікат</v>
      </c>
    </row>
    <row r="1331" spans="1:4" x14ac:dyDescent="0.3">
      <c r="A1331" t="s">
        <v>2662</v>
      </c>
      <c r="B1331" t="s">
        <v>4</v>
      </c>
      <c r="C1331" t="s">
        <v>2663</v>
      </c>
      <c r="D1331" t="str">
        <f>HYPERLINK("https://talan.bank.gov.ua/get-user-certificate/g6RWwnS6_xCwFZcM63l_","Завантажити сертифікат")</f>
        <v>Завантажити сертифікат</v>
      </c>
    </row>
    <row r="1332" spans="1:4" x14ac:dyDescent="0.3">
      <c r="A1332" t="s">
        <v>2664</v>
      </c>
      <c r="B1332" t="s">
        <v>4</v>
      </c>
      <c r="C1332" t="s">
        <v>2665</v>
      </c>
      <c r="D1332" t="str">
        <f>HYPERLINK("https://talan.bank.gov.ua/get-user-certificate/g6RWwitU2QFPB_bUDD_p","Завантажити сертифікат")</f>
        <v>Завантажити сертифікат</v>
      </c>
    </row>
    <row r="1333" spans="1:4" x14ac:dyDescent="0.3">
      <c r="A1333" t="s">
        <v>2666</v>
      </c>
      <c r="B1333" t="s">
        <v>4</v>
      </c>
      <c r="C1333" t="s">
        <v>2667</v>
      </c>
      <c r="D1333" t="str">
        <f>HYPERLINK("https://talan.bank.gov.ua/get-user-certificate/g6RWwKVSImiM-tlaS-7u","Завантажити сертифікат")</f>
        <v>Завантажити сертифікат</v>
      </c>
    </row>
    <row r="1334" spans="1:4" x14ac:dyDescent="0.3">
      <c r="A1334" t="s">
        <v>2668</v>
      </c>
      <c r="B1334" t="s">
        <v>4</v>
      </c>
      <c r="C1334" t="s">
        <v>2669</v>
      </c>
      <c r="D1334" t="str">
        <f>HYPERLINK("https://talan.bank.gov.ua/get-user-certificate/g6RWwHvD7YDQoxIBRjBu","Завантажити сертифікат")</f>
        <v>Завантажити сертифікат</v>
      </c>
    </row>
    <row r="1335" spans="1:4" x14ac:dyDescent="0.3">
      <c r="A1335" t="s">
        <v>2670</v>
      </c>
      <c r="B1335" t="s">
        <v>4</v>
      </c>
      <c r="C1335" t="s">
        <v>2671</v>
      </c>
      <c r="D1335" t="str">
        <f>HYPERLINK("https://talan.bank.gov.ua/get-user-certificate/g6RWwQEpIAwRr2SjfgQW","Завантажити сертифікат")</f>
        <v>Завантажити сертифікат</v>
      </c>
    </row>
    <row r="1336" spans="1:4" x14ac:dyDescent="0.3">
      <c r="A1336" t="s">
        <v>2672</v>
      </c>
      <c r="B1336" t="s">
        <v>4</v>
      </c>
      <c r="C1336" t="s">
        <v>2673</v>
      </c>
      <c r="D1336" t="str">
        <f>HYPERLINK("https://talan.bank.gov.ua/get-user-certificate/g6RWwQupBhmoQiytKONb","Завантажити сертифікат")</f>
        <v>Завантажити сертифікат</v>
      </c>
    </row>
    <row r="1337" spans="1:4" x14ac:dyDescent="0.3">
      <c r="A1337" t="s">
        <v>2674</v>
      </c>
      <c r="B1337" t="s">
        <v>4</v>
      </c>
      <c r="C1337" t="s">
        <v>2675</v>
      </c>
      <c r="D1337" t="str">
        <f>HYPERLINK("https://talan.bank.gov.ua/get-user-certificate/g6RWwgNL17oYvNA85Upt","Завантажити сертифікат")</f>
        <v>Завантажити сертифікат</v>
      </c>
    </row>
    <row r="1338" spans="1:4" x14ac:dyDescent="0.3">
      <c r="A1338" t="s">
        <v>2676</v>
      </c>
      <c r="B1338" t="s">
        <v>4</v>
      </c>
      <c r="C1338" t="s">
        <v>2677</v>
      </c>
      <c r="D1338" t="str">
        <f>HYPERLINK("https://talan.bank.gov.ua/get-user-certificate/g6RWwGx7jZBgeOLJ_dO9","Завантажити сертифікат")</f>
        <v>Завантажити сертифікат</v>
      </c>
    </row>
    <row r="1339" spans="1:4" x14ac:dyDescent="0.3">
      <c r="A1339" t="s">
        <v>2678</v>
      </c>
      <c r="B1339" t="s">
        <v>4</v>
      </c>
      <c r="C1339" t="s">
        <v>2679</v>
      </c>
      <c r="D1339" t="str">
        <f>HYPERLINK("https://talan.bank.gov.ua/get-user-certificate/g6RWwY0ljn58ketnj4KB","Завантажити сертифікат")</f>
        <v>Завантажити сертифікат</v>
      </c>
    </row>
    <row r="1340" spans="1:4" x14ac:dyDescent="0.3">
      <c r="A1340" t="s">
        <v>2680</v>
      </c>
      <c r="B1340" t="s">
        <v>4</v>
      </c>
      <c r="C1340" t="s">
        <v>2681</v>
      </c>
      <c r="D1340" t="str">
        <f>HYPERLINK("https://talan.bank.gov.ua/get-user-certificate/g6RWw_wO4KfG99PblV6-","Завантажити сертифікат")</f>
        <v>Завантажити сертифікат</v>
      </c>
    </row>
    <row r="1341" spans="1:4" x14ac:dyDescent="0.3">
      <c r="A1341" t="s">
        <v>2682</v>
      </c>
      <c r="B1341" t="s">
        <v>4</v>
      </c>
      <c r="C1341" t="s">
        <v>2683</v>
      </c>
      <c r="D1341" t="str">
        <f>HYPERLINK("https://talan.bank.gov.ua/get-user-certificate/g6RWwt5UkQW_Bl5cmTZW","Завантажити сертифікат")</f>
        <v>Завантажити сертифікат</v>
      </c>
    </row>
    <row r="1342" spans="1:4" x14ac:dyDescent="0.3">
      <c r="A1342" t="s">
        <v>2684</v>
      </c>
      <c r="B1342" t="s">
        <v>4</v>
      </c>
      <c r="C1342" t="s">
        <v>2685</v>
      </c>
      <c r="D1342" t="str">
        <f>HYPERLINK("https://talan.bank.gov.ua/get-user-certificate/g6RWwvkbLN2UNSsUeIEE","Завантажити сертифікат")</f>
        <v>Завантажити сертифікат</v>
      </c>
    </row>
    <row r="1343" spans="1:4" x14ac:dyDescent="0.3">
      <c r="A1343" t="s">
        <v>2686</v>
      </c>
      <c r="B1343" t="s">
        <v>4</v>
      </c>
      <c r="C1343" t="s">
        <v>2687</v>
      </c>
      <c r="D1343" t="str">
        <f>HYPERLINK("https://talan.bank.gov.ua/get-user-certificate/g6RWwW7_Ybm1Y7UOqhDh","Завантажити сертифікат")</f>
        <v>Завантажити сертифікат</v>
      </c>
    </row>
    <row r="1344" spans="1:4" x14ac:dyDescent="0.3">
      <c r="A1344" t="s">
        <v>2688</v>
      </c>
      <c r="B1344" t="s">
        <v>4</v>
      </c>
      <c r="C1344" t="s">
        <v>2689</v>
      </c>
      <c r="D1344" t="str">
        <f>HYPERLINK("https://talan.bank.gov.ua/get-user-certificate/g6RWwl9OewBZW7-Loatu","Завантажити сертифікат")</f>
        <v>Завантажити сертифікат</v>
      </c>
    </row>
    <row r="1345" spans="1:4" x14ac:dyDescent="0.3">
      <c r="A1345" t="s">
        <v>2690</v>
      </c>
      <c r="B1345" t="s">
        <v>4</v>
      </c>
      <c r="C1345" t="s">
        <v>2691</v>
      </c>
      <c r="D1345" t="str">
        <f>HYPERLINK("https://talan.bank.gov.ua/get-user-certificate/g6RWwVwo5yQ0KEZRxTxd","Завантажити сертифікат")</f>
        <v>Завантажити сертифікат</v>
      </c>
    </row>
    <row r="1346" spans="1:4" x14ac:dyDescent="0.3">
      <c r="A1346" t="s">
        <v>2692</v>
      </c>
      <c r="B1346" t="s">
        <v>4</v>
      </c>
      <c r="C1346" t="s">
        <v>2693</v>
      </c>
      <c r="D1346" t="str">
        <f>HYPERLINK("https://talan.bank.gov.ua/get-user-certificate/g6RWwjhhjkQcRbhtpUHY","Завантажити сертифікат")</f>
        <v>Завантажити сертифікат</v>
      </c>
    </row>
    <row r="1347" spans="1:4" x14ac:dyDescent="0.3">
      <c r="A1347" t="s">
        <v>2694</v>
      </c>
      <c r="B1347" t="s">
        <v>4</v>
      </c>
      <c r="C1347" t="s">
        <v>2695</v>
      </c>
      <c r="D1347" t="str">
        <f>HYPERLINK("https://talan.bank.gov.ua/get-user-certificate/g6RWwYv8By3dxVsqjJ55","Завантажити сертифікат")</f>
        <v>Завантажити сертифікат</v>
      </c>
    </row>
    <row r="1348" spans="1:4" x14ac:dyDescent="0.3">
      <c r="A1348" t="s">
        <v>2696</v>
      </c>
      <c r="B1348" t="s">
        <v>4</v>
      </c>
      <c r="C1348" t="s">
        <v>2697</v>
      </c>
      <c r="D1348" t="str">
        <f>HYPERLINK("https://talan.bank.gov.ua/get-user-certificate/g6RWwhGodt98W7cYjSm3","Завантажити сертифікат")</f>
        <v>Завантажити сертифікат</v>
      </c>
    </row>
    <row r="1349" spans="1:4" x14ac:dyDescent="0.3">
      <c r="A1349" t="s">
        <v>2698</v>
      </c>
      <c r="B1349" t="s">
        <v>4</v>
      </c>
      <c r="C1349" t="s">
        <v>2699</v>
      </c>
      <c r="D1349" t="str">
        <f>HYPERLINK("https://talan.bank.gov.ua/get-user-certificate/g6RWwMEwsX_Y2rDSP9EA","Завантажити сертифікат")</f>
        <v>Завантажити сертифікат</v>
      </c>
    </row>
    <row r="1350" spans="1:4" x14ac:dyDescent="0.3">
      <c r="A1350" t="s">
        <v>2700</v>
      </c>
      <c r="B1350" t="s">
        <v>4</v>
      </c>
      <c r="C1350" t="s">
        <v>2701</v>
      </c>
      <c r="D1350" t="str">
        <f>HYPERLINK("https://talan.bank.gov.ua/get-user-certificate/g6RWw1JrV8_GqIgEbQ9F","Завантажити сертифікат")</f>
        <v>Завантажити сертифікат</v>
      </c>
    </row>
    <row r="1351" spans="1:4" x14ac:dyDescent="0.3">
      <c r="A1351" t="s">
        <v>2702</v>
      </c>
      <c r="B1351" t="s">
        <v>4</v>
      </c>
      <c r="C1351" t="s">
        <v>2703</v>
      </c>
      <c r="D1351" t="str">
        <f>HYPERLINK("https://talan.bank.gov.ua/get-user-certificate/g6RWwuqq0QEP1dgbsGTE","Завантажити сертифікат")</f>
        <v>Завантажити сертифікат</v>
      </c>
    </row>
    <row r="1352" spans="1:4" x14ac:dyDescent="0.3">
      <c r="A1352" t="s">
        <v>2704</v>
      </c>
      <c r="B1352" t="s">
        <v>4</v>
      </c>
      <c r="C1352" t="s">
        <v>2705</v>
      </c>
      <c r="D1352" t="str">
        <f>HYPERLINK("https://talan.bank.gov.ua/get-user-certificate/g6RWwfbL-3gD9X51kHtV","Завантажити сертифікат")</f>
        <v>Завантажити сертифікат</v>
      </c>
    </row>
    <row r="1353" spans="1:4" x14ac:dyDescent="0.3">
      <c r="A1353" t="s">
        <v>2706</v>
      </c>
      <c r="B1353" t="s">
        <v>4</v>
      </c>
      <c r="C1353" t="s">
        <v>2707</v>
      </c>
      <c r="D1353" t="str">
        <f>HYPERLINK("https://talan.bank.gov.ua/get-user-certificate/g6RWwwz2QKH8Oh53dwFW","Завантажити сертифікат")</f>
        <v>Завантажити сертифікат</v>
      </c>
    </row>
    <row r="1354" spans="1:4" x14ac:dyDescent="0.3">
      <c r="A1354" t="s">
        <v>2708</v>
      </c>
      <c r="B1354" t="s">
        <v>4</v>
      </c>
      <c r="C1354" t="s">
        <v>2709</v>
      </c>
      <c r="D1354" t="str">
        <f>HYPERLINK("https://talan.bank.gov.ua/get-user-certificate/g6RWwqUsQvCbloGnWwS-","Завантажити сертифікат")</f>
        <v>Завантажити сертифікат</v>
      </c>
    </row>
    <row r="1355" spans="1:4" x14ac:dyDescent="0.3">
      <c r="A1355" t="s">
        <v>2710</v>
      </c>
      <c r="B1355" t="s">
        <v>4</v>
      </c>
      <c r="C1355" t="s">
        <v>2711</v>
      </c>
      <c r="D1355" t="str">
        <f>HYPERLINK("https://talan.bank.gov.ua/get-user-certificate/g6RWwe3J1U40v46nBnLs","Завантажити сертифікат")</f>
        <v>Завантажити сертифікат</v>
      </c>
    </row>
    <row r="1356" spans="1:4" x14ac:dyDescent="0.3">
      <c r="A1356" t="s">
        <v>2712</v>
      </c>
      <c r="B1356" t="s">
        <v>4</v>
      </c>
      <c r="C1356" t="s">
        <v>2713</v>
      </c>
      <c r="D1356" t="str">
        <f>HYPERLINK("https://talan.bank.gov.ua/get-user-certificate/g6RWwzLpNf7mwyiwku2h","Завантажити сертифікат")</f>
        <v>Завантажити сертифікат</v>
      </c>
    </row>
    <row r="1357" spans="1:4" x14ac:dyDescent="0.3">
      <c r="A1357" t="s">
        <v>2714</v>
      </c>
      <c r="B1357" t="s">
        <v>4</v>
      </c>
      <c r="C1357" t="s">
        <v>2715</v>
      </c>
      <c r="D1357" t="str">
        <f>HYPERLINK("https://talan.bank.gov.ua/get-user-certificate/g6RWwhwznklJOvmZII5b","Завантажити сертифікат")</f>
        <v>Завантажити сертифікат</v>
      </c>
    </row>
    <row r="1358" spans="1:4" x14ac:dyDescent="0.3">
      <c r="A1358" t="s">
        <v>2716</v>
      </c>
      <c r="B1358" t="s">
        <v>4</v>
      </c>
      <c r="C1358" t="s">
        <v>2717</v>
      </c>
      <c r="D1358" t="str">
        <f>HYPERLINK("https://talan.bank.gov.ua/get-user-certificate/g6RWwp27S0J0zv12RTmM","Завантажити сертифікат")</f>
        <v>Завантажити сертифікат</v>
      </c>
    </row>
    <row r="1359" spans="1:4" x14ac:dyDescent="0.3">
      <c r="A1359" t="s">
        <v>2718</v>
      </c>
      <c r="B1359" t="s">
        <v>4</v>
      </c>
      <c r="C1359" t="s">
        <v>2719</v>
      </c>
      <c r="D1359" t="str">
        <f>HYPERLINK("https://talan.bank.gov.ua/get-user-certificate/g6RWw4fc8lemlooH5NXI","Завантажити сертифікат")</f>
        <v>Завантажити сертифікат</v>
      </c>
    </row>
    <row r="1360" spans="1:4" x14ac:dyDescent="0.3">
      <c r="A1360" t="s">
        <v>2720</v>
      </c>
      <c r="B1360" t="s">
        <v>4</v>
      </c>
      <c r="C1360" t="s">
        <v>2721</v>
      </c>
      <c r="D1360" t="str">
        <f>HYPERLINK("https://talan.bank.gov.ua/get-user-certificate/g6RWwTZPJPI6hVBpRfHf","Завантажити сертифікат")</f>
        <v>Завантажити сертифікат</v>
      </c>
    </row>
    <row r="1361" spans="1:4" x14ac:dyDescent="0.3">
      <c r="A1361" t="s">
        <v>2722</v>
      </c>
      <c r="B1361" t="s">
        <v>4</v>
      </c>
      <c r="C1361" t="s">
        <v>2723</v>
      </c>
      <c r="D1361" t="str">
        <f>HYPERLINK("https://talan.bank.gov.ua/get-user-certificate/g6RWwBA7VrthCzWDTNIC","Завантажити сертифікат")</f>
        <v>Завантажити сертифікат</v>
      </c>
    </row>
    <row r="1362" spans="1:4" x14ac:dyDescent="0.3">
      <c r="A1362" t="s">
        <v>2724</v>
      </c>
      <c r="B1362" t="s">
        <v>4</v>
      </c>
      <c r="C1362" t="s">
        <v>2725</v>
      </c>
      <c r="D1362" t="str">
        <f>HYPERLINK("https://talan.bank.gov.ua/get-user-certificate/g6RWwGOyuI-EdsXUEWTI","Завантажити сертифікат")</f>
        <v>Завантажити сертифікат</v>
      </c>
    </row>
    <row r="1363" spans="1:4" x14ac:dyDescent="0.3">
      <c r="A1363" t="s">
        <v>2726</v>
      </c>
      <c r="B1363" t="s">
        <v>4</v>
      </c>
      <c r="C1363" t="s">
        <v>2727</v>
      </c>
      <c r="D1363" t="str">
        <f>HYPERLINK("https://talan.bank.gov.ua/get-user-certificate/g6RWwY0KPjrioR0SOlXN","Завантажити сертифікат")</f>
        <v>Завантажити сертифікат</v>
      </c>
    </row>
    <row r="1364" spans="1:4" x14ac:dyDescent="0.3">
      <c r="A1364" t="s">
        <v>2728</v>
      </c>
      <c r="B1364" t="s">
        <v>4</v>
      </c>
      <c r="C1364" t="s">
        <v>2729</v>
      </c>
      <c r="D1364" t="str">
        <f>HYPERLINK("https://talan.bank.gov.ua/get-user-certificate/g6RWw7-kLGkaBDXm0-3B","Завантажити сертифікат")</f>
        <v>Завантажити сертифікат</v>
      </c>
    </row>
    <row r="1365" spans="1:4" x14ac:dyDescent="0.3">
      <c r="A1365" t="s">
        <v>2730</v>
      </c>
      <c r="B1365" t="s">
        <v>4</v>
      </c>
      <c r="C1365" t="s">
        <v>2731</v>
      </c>
      <c r="D1365" t="str">
        <f>HYPERLINK("https://talan.bank.gov.ua/get-user-certificate/g6RWwf9A_RbG9Ug5EfMH","Завантажити сертифікат")</f>
        <v>Завантажити сертифікат</v>
      </c>
    </row>
    <row r="1366" spans="1:4" x14ac:dyDescent="0.3">
      <c r="A1366" t="s">
        <v>2732</v>
      </c>
      <c r="B1366" t="s">
        <v>4</v>
      </c>
      <c r="C1366" t="s">
        <v>2733</v>
      </c>
      <c r="D1366" t="str">
        <f>HYPERLINK("https://talan.bank.gov.ua/get-user-certificate/g6RWw9ldWGMV7tIrochY","Завантажити сертифікат")</f>
        <v>Завантажити сертифікат</v>
      </c>
    </row>
    <row r="1367" spans="1:4" x14ac:dyDescent="0.3">
      <c r="A1367" t="s">
        <v>2734</v>
      </c>
      <c r="B1367" t="s">
        <v>4</v>
      </c>
      <c r="C1367" t="s">
        <v>2735</v>
      </c>
      <c r="D1367" t="str">
        <f>HYPERLINK("https://talan.bank.gov.ua/get-user-certificate/g6RWwjq5ob_iYW7Y3UHX","Завантажити сертифікат")</f>
        <v>Завантажити сертифікат</v>
      </c>
    </row>
    <row r="1368" spans="1:4" x14ac:dyDescent="0.3">
      <c r="A1368" t="s">
        <v>2736</v>
      </c>
      <c r="B1368" t="s">
        <v>4</v>
      </c>
      <c r="C1368" t="s">
        <v>2737</v>
      </c>
      <c r="D1368" t="str">
        <f>HYPERLINK("https://talan.bank.gov.ua/get-user-certificate/g6RWwyhRpPihgU4y7JxF","Завантажити сертифікат")</f>
        <v>Завантажити сертифікат</v>
      </c>
    </row>
    <row r="1369" spans="1:4" x14ac:dyDescent="0.3">
      <c r="A1369" t="s">
        <v>2738</v>
      </c>
      <c r="B1369" t="s">
        <v>4</v>
      </c>
      <c r="C1369" t="s">
        <v>2739</v>
      </c>
      <c r="D1369" t="str">
        <f>HYPERLINK("https://talan.bank.gov.ua/get-user-certificate/g6RWwE_gE8U1ijl8iek8","Завантажити сертифікат")</f>
        <v>Завантажити сертифікат</v>
      </c>
    </row>
    <row r="1370" spans="1:4" x14ac:dyDescent="0.3">
      <c r="A1370" t="s">
        <v>2740</v>
      </c>
      <c r="B1370" t="s">
        <v>4</v>
      </c>
      <c r="C1370" t="s">
        <v>2741</v>
      </c>
      <c r="D1370" t="str">
        <f>HYPERLINK("https://talan.bank.gov.ua/get-user-certificate/g6RWw5KN4SwBZzUf2Qnw","Завантажити сертифікат")</f>
        <v>Завантажити сертифікат</v>
      </c>
    </row>
    <row r="1371" spans="1:4" x14ac:dyDescent="0.3">
      <c r="A1371" t="s">
        <v>2742</v>
      </c>
      <c r="B1371" t="s">
        <v>4</v>
      </c>
      <c r="C1371" t="s">
        <v>2743</v>
      </c>
      <c r="D1371" t="str">
        <f>HYPERLINK("https://talan.bank.gov.ua/get-user-certificate/g6RWw2nX1CRBoGFjgQnO","Завантажити сертифікат")</f>
        <v>Завантажити сертифікат</v>
      </c>
    </row>
    <row r="1372" spans="1:4" x14ac:dyDescent="0.3">
      <c r="A1372" t="s">
        <v>2744</v>
      </c>
      <c r="B1372" t="s">
        <v>4</v>
      </c>
      <c r="C1372" t="s">
        <v>2745</v>
      </c>
      <c r="D1372" t="str">
        <f>HYPERLINK("https://talan.bank.gov.ua/get-user-certificate/g6RWwOJkdBXG_r1j6Jah","Завантажити сертифікат")</f>
        <v>Завантажити сертифікат</v>
      </c>
    </row>
    <row r="1373" spans="1:4" x14ac:dyDescent="0.3">
      <c r="A1373" t="s">
        <v>2746</v>
      </c>
      <c r="B1373" t="s">
        <v>4</v>
      </c>
      <c r="C1373" t="s">
        <v>2747</v>
      </c>
      <c r="D1373" t="str">
        <f>HYPERLINK("https://talan.bank.gov.ua/get-user-certificate/g6RWwOsrkjUqR8SvE03B","Завантажити сертифікат")</f>
        <v>Завантажити сертифікат</v>
      </c>
    </row>
    <row r="1374" spans="1:4" x14ac:dyDescent="0.3">
      <c r="A1374" t="s">
        <v>2748</v>
      </c>
      <c r="B1374" t="s">
        <v>4</v>
      </c>
      <c r="C1374" t="s">
        <v>2749</v>
      </c>
      <c r="D1374" t="str">
        <f>HYPERLINK("https://talan.bank.gov.ua/get-user-certificate/g6RWwjjRUFBWPE7G6830","Завантажити сертифікат")</f>
        <v>Завантажити сертифікат</v>
      </c>
    </row>
    <row r="1375" spans="1:4" x14ac:dyDescent="0.3">
      <c r="A1375" t="s">
        <v>2750</v>
      </c>
      <c r="B1375" t="s">
        <v>4</v>
      </c>
      <c r="C1375" t="s">
        <v>2751</v>
      </c>
      <c r="D1375" t="str">
        <f>HYPERLINK("https://talan.bank.gov.ua/get-user-certificate/g6RWwAUrkcCikEsWjGt9","Завантажити сертифікат")</f>
        <v>Завантажити сертифікат</v>
      </c>
    </row>
    <row r="1376" spans="1:4" x14ac:dyDescent="0.3">
      <c r="A1376" t="s">
        <v>2752</v>
      </c>
      <c r="B1376" t="s">
        <v>4</v>
      </c>
      <c r="C1376" t="s">
        <v>2753</v>
      </c>
      <c r="D1376" t="str">
        <f>HYPERLINK("https://talan.bank.gov.ua/get-user-certificate/g6RWwBCB7bd-OfkXleMZ","Завантажити сертифікат")</f>
        <v>Завантажити сертифікат</v>
      </c>
    </row>
    <row r="1377" spans="1:4" x14ac:dyDescent="0.3">
      <c r="A1377" t="s">
        <v>2754</v>
      </c>
      <c r="B1377" t="s">
        <v>4</v>
      </c>
      <c r="C1377" t="s">
        <v>2755</v>
      </c>
      <c r="D1377" t="str">
        <f>HYPERLINK("https://talan.bank.gov.ua/get-user-certificate/g6RWwsWwcEaObhwa6hLw","Завантажити сертифікат")</f>
        <v>Завантажити сертифікат</v>
      </c>
    </row>
    <row r="1378" spans="1:4" x14ac:dyDescent="0.3">
      <c r="A1378" t="s">
        <v>2756</v>
      </c>
      <c r="B1378" t="s">
        <v>4</v>
      </c>
      <c r="C1378" t="s">
        <v>2757</v>
      </c>
      <c r="D1378" t="str">
        <f>HYPERLINK("https://talan.bank.gov.ua/get-user-certificate/g6RWwzBCF9Y9aduOUY0U","Завантажити сертифікат")</f>
        <v>Завантажити сертифікат</v>
      </c>
    </row>
    <row r="1379" spans="1:4" x14ac:dyDescent="0.3">
      <c r="A1379" t="s">
        <v>2758</v>
      </c>
      <c r="B1379" t="s">
        <v>4</v>
      </c>
      <c r="C1379" t="s">
        <v>2759</v>
      </c>
      <c r="D1379" t="str">
        <f>HYPERLINK("https://talan.bank.gov.ua/get-user-certificate/g6RWwd8PFP1bxYfgHBmu","Завантажити сертифікат")</f>
        <v>Завантажити сертифікат</v>
      </c>
    </row>
    <row r="1380" spans="1:4" x14ac:dyDescent="0.3">
      <c r="A1380" t="s">
        <v>2760</v>
      </c>
      <c r="B1380" t="s">
        <v>4</v>
      </c>
      <c r="C1380" t="s">
        <v>2761</v>
      </c>
      <c r="D1380" t="str">
        <f>HYPERLINK("https://talan.bank.gov.ua/get-user-certificate/g6RWwRXuK9A4gVUyYUq3","Завантажити сертифікат")</f>
        <v>Завантажити сертифікат</v>
      </c>
    </row>
    <row r="1381" spans="1:4" x14ac:dyDescent="0.3">
      <c r="A1381" t="s">
        <v>2762</v>
      </c>
      <c r="B1381" t="s">
        <v>4</v>
      </c>
      <c r="C1381" t="s">
        <v>2763</v>
      </c>
      <c r="D1381" t="str">
        <f>HYPERLINK("https://talan.bank.gov.ua/get-user-certificate/g6RWwu9dS3vsuYZyaTZ-","Завантажити сертифікат")</f>
        <v>Завантажити сертифікат</v>
      </c>
    </row>
    <row r="1382" spans="1:4" x14ac:dyDescent="0.3">
      <c r="A1382" t="s">
        <v>2764</v>
      </c>
      <c r="B1382" t="s">
        <v>4</v>
      </c>
      <c r="C1382" t="s">
        <v>2765</v>
      </c>
      <c r="D1382" t="str">
        <f>HYPERLINK("https://talan.bank.gov.ua/get-user-certificate/g6RWw76pOSyCGOSPNLOE","Завантажити сертифікат")</f>
        <v>Завантажити сертифікат</v>
      </c>
    </row>
    <row r="1383" spans="1:4" x14ac:dyDescent="0.3">
      <c r="A1383" t="s">
        <v>2766</v>
      </c>
      <c r="B1383" t="s">
        <v>4</v>
      </c>
      <c r="C1383" t="s">
        <v>2767</v>
      </c>
      <c r="D1383" t="str">
        <f>HYPERLINK("https://talan.bank.gov.ua/get-user-certificate/g6RWwi6gvOoaKwOUs3oY","Завантажити сертифікат")</f>
        <v>Завантажити сертифікат</v>
      </c>
    </row>
    <row r="1384" spans="1:4" x14ac:dyDescent="0.3">
      <c r="A1384" t="s">
        <v>2768</v>
      </c>
      <c r="B1384" t="s">
        <v>4</v>
      </c>
      <c r="C1384" t="s">
        <v>2769</v>
      </c>
      <c r="D1384" t="str">
        <f>HYPERLINK("https://talan.bank.gov.ua/get-user-certificate/g6RWwmIqgMPmC_fBf_nR","Завантажити сертифікат")</f>
        <v>Завантажити сертифікат</v>
      </c>
    </row>
    <row r="1385" spans="1:4" x14ac:dyDescent="0.3">
      <c r="A1385" t="s">
        <v>2770</v>
      </c>
      <c r="B1385" t="s">
        <v>4</v>
      </c>
      <c r="C1385" t="s">
        <v>2771</v>
      </c>
      <c r="D1385" t="str">
        <f>HYPERLINK("https://talan.bank.gov.ua/get-user-certificate/g6RWwk9CFvjs_nRPAaOe","Завантажити сертифікат")</f>
        <v>Завантажити сертифікат</v>
      </c>
    </row>
    <row r="1386" spans="1:4" x14ac:dyDescent="0.3">
      <c r="A1386" t="s">
        <v>2772</v>
      </c>
      <c r="B1386" t="s">
        <v>4</v>
      </c>
      <c r="C1386" t="s">
        <v>2773</v>
      </c>
      <c r="D1386" t="str">
        <f>HYPERLINK("https://talan.bank.gov.ua/get-user-certificate/g6RWw6EtwPePzff2it80","Завантажити сертифікат")</f>
        <v>Завантажити сертифікат</v>
      </c>
    </row>
    <row r="1387" spans="1:4" x14ac:dyDescent="0.3">
      <c r="A1387" t="s">
        <v>2774</v>
      </c>
      <c r="B1387" t="s">
        <v>4</v>
      </c>
      <c r="C1387" t="s">
        <v>2775</v>
      </c>
      <c r="D1387" t="str">
        <f>HYPERLINK("https://talan.bank.gov.ua/get-user-certificate/g6RWwiMaYwahnbMD-AvF","Завантажити сертифікат")</f>
        <v>Завантажити сертифікат</v>
      </c>
    </row>
    <row r="1388" spans="1:4" x14ac:dyDescent="0.3">
      <c r="A1388" t="s">
        <v>2776</v>
      </c>
      <c r="B1388" t="s">
        <v>4</v>
      </c>
      <c r="C1388" t="s">
        <v>2777</v>
      </c>
      <c r="D1388" t="str">
        <f>HYPERLINK("https://talan.bank.gov.ua/get-user-certificate/g6RWwlHGoJv4jsuFS__b","Завантажити сертифікат")</f>
        <v>Завантажити сертифікат</v>
      </c>
    </row>
    <row r="1389" spans="1:4" x14ac:dyDescent="0.3">
      <c r="A1389" t="s">
        <v>2778</v>
      </c>
      <c r="B1389" t="s">
        <v>4</v>
      </c>
      <c r="C1389" t="s">
        <v>2779</v>
      </c>
      <c r="D1389" t="str">
        <f>HYPERLINK("https://talan.bank.gov.ua/get-user-certificate/g6RWwvg0QDGVxiYhlyE6","Завантажити сертифікат")</f>
        <v>Завантажити сертифікат</v>
      </c>
    </row>
    <row r="1390" spans="1:4" x14ac:dyDescent="0.3">
      <c r="A1390" t="s">
        <v>2780</v>
      </c>
      <c r="B1390" t="s">
        <v>4</v>
      </c>
      <c r="C1390" t="s">
        <v>2781</v>
      </c>
      <c r="D1390" t="str">
        <f>HYPERLINK("https://talan.bank.gov.ua/get-user-certificate/g6RWwhg0366WkTrc7Pql","Завантажити сертифікат")</f>
        <v>Завантажити сертифікат</v>
      </c>
    </row>
    <row r="1391" spans="1:4" x14ac:dyDescent="0.3">
      <c r="A1391" t="s">
        <v>2782</v>
      </c>
      <c r="B1391" t="s">
        <v>4</v>
      </c>
      <c r="C1391" t="s">
        <v>2783</v>
      </c>
      <c r="D1391" t="str">
        <f>HYPERLINK("https://talan.bank.gov.ua/get-user-certificate/g6RWwUTZRkVfEdOO5Lbo","Завантажити сертифікат")</f>
        <v>Завантажити сертифікат</v>
      </c>
    </row>
    <row r="1392" spans="1:4" x14ac:dyDescent="0.3">
      <c r="A1392" t="s">
        <v>2784</v>
      </c>
      <c r="B1392" t="s">
        <v>4</v>
      </c>
      <c r="C1392" t="s">
        <v>2785</v>
      </c>
      <c r="D1392" t="str">
        <f>HYPERLINK("https://talan.bank.gov.ua/get-user-certificate/g6RWwWyNc8cxMkp_LoNX","Завантажити сертифікат")</f>
        <v>Завантажити сертифікат</v>
      </c>
    </row>
    <row r="1393" spans="1:4" x14ac:dyDescent="0.3">
      <c r="A1393" t="s">
        <v>2786</v>
      </c>
      <c r="B1393" t="s">
        <v>4</v>
      </c>
      <c r="C1393" t="s">
        <v>2787</v>
      </c>
      <c r="D1393" t="str">
        <f>HYPERLINK("https://talan.bank.gov.ua/get-user-certificate/g6RWwJRtMg-kHpx-I0PA","Завантажити сертифікат")</f>
        <v>Завантажити сертифікат</v>
      </c>
    </row>
    <row r="1394" spans="1:4" x14ac:dyDescent="0.3">
      <c r="A1394" t="s">
        <v>2788</v>
      </c>
      <c r="B1394" t="s">
        <v>4</v>
      </c>
      <c r="C1394" t="s">
        <v>2789</v>
      </c>
      <c r="D1394" t="str">
        <f>HYPERLINK("https://talan.bank.gov.ua/get-user-certificate/g6RWweQ9gyv_p80LcgEI","Завантажити сертифікат")</f>
        <v>Завантажити сертифікат</v>
      </c>
    </row>
    <row r="1395" spans="1:4" x14ac:dyDescent="0.3">
      <c r="A1395" t="s">
        <v>2790</v>
      </c>
      <c r="B1395" t="s">
        <v>4</v>
      </c>
      <c r="C1395" t="s">
        <v>2791</v>
      </c>
      <c r="D1395" t="str">
        <f>HYPERLINK("https://talan.bank.gov.ua/get-user-certificate/g6RWwLu5NfYuVKQrpPx-","Завантажити сертифікат")</f>
        <v>Завантажити сертифікат</v>
      </c>
    </row>
    <row r="1396" spans="1:4" x14ac:dyDescent="0.3">
      <c r="A1396" t="s">
        <v>2792</v>
      </c>
      <c r="B1396" t="s">
        <v>4</v>
      </c>
      <c r="C1396" t="s">
        <v>2793</v>
      </c>
      <c r="D1396" t="str">
        <f>HYPERLINK("https://talan.bank.gov.ua/get-user-certificate/g6RWwE2rXbNqOl82yeAN","Завантажити сертифікат")</f>
        <v>Завантажити сертифікат</v>
      </c>
    </row>
    <row r="1397" spans="1:4" x14ac:dyDescent="0.3">
      <c r="A1397" t="s">
        <v>2794</v>
      </c>
      <c r="B1397" t="s">
        <v>4</v>
      </c>
      <c r="C1397" t="s">
        <v>2795</v>
      </c>
      <c r="D1397" t="str">
        <f>HYPERLINK("https://talan.bank.gov.ua/get-user-certificate/g6RWwCp9B4-JzhwxaQ2E","Завантажити сертифікат")</f>
        <v>Завантажити сертифікат</v>
      </c>
    </row>
    <row r="1398" spans="1:4" x14ac:dyDescent="0.3">
      <c r="A1398" t="s">
        <v>2796</v>
      </c>
      <c r="B1398" t="s">
        <v>4</v>
      </c>
      <c r="C1398" t="s">
        <v>2797</v>
      </c>
      <c r="D1398" t="str">
        <f>HYPERLINK("https://talan.bank.gov.ua/get-user-certificate/g6RWwt8s3YKVG5CmqQdV","Завантажити сертифікат")</f>
        <v>Завантажити сертифікат</v>
      </c>
    </row>
    <row r="1399" spans="1:4" x14ac:dyDescent="0.3">
      <c r="A1399" t="s">
        <v>2798</v>
      </c>
      <c r="B1399" t="s">
        <v>4</v>
      </c>
      <c r="C1399" t="s">
        <v>2799</v>
      </c>
      <c r="D1399" t="str">
        <f>HYPERLINK("https://talan.bank.gov.ua/get-user-certificate/g6RWwx2peSkC2OeISFJh","Завантажити сертифікат")</f>
        <v>Завантажити сертифікат</v>
      </c>
    </row>
    <row r="1400" spans="1:4" x14ac:dyDescent="0.3">
      <c r="A1400" t="s">
        <v>2800</v>
      </c>
      <c r="B1400" t="s">
        <v>4</v>
      </c>
      <c r="C1400" t="s">
        <v>2801</v>
      </c>
      <c r="D1400" t="str">
        <f>HYPERLINK("https://talan.bank.gov.ua/get-user-certificate/g6RWwahhDPZXKUAnv1Yh","Завантажити сертифікат")</f>
        <v>Завантажити сертифікат</v>
      </c>
    </row>
    <row r="1401" spans="1:4" x14ac:dyDescent="0.3">
      <c r="A1401" t="s">
        <v>2802</v>
      </c>
      <c r="B1401" t="s">
        <v>4</v>
      </c>
      <c r="C1401" t="s">
        <v>2803</v>
      </c>
      <c r="D1401" t="str">
        <f>HYPERLINK("https://talan.bank.gov.ua/get-user-certificate/g6RWwe0GmT5KYz0tolQt","Завантажити сертифікат")</f>
        <v>Завантажити сертифікат</v>
      </c>
    </row>
    <row r="1402" spans="1:4" x14ac:dyDescent="0.3">
      <c r="A1402" t="s">
        <v>2804</v>
      </c>
      <c r="B1402" t="s">
        <v>4</v>
      </c>
      <c r="C1402" t="s">
        <v>2805</v>
      </c>
      <c r="D1402" t="str">
        <f>HYPERLINK("https://talan.bank.gov.ua/get-user-certificate/g6RWwa5kzNkk3c_jYQKH","Завантажити сертифікат")</f>
        <v>Завантажити сертифікат</v>
      </c>
    </row>
    <row r="1403" spans="1:4" x14ac:dyDescent="0.3">
      <c r="A1403" t="s">
        <v>2806</v>
      </c>
      <c r="B1403" t="s">
        <v>4</v>
      </c>
      <c r="C1403" t="s">
        <v>2807</v>
      </c>
      <c r="D1403" t="str">
        <f>HYPERLINK("https://talan.bank.gov.ua/get-user-certificate/g6RWwaWysENxs6RqcGbK","Завантажити сертифікат")</f>
        <v>Завантажити сертифікат</v>
      </c>
    </row>
    <row r="1404" spans="1:4" x14ac:dyDescent="0.3">
      <c r="A1404" t="s">
        <v>2808</v>
      </c>
      <c r="B1404" t="s">
        <v>4</v>
      </c>
      <c r="C1404" t="s">
        <v>2809</v>
      </c>
      <c r="D1404" t="str">
        <f>HYPERLINK("https://talan.bank.gov.ua/get-user-certificate/g6RWw8wYqbb8sOVSfQVx","Завантажити сертифікат")</f>
        <v>Завантажити сертифікат</v>
      </c>
    </row>
    <row r="1405" spans="1:4" x14ac:dyDescent="0.3">
      <c r="A1405" t="s">
        <v>2810</v>
      </c>
      <c r="B1405" t="s">
        <v>4</v>
      </c>
      <c r="C1405" t="s">
        <v>2811</v>
      </c>
      <c r="D1405" t="str">
        <f>HYPERLINK("https://talan.bank.gov.ua/get-user-certificate/g6RWwJvrUEaUwkoqsBFX","Завантажити сертифікат")</f>
        <v>Завантажити сертифікат</v>
      </c>
    </row>
    <row r="1406" spans="1:4" x14ac:dyDescent="0.3">
      <c r="A1406" t="s">
        <v>2812</v>
      </c>
      <c r="B1406" t="s">
        <v>4</v>
      </c>
      <c r="C1406" t="s">
        <v>2813</v>
      </c>
      <c r="D1406" t="str">
        <f>HYPERLINK("https://talan.bank.gov.ua/get-user-certificate/g6RWwlfnLRNw4VmJOoW8","Завантажити сертифікат")</f>
        <v>Завантажити сертифікат</v>
      </c>
    </row>
    <row r="1407" spans="1:4" x14ac:dyDescent="0.3">
      <c r="A1407" t="s">
        <v>2814</v>
      </c>
      <c r="B1407" t="s">
        <v>4</v>
      </c>
      <c r="C1407" t="s">
        <v>2815</v>
      </c>
      <c r="D1407" t="str">
        <f>HYPERLINK("https://talan.bank.gov.ua/get-user-certificate/g6RWwOpnPZA51oVoGyQn","Завантажити сертифікат")</f>
        <v>Завантажити сертифікат</v>
      </c>
    </row>
    <row r="1408" spans="1:4" x14ac:dyDescent="0.3">
      <c r="A1408" t="s">
        <v>2816</v>
      </c>
      <c r="B1408" t="s">
        <v>4</v>
      </c>
      <c r="C1408" t="s">
        <v>2817</v>
      </c>
      <c r="D1408" t="str">
        <f>HYPERLINK("https://talan.bank.gov.ua/get-user-certificate/g6RWwfsvyQJXibEC5OEI","Завантажити сертифікат")</f>
        <v>Завантажити сертифікат</v>
      </c>
    </row>
    <row r="1409" spans="1:4" x14ac:dyDescent="0.3">
      <c r="A1409" t="s">
        <v>2818</v>
      </c>
      <c r="B1409" t="s">
        <v>4</v>
      </c>
      <c r="C1409" t="s">
        <v>2819</v>
      </c>
      <c r="D1409" t="str">
        <f>HYPERLINK("https://talan.bank.gov.ua/get-user-certificate/g6RWwsjlvhSO-6bn0kiI","Завантажити сертифікат")</f>
        <v>Завантажити сертифікат</v>
      </c>
    </row>
    <row r="1410" spans="1:4" x14ac:dyDescent="0.3">
      <c r="A1410" t="s">
        <v>2820</v>
      </c>
      <c r="B1410" t="s">
        <v>4</v>
      </c>
      <c r="C1410" t="s">
        <v>2821</v>
      </c>
      <c r="D1410" t="str">
        <f>HYPERLINK("https://talan.bank.gov.ua/get-user-certificate/g6RWw0NiSRJTw1lIHdJz","Завантажити сертифікат")</f>
        <v>Завантажити сертифікат</v>
      </c>
    </row>
    <row r="1411" spans="1:4" x14ac:dyDescent="0.3">
      <c r="A1411" t="s">
        <v>2822</v>
      </c>
      <c r="B1411" t="s">
        <v>4</v>
      </c>
      <c r="C1411" t="s">
        <v>2823</v>
      </c>
      <c r="D1411" t="str">
        <f>HYPERLINK("https://talan.bank.gov.ua/get-user-certificate/g6RWwAsU_dKaHS9Qyo62","Завантажити сертифікат")</f>
        <v>Завантажити сертифікат</v>
      </c>
    </row>
    <row r="1412" spans="1:4" x14ac:dyDescent="0.3">
      <c r="A1412" t="s">
        <v>2824</v>
      </c>
      <c r="B1412" t="s">
        <v>4</v>
      </c>
      <c r="C1412" t="s">
        <v>2825</v>
      </c>
      <c r="D1412" t="str">
        <f>HYPERLINK("https://talan.bank.gov.ua/get-user-certificate/g6RWwgv-QXs6mqJECAxr","Завантажити сертифікат")</f>
        <v>Завантажити сертифікат</v>
      </c>
    </row>
    <row r="1413" spans="1:4" x14ac:dyDescent="0.3">
      <c r="A1413" t="s">
        <v>2826</v>
      </c>
      <c r="B1413" t="s">
        <v>4</v>
      </c>
      <c r="C1413" t="s">
        <v>2827</v>
      </c>
      <c r="D1413" t="str">
        <f>HYPERLINK("https://talan.bank.gov.ua/get-user-certificate/g6RWw4D0TrarhuRbT6GB","Завантажити сертифікат")</f>
        <v>Завантажити сертифікат</v>
      </c>
    </row>
    <row r="1414" spans="1:4" x14ac:dyDescent="0.3">
      <c r="A1414" t="s">
        <v>2828</v>
      </c>
      <c r="B1414" t="s">
        <v>4</v>
      </c>
      <c r="C1414" t="s">
        <v>2829</v>
      </c>
      <c r="D1414" t="str">
        <f>HYPERLINK("https://talan.bank.gov.ua/get-user-certificate/g6RWwUOJVvR4GlB6ZLRI","Завантажити сертифікат")</f>
        <v>Завантажити сертифікат</v>
      </c>
    </row>
    <row r="1415" spans="1:4" x14ac:dyDescent="0.3">
      <c r="A1415" t="s">
        <v>2830</v>
      </c>
      <c r="B1415" t="s">
        <v>4</v>
      </c>
      <c r="C1415" t="s">
        <v>2831</v>
      </c>
      <c r="D1415" t="str">
        <f>HYPERLINK("https://talan.bank.gov.ua/get-user-certificate/g6RWw2Pe1qPZtkx69RqP","Завантажити сертифікат")</f>
        <v>Завантажити сертифікат</v>
      </c>
    </row>
    <row r="1416" spans="1:4" x14ac:dyDescent="0.3">
      <c r="A1416" t="s">
        <v>2832</v>
      </c>
      <c r="B1416" t="s">
        <v>4</v>
      </c>
      <c r="C1416" t="s">
        <v>2833</v>
      </c>
      <c r="D1416" t="str">
        <f>HYPERLINK("https://talan.bank.gov.ua/get-user-certificate/g6RWwIIYRhrlCba8bkw3","Завантажити сертифікат")</f>
        <v>Завантажити сертифікат</v>
      </c>
    </row>
    <row r="1417" spans="1:4" x14ac:dyDescent="0.3">
      <c r="A1417" t="s">
        <v>2834</v>
      </c>
      <c r="B1417" t="s">
        <v>4</v>
      </c>
      <c r="C1417" t="s">
        <v>2835</v>
      </c>
      <c r="D1417" t="str">
        <f>HYPERLINK("https://talan.bank.gov.ua/get-user-certificate/g6RWwTMLQ4FTEUhmaEOI","Завантажити сертифікат")</f>
        <v>Завантажити сертифікат</v>
      </c>
    </row>
    <row r="1418" spans="1:4" x14ac:dyDescent="0.3">
      <c r="A1418" t="s">
        <v>2836</v>
      </c>
      <c r="B1418" t="s">
        <v>4</v>
      </c>
      <c r="C1418" t="s">
        <v>2837</v>
      </c>
      <c r="D1418" t="str">
        <f>HYPERLINK("https://talan.bank.gov.ua/get-user-certificate/g6RWwRGdjhhnADYkEQZE","Завантажити сертифікат")</f>
        <v>Завантажити сертифікат</v>
      </c>
    </row>
    <row r="1419" spans="1:4" x14ac:dyDescent="0.3">
      <c r="A1419" t="s">
        <v>2838</v>
      </c>
      <c r="B1419" t="s">
        <v>4</v>
      </c>
      <c r="C1419" t="s">
        <v>2839</v>
      </c>
      <c r="D1419" t="str">
        <f>HYPERLINK("https://talan.bank.gov.ua/get-user-certificate/g6RWwZtis38386FuJKw2","Завантажити сертифікат")</f>
        <v>Завантажити сертифікат</v>
      </c>
    </row>
    <row r="1420" spans="1:4" x14ac:dyDescent="0.3">
      <c r="A1420" t="s">
        <v>2840</v>
      </c>
      <c r="B1420" t="s">
        <v>4</v>
      </c>
      <c r="C1420" t="s">
        <v>2841</v>
      </c>
      <c r="D1420" t="str">
        <f>HYPERLINK("https://talan.bank.gov.ua/get-user-certificate/g6RWw_LalQT0e1K0Zk2A","Завантажити сертифікат")</f>
        <v>Завантажити сертифікат</v>
      </c>
    </row>
    <row r="1421" spans="1:4" x14ac:dyDescent="0.3">
      <c r="A1421" t="s">
        <v>2842</v>
      </c>
      <c r="B1421" t="s">
        <v>4</v>
      </c>
      <c r="C1421" t="s">
        <v>2843</v>
      </c>
      <c r="D1421" t="str">
        <f>HYPERLINK("https://talan.bank.gov.ua/get-user-certificate/g6RWwOJEcrtY86glDxIr","Завантажити сертифікат")</f>
        <v>Завантажити сертифікат</v>
      </c>
    </row>
    <row r="1422" spans="1:4" x14ac:dyDescent="0.3">
      <c r="A1422" t="s">
        <v>2844</v>
      </c>
      <c r="B1422" t="s">
        <v>4</v>
      </c>
      <c r="C1422" t="s">
        <v>2845</v>
      </c>
      <c r="D1422" t="str">
        <f>HYPERLINK("https://talan.bank.gov.ua/get-user-certificate/g6RWw3mBS3x487--toF6","Завантажити сертифікат")</f>
        <v>Завантажити сертифікат</v>
      </c>
    </row>
    <row r="1423" spans="1:4" x14ac:dyDescent="0.3">
      <c r="A1423" t="s">
        <v>2846</v>
      </c>
      <c r="B1423" t="s">
        <v>4</v>
      </c>
      <c r="C1423" t="s">
        <v>2847</v>
      </c>
      <c r="D1423" t="str">
        <f>HYPERLINK("https://talan.bank.gov.ua/get-user-certificate/g6RWw3ijWpnbXT0fhrt3","Завантажити сертифікат")</f>
        <v>Завантажити сертифікат</v>
      </c>
    </row>
    <row r="1424" spans="1:4" x14ac:dyDescent="0.3">
      <c r="A1424" t="s">
        <v>2848</v>
      </c>
      <c r="B1424" t="s">
        <v>4</v>
      </c>
      <c r="C1424" t="s">
        <v>2849</v>
      </c>
      <c r="D1424" t="str">
        <f>HYPERLINK("https://talan.bank.gov.ua/get-user-certificate/g6RWwLmiw0tT0wkmEIHq","Завантажити сертифікат")</f>
        <v>Завантажити сертифікат</v>
      </c>
    </row>
    <row r="1425" spans="1:4" x14ac:dyDescent="0.3">
      <c r="A1425" t="s">
        <v>2850</v>
      </c>
      <c r="B1425" t="s">
        <v>4</v>
      </c>
      <c r="C1425" t="s">
        <v>2851</v>
      </c>
      <c r="D1425" t="str">
        <f>HYPERLINK("https://talan.bank.gov.ua/get-user-certificate/g6RWw8jhKCo8bdXC89E-","Завантажити сертифікат")</f>
        <v>Завантажити сертифікат</v>
      </c>
    </row>
    <row r="1426" spans="1:4" x14ac:dyDescent="0.3">
      <c r="A1426" t="s">
        <v>2852</v>
      </c>
      <c r="B1426" t="s">
        <v>4</v>
      </c>
      <c r="C1426" t="s">
        <v>2853</v>
      </c>
      <c r="D1426" t="str">
        <f>HYPERLINK("https://talan.bank.gov.ua/get-user-certificate/g6RWw9kAUlOt2mtmz6ZD","Завантажити сертифікат")</f>
        <v>Завантажити сертифікат</v>
      </c>
    </row>
    <row r="1427" spans="1:4" x14ac:dyDescent="0.3">
      <c r="A1427" t="s">
        <v>2854</v>
      </c>
      <c r="B1427" t="s">
        <v>4</v>
      </c>
      <c r="C1427" t="s">
        <v>2855</v>
      </c>
      <c r="D1427" t="str">
        <f>HYPERLINK("https://talan.bank.gov.ua/get-user-certificate/g6RWwxjHRL9U55TlNG2X","Завантажити сертифікат")</f>
        <v>Завантажити сертифікат</v>
      </c>
    </row>
    <row r="1428" spans="1:4" x14ac:dyDescent="0.3">
      <c r="A1428" t="s">
        <v>2856</v>
      </c>
      <c r="B1428" t="s">
        <v>4</v>
      </c>
      <c r="C1428" t="s">
        <v>2857</v>
      </c>
      <c r="D1428" t="str">
        <f>HYPERLINK("https://talan.bank.gov.ua/get-user-certificate/g6RWwnB8ksZLymEE0clf","Завантажити сертифікат")</f>
        <v>Завантажити сертифікат</v>
      </c>
    </row>
    <row r="1429" spans="1:4" x14ac:dyDescent="0.3">
      <c r="A1429" t="s">
        <v>2858</v>
      </c>
      <c r="B1429" t="s">
        <v>4</v>
      </c>
      <c r="C1429" t="s">
        <v>2859</v>
      </c>
      <c r="D1429" t="str">
        <f>HYPERLINK("https://talan.bank.gov.ua/get-user-certificate/g6RWwg4r8gCU1RrFtNJK","Завантажити сертифікат")</f>
        <v>Завантажити сертифікат</v>
      </c>
    </row>
    <row r="1430" spans="1:4" x14ac:dyDescent="0.3">
      <c r="A1430" t="s">
        <v>2860</v>
      </c>
      <c r="B1430" t="s">
        <v>4</v>
      </c>
      <c r="C1430" t="s">
        <v>2861</v>
      </c>
      <c r="D1430" t="str">
        <f>HYPERLINK("https://talan.bank.gov.ua/get-user-certificate/g6RWw7ejHhpF9iH18Pwr","Завантажити сертифікат")</f>
        <v>Завантажити сертифікат</v>
      </c>
    </row>
    <row r="1431" spans="1:4" x14ac:dyDescent="0.3">
      <c r="A1431" t="s">
        <v>2862</v>
      </c>
      <c r="B1431" t="s">
        <v>4</v>
      </c>
      <c r="C1431" t="s">
        <v>2863</v>
      </c>
      <c r="D1431" t="str">
        <f>HYPERLINK("https://talan.bank.gov.ua/get-user-certificate/g6RWw5IOKdnD2-K05kRm","Завантажити сертифікат")</f>
        <v>Завантажити сертифікат</v>
      </c>
    </row>
    <row r="1432" spans="1:4" x14ac:dyDescent="0.3">
      <c r="A1432" t="s">
        <v>2864</v>
      </c>
      <c r="B1432" t="s">
        <v>4</v>
      </c>
      <c r="C1432" t="s">
        <v>2865</v>
      </c>
      <c r="D1432" t="str">
        <f>HYPERLINK("https://talan.bank.gov.ua/get-user-certificate/g6RWw6YFd5wRjMmSfinD","Завантажити сертифікат")</f>
        <v>Завантажити сертифікат</v>
      </c>
    </row>
    <row r="1433" spans="1:4" x14ac:dyDescent="0.3">
      <c r="A1433" t="s">
        <v>2866</v>
      </c>
      <c r="B1433" t="s">
        <v>4</v>
      </c>
      <c r="C1433" t="s">
        <v>2867</v>
      </c>
      <c r="D1433" t="str">
        <f>HYPERLINK("https://talan.bank.gov.ua/get-user-certificate/g6RWwck0J79rFnpTxiop","Завантажити сертифікат")</f>
        <v>Завантажити сертифікат</v>
      </c>
    </row>
    <row r="1434" spans="1:4" x14ac:dyDescent="0.3">
      <c r="A1434" t="s">
        <v>2868</v>
      </c>
      <c r="B1434" t="s">
        <v>4</v>
      </c>
      <c r="C1434" t="s">
        <v>2869</v>
      </c>
      <c r="D1434" t="str">
        <f>HYPERLINK("https://talan.bank.gov.ua/get-user-certificate/g6RWwrY5EA-6zwoWA9NE","Завантажити сертифікат")</f>
        <v>Завантажити сертифікат</v>
      </c>
    </row>
    <row r="1435" spans="1:4" x14ac:dyDescent="0.3">
      <c r="A1435" t="s">
        <v>2870</v>
      </c>
      <c r="B1435" t="s">
        <v>4</v>
      </c>
      <c r="C1435" t="s">
        <v>2871</v>
      </c>
      <c r="D1435" t="str">
        <f>HYPERLINK("https://talan.bank.gov.ua/get-user-certificate/g6RWw_COXeL10m_fNJQ7","Завантажити сертифікат")</f>
        <v>Завантажити сертифікат</v>
      </c>
    </row>
    <row r="1436" spans="1:4" x14ac:dyDescent="0.3">
      <c r="A1436" t="s">
        <v>2872</v>
      </c>
      <c r="B1436" t="s">
        <v>4</v>
      </c>
      <c r="C1436" t="s">
        <v>2873</v>
      </c>
      <c r="D1436" t="str">
        <f>HYPERLINK("https://talan.bank.gov.ua/get-user-certificate/g6RWwc33KZn-TfNEMrNi","Завантажити сертифікат")</f>
        <v>Завантажити сертифікат</v>
      </c>
    </row>
    <row r="1437" spans="1:4" x14ac:dyDescent="0.3">
      <c r="A1437" t="s">
        <v>2874</v>
      </c>
      <c r="B1437" t="s">
        <v>4</v>
      </c>
      <c r="C1437" t="s">
        <v>2875</v>
      </c>
      <c r="D1437" t="str">
        <f>HYPERLINK("https://talan.bank.gov.ua/get-user-certificate/g6RWwizmwFsKM5qpqT5b","Завантажити сертифікат")</f>
        <v>Завантажити сертифікат</v>
      </c>
    </row>
    <row r="1438" spans="1:4" x14ac:dyDescent="0.3">
      <c r="A1438" t="s">
        <v>2876</v>
      </c>
      <c r="B1438" t="s">
        <v>4</v>
      </c>
      <c r="C1438" t="s">
        <v>2877</v>
      </c>
      <c r="D1438" t="str">
        <f>HYPERLINK("https://talan.bank.gov.ua/get-user-certificate/g6RWwlWVQCvn9rpvNcZQ","Завантажити сертифікат")</f>
        <v>Завантажити сертифікат</v>
      </c>
    </row>
    <row r="1439" spans="1:4" x14ac:dyDescent="0.3">
      <c r="A1439" t="s">
        <v>2878</v>
      </c>
      <c r="B1439" t="s">
        <v>4</v>
      </c>
      <c r="C1439" t="s">
        <v>2879</v>
      </c>
      <c r="D1439" t="str">
        <f>HYPERLINK("https://talan.bank.gov.ua/get-user-certificate/g6RWw3VkuztXDFWUMum4","Завантажити сертифікат")</f>
        <v>Завантажити сертифікат</v>
      </c>
    </row>
    <row r="1440" spans="1:4" x14ac:dyDescent="0.3">
      <c r="A1440" t="s">
        <v>2880</v>
      </c>
      <c r="B1440" t="s">
        <v>4</v>
      </c>
      <c r="C1440" t="s">
        <v>2881</v>
      </c>
      <c r="D1440" t="str">
        <f>HYPERLINK("https://talan.bank.gov.ua/get-user-certificate/g6RWwscC2Mg-85AW1RNK","Завантажити сертифікат")</f>
        <v>Завантажити сертифікат</v>
      </c>
    </row>
    <row r="1441" spans="1:4" x14ac:dyDescent="0.3">
      <c r="A1441" t="s">
        <v>2882</v>
      </c>
      <c r="B1441" t="s">
        <v>4</v>
      </c>
      <c r="C1441" t="s">
        <v>2883</v>
      </c>
      <c r="D1441" t="str">
        <f>HYPERLINK("https://talan.bank.gov.ua/get-user-certificate/g6RWw18FW6vhanVUwEC-","Завантажити сертифікат")</f>
        <v>Завантажити сертифікат</v>
      </c>
    </row>
    <row r="1442" spans="1:4" x14ac:dyDescent="0.3">
      <c r="A1442" t="s">
        <v>2884</v>
      </c>
      <c r="B1442" t="s">
        <v>4</v>
      </c>
      <c r="C1442" t="s">
        <v>2885</v>
      </c>
      <c r="D1442" t="str">
        <f>HYPERLINK("https://talan.bank.gov.ua/get-user-certificate/g6RWw2NTprZ3ANXHw-rk","Завантажити сертифікат")</f>
        <v>Завантажити сертифікат</v>
      </c>
    </row>
    <row r="1443" spans="1:4" x14ac:dyDescent="0.3">
      <c r="A1443" t="s">
        <v>2886</v>
      </c>
      <c r="B1443" t="s">
        <v>4</v>
      </c>
      <c r="C1443" t="s">
        <v>2887</v>
      </c>
      <c r="D1443" t="str">
        <f>HYPERLINK("https://talan.bank.gov.ua/get-user-certificate/g6RWwmadSYlA3RvwBoGz","Завантажити сертифікат")</f>
        <v>Завантажити сертифікат</v>
      </c>
    </row>
    <row r="1444" spans="1:4" x14ac:dyDescent="0.3">
      <c r="A1444" t="s">
        <v>2888</v>
      </c>
      <c r="B1444" t="s">
        <v>4</v>
      </c>
      <c r="C1444" t="s">
        <v>2889</v>
      </c>
      <c r="D1444" t="str">
        <f>HYPERLINK("https://talan.bank.gov.ua/get-user-certificate/g6RWwS8IIE2_mGPTnuXA","Завантажити сертифікат")</f>
        <v>Завантажити сертифікат</v>
      </c>
    </row>
    <row r="1445" spans="1:4" x14ac:dyDescent="0.3">
      <c r="A1445" t="s">
        <v>2890</v>
      </c>
      <c r="B1445" t="s">
        <v>4</v>
      </c>
      <c r="C1445" t="s">
        <v>2891</v>
      </c>
      <c r="D1445" t="str">
        <f>HYPERLINK("https://talan.bank.gov.ua/get-user-certificate/g6RWwfc5QG8D1Q1k8Eoc","Завантажити сертифікат")</f>
        <v>Завантажити сертифікат</v>
      </c>
    </row>
    <row r="1446" spans="1:4" x14ac:dyDescent="0.3">
      <c r="A1446" t="s">
        <v>2892</v>
      </c>
      <c r="B1446" t="s">
        <v>4</v>
      </c>
      <c r="C1446" t="s">
        <v>2893</v>
      </c>
      <c r="D1446" t="str">
        <f>HYPERLINK("https://talan.bank.gov.ua/get-user-certificate/g6RWwGEyEwQ6PoFPrfGD","Завантажити сертифікат")</f>
        <v>Завантажити сертифікат</v>
      </c>
    </row>
    <row r="1447" spans="1:4" x14ac:dyDescent="0.3">
      <c r="A1447" t="s">
        <v>2894</v>
      </c>
      <c r="B1447" t="s">
        <v>4</v>
      </c>
      <c r="C1447" t="s">
        <v>2895</v>
      </c>
      <c r="D1447" t="str">
        <f>HYPERLINK("https://talan.bank.gov.ua/get-user-certificate/g6RWwrNSSgTFK4OGZhUv","Завантажити сертифікат")</f>
        <v>Завантажити сертифікат</v>
      </c>
    </row>
    <row r="1448" spans="1:4" x14ac:dyDescent="0.3">
      <c r="A1448" t="s">
        <v>2896</v>
      </c>
      <c r="B1448" t="s">
        <v>4</v>
      </c>
      <c r="C1448" t="s">
        <v>2897</v>
      </c>
      <c r="D1448" t="str">
        <f>HYPERLINK("https://talan.bank.gov.ua/get-user-certificate/g6RWwTmapfipaGpiSfqj","Завантажити сертифікат")</f>
        <v>Завантажити сертифікат</v>
      </c>
    </row>
    <row r="1449" spans="1:4" x14ac:dyDescent="0.3">
      <c r="A1449" t="s">
        <v>2898</v>
      </c>
      <c r="B1449" t="s">
        <v>4</v>
      </c>
      <c r="C1449" t="s">
        <v>2899</v>
      </c>
      <c r="D1449" t="str">
        <f>HYPERLINK("https://talan.bank.gov.ua/get-user-certificate/g6RWwceXaetz_BcYStUE","Завантажити сертифікат")</f>
        <v>Завантажити сертифікат</v>
      </c>
    </row>
    <row r="1450" spans="1:4" x14ac:dyDescent="0.3">
      <c r="A1450" t="s">
        <v>2900</v>
      </c>
      <c r="B1450" t="s">
        <v>4</v>
      </c>
      <c r="C1450" t="s">
        <v>2901</v>
      </c>
      <c r="D1450" t="str">
        <f>HYPERLINK("https://talan.bank.gov.ua/get-user-certificate/g6RWwKkXeRD7voukgjvj","Завантажити сертифікат")</f>
        <v>Завантажити сертифікат</v>
      </c>
    </row>
    <row r="1451" spans="1:4" x14ac:dyDescent="0.3">
      <c r="A1451" t="s">
        <v>2902</v>
      </c>
      <c r="B1451" t="s">
        <v>4</v>
      </c>
      <c r="C1451" t="s">
        <v>2903</v>
      </c>
      <c r="D1451" t="str">
        <f>HYPERLINK("https://talan.bank.gov.ua/get-user-certificate/g6RWwyFRcmm3isOs323J","Завантажити сертифікат")</f>
        <v>Завантажити сертифікат</v>
      </c>
    </row>
    <row r="1452" spans="1:4" x14ac:dyDescent="0.3">
      <c r="A1452" t="s">
        <v>2904</v>
      </c>
      <c r="B1452" t="s">
        <v>4</v>
      </c>
      <c r="C1452" t="s">
        <v>2905</v>
      </c>
      <c r="D1452" t="str">
        <f>HYPERLINK("https://talan.bank.gov.ua/get-user-certificate/g6RWw-BygQsIgby6j4vQ","Завантажити сертифікат")</f>
        <v>Завантажити сертифікат</v>
      </c>
    </row>
    <row r="1453" spans="1:4" x14ac:dyDescent="0.3">
      <c r="A1453" t="s">
        <v>2906</v>
      </c>
      <c r="B1453" t="s">
        <v>4</v>
      </c>
      <c r="C1453" t="s">
        <v>2907</v>
      </c>
      <c r="D1453" t="str">
        <f>HYPERLINK("https://talan.bank.gov.ua/get-user-certificate/g6RWwe6heU7KZQSdAiSh","Завантажити сертифікат")</f>
        <v>Завантажити сертифікат</v>
      </c>
    </row>
    <row r="1454" spans="1:4" x14ac:dyDescent="0.3">
      <c r="A1454" t="s">
        <v>2908</v>
      </c>
      <c r="B1454" t="s">
        <v>4</v>
      </c>
      <c r="C1454" t="s">
        <v>2909</v>
      </c>
      <c r="D1454" t="str">
        <f>HYPERLINK("https://talan.bank.gov.ua/get-user-certificate/g6RWwLMZ4KbNN142EXiR","Завантажити сертифікат")</f>
        <v>Завантажити сертифікат</v>
      </c>
    </row>
    <row r="1455" spans="1:4" x14ac:dyDescent="0.3">
      <c r="A1455" t="s">
        <v>2910</v>
      </c>
      <c r="B1455" t="s">
        <v>4</v>
      </c>
      <c r="C1455" t="s">
        <v>2911</v>
      </c>
      <c r="D1455" t="str">
        <f>HYPERLINK("https://talan.bank.gov.ua/get-user-certificate/g6RWwSoIsuLJfIFSfYXq","Завантажити сертифікат")</f>
        <v>Завантажити сертифікат</v>
      </c>
    </row>
    <row r="1456" spans="1:4" x14ac:dyDescent="0.3">
      <c r="A1456" t="s">
        <v>2912</v>
      </c>
      <c r="B1456" t="s">
        <v>4</v>
      </c>
      <c r="C1456" t="s">
        <v>2913</v>
      </c>
      <c r="D1456" t="str">
        <f>HYPERLINK("https://talan.bank.gov.ua/get-user-certificate/g6RWwC90XdKV_UDD9KrW","Завантажити сертифікат")</f>
        <v>Завантажити сертифікат</v>
      </c>
    </row>
    <row r="1457" spans="1:4" x14ac:dyDescent="0.3">
      <c r="A1457" t="s">
        <v>2914</v>
      </c>
      <c r="B1457" t="s">
        <v>4</v>
      </c>
      <c r="C1457" t="s">
        <v>2915</v>
      </c>
      <c r="D1457" t="str">
        <f>HYPERLINK("https://talan.bank.gov.ua/get-user-certificate/g6RWwqfCVBk7wJrl5Ym0","Завантажити сертифікат")</f>
        <v>Завантажити сертифікат</v>
      </c>
    </row>
    <row r="1458" spans="1:4" x14ac:dyDescent="0.3">
      <c r="A1458" t="s">
        <v>2916</v>
      </c>
      <c r="B1458" t="s">
        <v>4</v>
      </c>
      <c r="C1458" t="s">
        <v>2917</v>
      </c>
      <c r="D1458" t="str">
        <f>HYPERLINK("https://talan.bank.gov.ua/get-user-certificate/g6RWwgdN9yM4w-U2cIdu","Завантажити сертифікат")</f>
        <v>Завантажити сертифікат</v>
      </c>
    </row>
    <row r="1459" spans="1:4" x14ac:dyDescent="0.3">
      <c r="A1459" t="s">
        <v>2918</v>
      </c>
      <c r="B1459" t="s">
        <v>4</v>
      </c>
      <c r="C1459" t="s">
        <v>2919</v>
      </c>
      <c r="D1459" t="str">
        <f>HYPERLINK("https://talan.bank.gov.ua/get-user-certificate/g6RWwZ3rd2Nmx1ojPVWT","Завантажити сертифікат")</f>
        <v>Завантажити сертифікат</v>
      </c>
    </row>
    <row r="1460" spans="1:4" x14ac:dyDescent="0.3">
      <c r="A1460" t="s">
        <v>2920</v>
      </c>
      <c r="B1460" t="s">
        <v>4</v>
      </c>
      <c r="C1460" t="s">
        <v>2921</v>
      </c>
      <c r="D1460" t="str">
        <f>HYPERLINK("https://talan.bank.gov.ua/get-user-certificate/g6RWwgRfc8DcYqFGeovK","Завантажити сертифікат")</f>
        <v>Завантажити сертифікат</v>
      </c>
    </row>
    <row r="1461" spans="1:4" x14ac:dyDescent="0.3">
      <c r="A1461" t="s">
        <v>2922</v>
      </c>
      <c r="B1461" t="s">
        <v>4</v>
      </c>
      <c r="C1461" t="s">
        <v>2923</v>
      </c>
      <c r="D1461" t="str">
        <f>HYPERLINK("https://talan.bank.gov.ua/get-user-certificate/g6RWw86kUIC_w3cxnHak","Завантажити сертифікат")</f>
        <v>Завантажити сертифікат</v>
      </c>
    </row>
    <row r="1462" spans="1:4" x14ac:dyDescent="0.3">
      <c r="A1462" t="s">
        <v>2924</v>
      </c>
      <c r="B1462" t="s">
        <v>4</v>
      </c>
      <c r="C1462" t="s">
        <v>2925</v>
      </c>
      <c r="D1462" t="str">
        <f>HYPERLINK("https://talan.bank.gov.ua/get-user-certificate/g6RWwPr8DKIyTBKiP_VN","Завантажити сертифікат")</f>
        <v>Завантажити сертифікат</v>
      </c>
    </row>
    <row r="1463" spans="1:4" x14ac:dyDescent="0.3">
      <c r="A1463" t="s">
        <v>2926</v>
      </c>
      <c r="B1463" t="s">
        <v>4</v>
      </c>
      <c r="C1463" t="s">
        <v>2927</v>
      </c>
      <c r="D1463" t="str">
        <f>HYPERLINK("https://talan.bank.gov.ua/get-user-certificate/g6RWw-a96d3VxWGo-fIq","Завантажити сертифікат")</f>
        <v>Завантажити сертифікат</v>
      </c>
    </row>
    <row r="1464" spans="1:4" x14ac:dyDescent="0.3">
      <c r="A1464" t="s">
        <v>2928</v>
      </c>
      <c r="B1464" t="s">
        <v>4</v>
      </c>
      <c r="C1464" t="s">
        <v>2929</v>
      </c>
      <c r="D1464" t="str">
        <f>HYPERLINK("https://talan.bank.gov.ua/get-user-certificate/g6RWw4ivy5rHpZ0RpxCP","Завантажити сертифікат")</f>
        <v>Завантажити сертифікат</v>
      </c>
    </row>
    <row r="1465" spans="1:4" x14ac:dyDescent="0.3">
      <c r="A1465" t="s">
        <v>2930</v>
      </c>
      <c r="B1465" t="s">
        <v>4</v>
      </c>
      <c r="C1465" t="s">
        <v>2931</v>
      </c>
      <c r="D1465" t="str">
        <f>HYPERLINK("https://talan.bank.gov.ua/get-user-certificate/g6RWwEtO4nAMzbwMuyI7","Завантажити сертифікат")</f>
        <v>Завантажити сертифікат</v>
      </c>
    </row>
    <row r="1466" spans="1:4" x14ac:dyDescent="0.3">
      <c r="A1466" t="s">
        <v>2932</v>
      </c>
      <c r="B1466" t="s">
        <v>4</v>
      </c>
      <c r="C1466" t="s">
        <v>2933</v>
      </c>
      <c r="D1466" t="str">
        <f>HYPERLINK("https://talan.bank.gov.ua/get-user-certificate/g6RWwcfKPejyRfAuKV8m","Завантажити сертифікат")</f>
        <v>Завантажити сертифікат</v>
      </c>
    </row>
    <row r="1467" spans="1:4" x14ac:dyDescent="0.3">
      <c r="A1467" t="s">
        <v>2934</v>
      </c>
      <c r="B1467" t="s">
        <v>4</v>
      </c>
      <c r="C1467" t="s">
        <v>2935</v>
      </c>
      <c r="D1467" t="str">
        <f>HYPERLINK("https://talan.bank.gov.ua/get-user-certificate/g6RWwgt5phgi85UUsuJy","Завантажити сертифікат")</f>
        <v>Завантажити сертифікат</v>
      </c>
    </row>
    <row r="1468" spans="1:4" x14ac:dyDescent="0.3">
      <c r="A1468" t="s">
        <v>2936</v>
      </c>
      <c r="B1468" t="s">
        <v>4</v>
      </c>
      <c r="C1468" t="s">
        <v>2937</v>
      </c>
      <c r="D1468" t="str">
        <f>HYPERLINK("https://talan.bank.gov.ua/get-user-certificate/g6RWwE_6Z6wruBtlgiXL","Завантажити сертифікат")</f>
        <v>Завантажити сертифікат</v>
      </c>
    </row>
    <row r="1469" spans="1:4" x14ac:dyDescent="0.3">
      <c r="A1469" t="s">
        <v>2938</v>
      </c>
      <c r="B1469" t="s">
        <v>4</v>
      </c>
      <c r="C1469" t="s">
        <v>2939</v>
      </c>
      <c r="D1469" t="str">
        <f>HYPERLINK("https://talan.bank.gov.ua/get-user-certificate/g6RWwLF57z45mCSo9fKf","Завантажити сертифікат")</f>
        <v>Завантажити сертифікат</v>
      </c>
    </row>
    <row r="1470" spans="1:4" x14ac:dyDescent="0.3">
      <c r="A1470" t="s">
        <v>2940</v>
      </c>
      <c r="B1470" t="s">
        <v>4</v>
      </c>
      <c r="C1470" t="s">
        <v>2941</v>
      </c>
      <c r="D1470" t="str">
        <f>HYPERLINK("https://talan.bank.gov.ua/get-user-certificate/g6RWwR2WRYmIJIfIhjDM","Завантажити сертифікат")</f>
        <v>Завантажити сертифікат</v>
      </c>
    </row>
    <row r="1471" spans="1:4" x14ac:dyDescent="0.3">
      <c r="A1471" t="s">
        <v>2942</v>
      </c>
      <c r="B1471" t="s">
        <v>4</v>
      </c>
      <c r="C1471" t="s">
        <v>2943</v>
      </c>
      <c r="D1471" t="str">
        <f>HYPERLINK("https://talan.bank.gov.ua/get-user-certificate/g6RWwoxCtBui1CovALqg","Завантажити сертифікат")</f>
        <v>Завантажити сертифікат</v>
      </c>
    </row>
    <row r="1472" spans="1:4" x14ac:dyDescent="0.3">
      <c r="A1472" t="s">
        <v>2944</v>
      </c>
      <c r="B1472" t="s">
        <v>4</v>
      </c>
      <c r="C1472" t="s">
        <v>2945</v>
      </c>
      <c r="D1472" t="str">
        <f>HYPERLINK("https://talan.bank.gov.ua/get-user-certificate/g6RWwxB9XvelEGuI_bbd","Завантажити сертифікат")</f>
        <v>Завантажити сертифікат</v>
      </c>
    </row>
    <row r="1473" spans="1:4" x14ac:dyDescent="0.3">
      <c r="A1473" t="s">
        <v>2946</v>
      </c>
      <c r="B1473" t="s">
        <v>4</v>
      </c>
      <c r="C1473" t="s">
        <v>2947</v>
      </c>
      <c r="D1473" t="str">
        <f>HYPERLINK("https://talan.bank.gov.ua/get-user-certificate/g6RWwiuKAQdnVgg46wAa","Завантажити сертифікат")</f>
        <v>Завантажити сертифікат</v>
      </c>
    </row>
    <row r="1474" spans="1:4" x14ac:dyDescent="0.3">
      <c r="A1474" t="s">
        <v>2948</v>
      </c>
      <c r="B1474" t="s">
        <v>4</v>
      </c>
      <c r="C1474" t="s">
        <v>2949</v>
      </c>
      <c r="D1474" t="str">
        <f>HYPERLINK("https://talan.bank.gov.ua/get-user-certificate/g6RWwGhuRHkGgdsHkNtr","Завантажити сертифікат")</f>
        <v>Завантажити сертифікат</v>
      </c>
    </row>
    <row r="1475" spans="1:4" x14ac:dyDescent="0.3">
      <c r="A1475" t="s">
        <v>2950</v>
      </c>
      <c r="B1475" t="s">
        <v>4</v>
      </c>
      <c r="C1475" t="s">
        <v>2951</v>
      </c>
      <c r="D1475" t="str">
        <f>HYPERLINK("https://talan.bank.gov.ua/get-user-certificate/g6RWwNFDeTZWa12d1jQo","Завантажити сертифікат")</f>
        <v>Завантажити сертифікат</v>
      </c>
    </row>
    <row r="1476" spans="1:4" x14ac:dyDescent="0.3">
      <c r="A1476" t="s">
        <v>2952</v>
      </c>
      <c r="B1476" t="s">
        <v>4</v>
      </c>
      <c r="C1476" t="s">
        <v>2953</v>
      </c>
      <c r="D1476" t="str">
        <f>HYPERLINK("https://talan.bank.gov.ua/get-user-certificate/g6RWwuM-ECWA7rd6nZit","Завантажити сертифікат")</f>
        <v>Завантажити сертифікат</v>
      </c>
    </row>
    <row r="1477" spans="1:4" x14ac:dyDescent="0.3">
      <c r="A1477" t="s">
        <v>2954</v>
      </c>
      <c r="B1477" t="s">
        <v>4</v>
      </c>
      <c r="C1477" t="s">
        <v>2955</v>
      </c>
      <c r="D1477" t="str">
        <f>HYPERLINK("https://talan.bank.gov.ua/get-user-certificate/g6RWwY-_2AdDNVmOW6j6","Завантажити сертифікат")</f>
        <v>Завантажити сертифікат</v>
      </c>
    </row>
    <row r="1478" spans="1:4" x14ac:dyDescent="0.3">
      <c r="A1478" t="s">
        <v>2956</v>
      </c>
      <c r="B1478" t="s">
        <v>4</v>
      </c>
      <c r="C1478" t="s">
        <v>2957</v>
      </c>
      <c r="D1478" t="str">
        <f>HYPERLINK("https://talan.bank.gov.ua/get-user-certificate/g6RWwMmXwMAQBqowbbJs","Завантажити сертифікат")</f>
        <v>Завантажити сертифікат</v>
      </c>
    </row>
    <row r="1479" spans="1:4" x14ac:dyDescent="0.3">
      <c r="A1479" t="s">
        <v>2958</v>
      </c>
      <c r="B1479" t="s">
        <v>4</v>
      </c>
      <c r="C1479" t="s">
        <v>2959</v>
      </c>
      <c r="D1479" t="str">
        <f>HYPERLINK("https://talan.bank.gov.ua/get-user-certificate/g6RWw8JZfmLfECbrl_Oh","Завантажити сертифікат")</f>
        <v>Завантажити сертифікат</v>
      </c>
    </row>
    <row r="1480" spans="1:4" x14ac:dyDescent="0.3">
      <c r="A1480" t="s">
        <v>2960</v>
      </c>
      <c r="B1480" t="s">
        <v>4</v>
      </c>
      <c r="C1480" t="s">
        <v>2961</v>
      </c>
      <c r="D1480" t="str">
        <f>HYPERLINK("https://talan.bank.gov.ua/get-user-certificate/g6RWwFGA4jiy02Mxdems","Завантажити сертифікат")</f>
        <v>Завантажити сертифікат</v>
      </c>
    </row>
    <row r="1481" spans="1:4" x14ac:dyDescent="0.3">
      <c r="A1481" t="s">
        <v>2962</v>
      </c>
      <c r="B1481" t="s">
        <v>4</v>
      </c>
      <c r="C1481" t="s">
        <v>2963</v>
      </c>
      <c r="D1481" t="str">
        <f>HYPERLINK("https://talan.bank.gov.ua/get-user-certificate/g6RWwVgUTJpkFquM6Vub","Завантажити сертифікат")</f>
        <v>Завантажити сертифікат</v>
      </c>
    </row>
    <row r="1482" spans="1:4" x14ac:dyDescent="0.3">
      <c r="A1482" t="s">
        <v>2964</v>
      </c>
      <c r="B1482" t="s">
        <v>4</v>
      </c>
      <c r="C1482" t="s">
        <v>2965</v>
      </c>
      <c r="D1482" t="str">
        <f>HYPERLINK("https://talan.bank.gov.ua/get-user-certificate/g6RWwkAxpFha28-Znlc5","Завантажити сертифікат")</f>
        <v>Завантажити сертифікат</v>
      </c>
    </row>
    <row r="1483" spans="1:4" x14ac:dyDescent="0.3">
      <c r="A1483" t="s">
        <v>2966</v>
      </c>
      <c r="B1483" t="s">
        <v>4</v>
      </c>
      <c r="C1483" t="s">
        <v>2967</v>
      </c>
      <c r="D1483" t="str">
        <f>HYPERLINK("https://talan.bank.gov.ua/get-user-certificate/g6RWw5fLHFzl8OnnD6xe","Завантажити сертифікат")</f>
        <v>Завантажити сертифікат</v>
      </c>
    </row>
    <row r="1484" spans="1:4" x14ac:dyDescent="0.3">
      <c r="A1484" t="s">
        <v>2968</v>
      </c>
      <c r="B1484" t="s">
        <v>4</v>
      </c>
      <c r="C1484" t="s">
        <v>2969</v>
      </c>
      <c r="D1484" t="str">
        <f>HYPERLINK("https://talan.bank.gov.ua/get-user-certificate/g6RWweG-z5nL8avsSGkO","Завантажити сертифікат")</f>
        <v>Завантажити сертифікат</v>
      </c>
    </row>
    <row r="1485" spans="1:4" x14ac:dyDescent="0.3">
      <c r="A1485" t="s">
        <v>2970</v>
      </c>
      <c r="B1485" t="s">
        <v>4</v>
      </c>
      <c r="C1485" t="s">
        <v>2971</v>
      </c>
      <c r="D1485" t="str">
        <f>HYPERLINK("https://talan.bank.gov.ua/get-user-certificate/g6RWw9nHcqrtyMBpQ-zC","Завантажити сертифікат")</f>
        <v>Завантажити сертифікат</v>
      </c>
    </row>
    <row r="1486" spans="1:4" x14ac:dyDescent="0.3">
      <c r="A1486" t="s">
        <v>2972</v>
      </c>
      <c r="B1486" t="s">
        <v>4</v>
      </c>
      <c r="C1486" t="s">
        <v>2973</v>
      </c>
      <c r="D1486" t="str">
        <f>HYPERLINK("https://talan.bank.gov.ua/get-user-certificate/g6RWwx6LyL0V5FHVtXUd","Завантажити сертифікат")</f>
        <v>Завантажити сертифікат</v>
      </c>
    </row>
    <row r="1487" spans="1:4" x14ac:dyDescent="0.3">
      <c r="A1487" t="s">
        <v>2974</v>
      </c>
      <c r="B1487" t="s">
        <v>4</v>
      </c>
      <c r="C1487" t="s">
        <v>2975</v>
      </c>
      <c r="D1487" t="str">
        <f>HYPERLINK("https://talan.bank.gov.ua/get-user-certificate/g6RWwWK9lITy0QLrhcJc","Завантажити сертифікат")</f>
        <v>Завантажити сертифікат</v>
      </c>
    </row>
    <row r="1488" spans="1:4" x14ac:dyDescent="0.3">
      <c r="A1488" t="s">
        <v>2976</v>
      </c>
      <c r="B1488" t="s">
        <v>4</v>
      </c>
      <c r="C1488" t="s">
        <v>2977</v>
      </c>
      <c r="D1488" t="str">
        <f>HYPERLINK("https://talan.bank.gov.ua/get-user-certificate/g6RWwMUavq08ZDwirX28","Завантажити сертифікат")</f>
        <v>Завантажити сертифікат</v>
      </c>
    </row>
    <row r="1489" spans="1:4" x14ac:dyDescent="0.3">
      <c r="A1489" t="s">
        <v>2978</v>
      </c>
      <c r="B1489" t="s">
        <v>4</v>
      </c>
      <c r="C1489" t="s">
        <v>2979</v>
      </c>
      <c r="D1489" t="str">
        <f>HYPERLINK("https://talan.bank.gov.ua/get-user-certificate/g6RWwW2o_mdHfusclEGs","Завантажити сертифікат")</f>
        <v>Завантажити сертифікат</v>
      </c>
    </row>
    <row r="1490" spans="1:4" x14ac:dyDescent="0.3">
      <c r="A1490" t="s">
        <v>2980</v>
      </c>
      <c r="B1490" t="s">
        <v>4</v>
      </c>
      <c r="C1490" t="s">
        <v>2981</v>
      </c>
      <c r="D1490" t="str">
        <f>HYPERLINK("https://talan.bank.gov.ua/get-user-certificate/g6RWwYJzZkgFrszrCtxU","Завантажити сертифікат")</f>
        <v>Завантажити сертифікат</v>
      </c>
    </row>
    <row r="1491" spans="1:4" x14ac:dyDescent="0.3">
      <c r="A1491" t="s">
        <v>2982</v>
      </c>
      <c r="B1491" t="s">
        <v>4</v>
      </c>
      <c r="C1491" t="s">
        <v>2983</v>
      </c>
      <c r="D1491" t="str">
        <f>HYPERLINK("https://talan.bank.gov.ua/get-user-certificate/g6RWwNSKQMsnWwLVAtiC","Завантажити сертифікат")</f>
        <v>Завантажити сертифікат</v>
      </c>
    </row>
    <row r="1492" spans="1:4" x14ac:dyDescent="0.3">
      <c r="A1492" t="s">
        <v>2984</v>
      </c>
      <c r="B1492" t="s">
        <v>4</v>
      </c>
      <c r="C1492" t="s">
        <v>2985</v>
      </c>
      <c r="D1492" t="str">
        <f>HYPERLINK("https://talan.bank.gov.ua/get-user-certificate/g6RWwp4uS_L2PR5TUNmL","Завантажити сертифікат")</f>
        <v>Завантажити сертифікат</v>
      </c>
    </row>
    <row r="1493" spans="1:4" x14ac:dyDescent="0.3">
      <c r="A1493" t="s">
        <v>2986</v>
      </c>
      <c r="B1493" t="s">
        <v>4</v>
      </c>
      <c r="C1493" t="s">
        <v>2987</v>
      </c>
      <c r="D1493" t="str">
        <f>HYPERLINK("https://talan.bank.gov.ua/get-user-certificate/g6RWwEtLUjGX_AzVrQBL","Завантажити сертифікат")</f>
        <v>Завантажити сертифікат</v>
      </c>
    </row>
    <row r="1494" spans="1:4" x14ac:dyDescent="0.3">
      <c r="A1494" t="s">
        <v>2988</v>
      </c>
      <c r="B1494" t="s">
        <v>4</v>
      </c>
      <c r="C1494" t="s">
        <v>2989</v>
      </c>
      <c r="D1494" t="str">
        <f>HYPERLINK("https://talan.bank.gov.ua/get-user-certificate/g6RWwo2QLrMg2ThJD9Jk","Завантажити сертифікат")</f>
        <v>Завантажити сертифікат</v>
      </c>
    </row>
    <row r="1495" spans="1:4" x14ac:dyDescent="0.3">
      <c r="A1495" t="s">
        <v>2990</v>
      </c>
      <c r="B1495" t="s">
        <v>4</v>
      </c>
      <c r="C1495" t="s">
        <v>2991</v>
      </c>
      <c r="D1495" t="str">
        <f>HYPERLINK("https://talan.bank.gov.ua/get-user-certificate/g6RWwiVjbWi4SeXrszrB","Завантажити сертифікат")</f>
        <v>Завантажити сертифікат</v>
      </c>
    </row>
    <row r="1496" spans="1:4" x14ac:dyDescent="0.3">
      <c r="A1496" t="s">
        <v>2992</v>
      </c>
      <c r="B1496" t="s">
        <v>4</v>
      </c>
      <c r="C1496" t="s">
        <v>2993</v>
      </c>
      <c r="D1496" t="str">
        <f>HYPERLINK("https://talan.bank.gov.ua/get-user-certificate/g6RWwsgeZO3xnMPay-BD","Завантажити сертифікат")</f>
        <v>Завантажити сертифікат</v>
      </c>
    </row>
    <row r="1497" spans="1:4" x14ac:dyDescent="0.3">
      <c r="A1497" t="s">
        <v>2994</v>
      </c>
      <c r="B1497" t="s">
        <v>4</v>
      </c>
      <c r="C1497" t="s">
        <v>2995</v>
      </c>
      <c r="D1497" t="str">
        <f>HYPERLINK("https://talan.bank.gov.ua/get-user-certificate/g6RWwsYA3rhv5JMMkAOi","Завантажити сертифікат")</f>
        <v>Завантажити сертифікат</v>
      </c>
    </row>
    <row r="1498" spans="1:4" x14ac:dyDescent="0.3">
      <c r="A1498" t="s">
        <v>2996</v>
      </c>
      <c r="B1498" t="s">
        <v>4</v>
      </c>
      <c r="C1498" t="s">
        <v>2997</v>
      </c>
      <c r="D1498" t="str">
        <f>HYPERLINK("https://talan.bank.gov.ua/get-user-certificate/g6RWwTCCqOUrmpZzw0lh","Завантажити сертифікат")</f>
        <v>Завантажити сертифікат</v>
      </c>
    </row>
    <row r="1499" spans="1:4" x14ac:dyDescent="0.3">
      <c r="A1499" t="s">
        <v>2998</v>
      </c>
      <c r="B1499" t="s">
        <v>4</v>
      </c>
      <c r="C1499" t="s">
        <v>2999</v>
      </c>
      <c r="D1499" t="str">
        <f>HYPERLINK("https://talan.bank.gov.ua/get-user-certificate/g6RWweT9ljeETfTiE6wz","Завантажити сертифікат")</f>
        <v>Завантажити сертифікат</v>
      </c>
    </row>
    <row r="1500" spans="1:4" x14ac:dyDescent="0.3">
      <c r="A1500" t="s">
        <v>3000</v>
      </c>
      <c r="B1500" t="s">
        <v>4</v>
      </c>
      <c r="C1500" t="s">
        <v>3001</v>
      </c>
      <c r="D1500" t="str">
        <f>HYPERLINK("https://talan.bank.gov.ua/get-user-certificate/g6RWwWL9wEHe5Xk48Q6c","Завантажити сертифікат")</f>
        <v>Завантажити сертифікат</v>
      </c>
    </row>
    <row r="1501" spans="1:4" x14ac:dyDescent="0.3">
      <c r="A1501" t="s">
        <v>3002</v>
      </c>
      <c r="B1501" t="s">
        <v>4</v>
      </c>
      <c r="C1501" t="s">
        <v>3003</v>
      </c>
      <c r="D1501" t="str">
        <f>HYPERLINK("https://talan.bank.gov.ua/get-user-certificate/g6RWwaLn9G-cLUi3YqFb","Завантажити сертифікат")</f>
        <v>Завантажити сертифікат</v>
      </c>
    </row>
    <row r="1502" spans="1:4" x14ac:dyDescent="0.3">
      <c r="A1502" t="s">
        <v>3004</v>
      </c>
      <c r="B1502" t="s">
        <v>4</v>
      </c>
      <c r="C1502" t="s">
        <v>3005</v>
      </c>
      <c r="D1502" t="str">
        <f>HYPERLINK("https://talan.bank.gov.ua/get-user-certificate/g6RWw8lFQlh9r_ON2V2g","Завантажити сертифікат")</f>
        <v>Завантажити сертифікат</v>
      </c>
    </row>
    <row r="1503" spans="1:4" x14ac:dyDescent="0.3">
      <c r="A1503" t="s">
        <v>3006</v>
      </c>
      <c r="B1503" t="s">
        <v>4</v>
      </c>
      <c r="C1503" t="s">
        <v>3007</v>
      </c>
      <c r="D1503" t="str">
        <f>HYPERLINK("https://talan.bank.gov.ua/get-user-certificate/g6RWwHA53E6NUy822guq","Завантажити сертифікат")</f>
        <v>Завантажити сертифікат</v>
      </c>
    </row>
    <row r="1504" spans="1:4" x14ac:dyDescent="0.3">
      <c r="A1504" t="s">
        <v>3008</v>
      </c>
      <c r="B1504" t="s">
        <v>4</v>
      </c>
      <c r="C1504" t="s">
        <v>3009</v>
      </c>
      <c r="D1504" t="str">
        <f>HYPERLINK("https://talan.bank.gov.ua/get-user-certificate/g6RWw01f7Wyw8B-wjObR","Завантажити сертифікат")</f>
        <v>Завантажити сертифікат</v>
      </c>
    </row>
    <row r="1505" spans="1:4" x14ac:dyDescent="0.3">
      <c r="A1505" t="s">
        <v>3010</v>
      </c>
      <c r="B1505" t="s">
        <v>4</v>
      </c>
      <c r="C1505" t="s">
        <v>3011</v>
      </c>
      <c r="D1505" t="str">
        <f>HYPERLINK("https://talan.bank.gov.ua/get-user-certificate/g6RWw-BJwzVxH-FHMC92","Завантажити сертифікат")</f>
        <v>Завантажити сертифікат</v>
      </c>
    </row>
    <row r="1506" spans="1:4" x14ac:dyDescent="0.3">
      <c r="A1506" t="s">
        <v>3012</v>
      </c>
      <c r="B1506" t="s">
        <v>4</v>
      </c>
      <c r="C1506" t="s">
        <v>3013</v>
      </c>
      <c r="D1506" t="str">
        <f>HYPERLINK("https://talan.bank.gov.ua/get-user-certificate/g6RWwO18e7vUCK2YeINl","Завантажити сертифікат")</f>
        <v>Завантажити сертифікат</v>
      </c>
    </row>
    <row r="1507" spans="1:4" x14ac:dyDescent="0.3">
      <c r="A1507" t="s">
        <v>3014</v>
      </c>
      <c r="B1507" t="s">
        <v>4</v>
      </c>
      <c r="C1507" t="s">
        <v>3015</v>
      </c>
      <c r="D1507" t="str">
        <f>HYPERLINK("https://talan.bank.gov.ua/get-user-certificate/g6RWw6g1smK0q3SJvEum","Завантажити сертифікат")</f>
        <v>Завантажити сертифікат</v>
      </c>
    </row>
    <row r="1508" spans="1:4" x14ac:dyDescent="0.3">
      <c r="A1508" t="s">
        <v>3016</v>
      </c>
      <c r="B1508" t="s">
        <v>4</v>
      </c>
      <c r="C1508" t="s">
        <v>3017</v>
      </c>
      <c r="D1508" t="str">
        <f>HYPERLINK("https://talan.bank.gov.ua/get-user-certificate/g6RWwfZYez3V2n0HjDjT","Завантажити сертифікат")</f>
        <v>Завантажити сертифікат</v>
      </c>
    </row>
    <row r="1509" spans="1:4" x14ac:dyDescent="0.3">
      <c r="A1509" t="s">
        <v>3018</v>
      </c>
      <c r="B1509" t="s">
        <v>4</v>
      </c>
      <c r="C1509" t="s">
        <v>3019</v>
      </c>
      <c r="D1509" t="str">
        <f>HYPERLINK("https://talan.bank.gov.ua/get-user-certificate/g6RWw8opnMQFemd3y2gM","Завантажити сертифікат")</f>
        <v>Завантажити сертифікат</v>
      </c>
    </row>
    <row r="1510" spans="1:4" x14ac:dyDescent="0.3">
      <c r="A1510" t="s">
        <v>3020</v>
      </c>
      <c r="B1510" t="s">
        <v>4</v>
      </c>
      <c r="C1510" t="s">
        <v>3021</v>
      </c>
      <c r="D1510" t="str">
        <f>HYPERLINK("https://talan.bank.gov.ua/get-user-certificate/g6RWwB2n25qcoHTpHvD9","Завантажити сертифікат")</f>
        <v>Завантажити сертифікат</v>
      </c>
    </row>
    <row r="1511" spans="1:4" x14ac:dyDescent="0.3">
      <c r="A1511" t="s">
        <v>3022</v>
      </c>
      <c r="B1511" t="s">
        <v>4</v>
      </c>
      <c r="C1511" t="s">
        <v>3023</v>
      </c>
      <c r="D1511" t="str">
        <f>HYPERLINK("https://talan.bank.gov.ua/get-user-certificate/g6RWw7jsYcmDaT07x2zy","Завантажити сертифікат")</f>
        <v>Завантажити сертифікат</v>
      </c>
    </row>
    <row r="1512" spans="1:4" x14ac:dyDescent="0.3">
      <c r="A1512" t="s">
        <v>3024</v>
      </c>
      <c r="B1512" t="s">
        <v>4</v>
      </c>
      <c r="C1512" t="s">
        <v>3025</v>
      </c>
      <c r="D1512" t="str">
        <f>HYPERLINK("https://talan.bank.gov.ua/get-user-certificate/g6RWwTAhJDw8lp3Zi52Z","Завантажити сертифікат")</f>
        <v>Завантажити сертифікат</v>
      </c>
    </row>
    <row r="1513" spans="1:4" x14ac:dyDescent="0.3">
      <c r="A1513" t="s">
        <v>3026</v>
      </c>
      <c r="B1513" t="s">
        <v>4</v>
      </c>
      <c r="C1513" t="s">
        <v>3027</v>
      </c>
      <c r="D1513" t="str">
        <f>HYPERLINK("https://talan.bank.gov.ua/get-user-certificate/g6RWwdW8PnPcmY_jqvTO","Завантажити сертифікат")</f>
        <v>Завантажити сертифікат</v>
      </c>
    </row>
    <row r="1514" spans="1:4" x14ac:dyDescent="0.3">
      <c r="A1514" t="s">
        <v>3028</v>
      </c>
      <c r="B1514" t="s">
        <v>4</v>
      </c>
      <c r="C1514" t="s">
        <v>3029</v>
      </c>
      <c r="D1514" t="str">
        <f>HYPERLINK("https://talan.bank.gov.ua/get-user-certificate/g6RWwahAywnjKqDQtJD1","Завантажити сертифікат")</f>
        <v>Завантажити сертифікат</v>
      </c>
    </row>
    <row r="1515" spans="1:4" x14ac:dyDescent="0.3">
      <c r="A1515" t="s">
        <v>3030</v>
      </c>
      <c r="B1515" t="s">
        <v>4</v>
      </c>
      <c r="C1515" t="s">
        <v>3031</v>
      </c>
      <c r="D1515" t="str">
        <f>HYPERLINK("https://talan.bank.gov.ua/get-user-certificate/g6RWwSnX3rxmFt23UXp3","Завантажити сертифікат")</f>
        <v>Завантажити сертифікат</v>
      </c>
    </row>
    <row r="1516" spans="1:4" x14ac:dyDescent="0.3">
      <c r="A1516" t="s">
        <v>3032</v>
      </c>
      <c r="B1516" t="s">
        <v>4</v>
      </c>
      <c r="C1516" t="s">
        <v>3033</v>
      </c>
      <c r="D1516" t="str">
        <f>HYPERLINK("https://talan.bank.gov.ua/get-user-certificate/g6RWwoUflPHeq-Q-6yJ7","Завантажити сертифікат")</f>
        <v>Завантажити сертифікат</v>
      </c>
    </row>
    <row r="1517" spans="1:4" x14ac:dyDescent="0.3">
      <c r="A1517" t="s">
        <v>3034</v>
      </c>
      <c r="B1517" t="s">
        <v>4</v>
      </c>
      <c r="C1517" t="s">
        <v>3035</v>
      </c>
      <c r="D1517" t="str">
        <f>HYPERLINK("https://talan.bank.gov.ua/get-user-certificate/g6RWwo2UJM3Tl4ZUMPCP","Завантажити сертифікат")</f>
        <v>Завантажити сертифікат</v>
      </c>
    </row>
    <row r="1518" spans="1:4" x14ac:dyDescent="0.3">
      <c r="A1518" t="s">
        <v>3036</v>
      </c>
      <c r="B1518" t="s">
        <v>4</v>
      </c>
      <c r="C1518" t="s">
        <v>3037</v>
      </c>
      <c r="D1518" t="str">
        <f>HYPERLINK("https://talan.bank.gov.ua/get-user-certificate/g6RWwwjbqws00w062uZi","Завантажити сертифікат")</f>
        <v>Завантажити сертифікат</v>
      </c>
    </row>
    <row r="1519" spans="1:4" x14ac:dyDescent="0.3">
      <c r="A1519" t="s">
        <v>3038</v>
      </c>
      <c r="B1519" t="s">
        <v>4</v>
      </c>
      <c r="C1519" t="s">
        <v>3039</v>
      </c>
      <c r="D1519" t="str">
        <f>HYPERLINK("https://talan.bank.gov.ua/get-user-certificate/g6RWwkx48fgkaf08hNuq","Завантажити сертифікат")</f>
        <v>Завантажити сертифікат</v>
      </c>
    </row>
    <row r="1520" spans="1:4" x14ac:dyDescent="0.3">
      <c r="A1520" t="s">
        <v>3040</v>
      </c>
      <c r="B1520" t="s">
        <v>4</v>
      </c>
      <c r="C1520" t="s">
        <v>3041</v>
      </c>
      <c r="D1520" t="str">
        <f>HYPERLINK("https://talan.bank.gov.ua/get-user-certificate/g6RWwjmVpEGXUqwAMKrN","Завантажити сертифікат")</f>
        <v>Завантажити сертифікат</v>
      </c>
    </row>
    <row r="1521" spans="1:4" x14ac:dyDescent="0.3">
      <c r="A1521" t="s">
        <v>3042</v>
      </c>
      <c r="B1521" t="s">
        <v>4</v>
      </c>
      <c r="C1521" t="s">
        <v>3043</v>
      </c>
      <c r="D1521" t="str">
        <f>HYPERLINK("https://talan.bank.gov.ua/get-user-certificate/g6RWwXNL5KcLEw8VVWwF","Завантажити сертифікат")</f>
        <v>Завантажити сертифікат</v>
      </c>
    </row>
    <row r="1522" spans="1:4" x14ac:dyDescent="0.3">
      <c r="A1522" t="s">
        <v>3044</v>
      </c>
      <c r="B1522" t="s">
        <v>4</v>
      </c>
      <c r="C1522" t="s">
        <v>3045</v>
      </c>
      <c r="D1522" t="str">
        <f>HYPERLINK("https://talan.bank.gov.ua/get-user-certificate/g6RWwiUlTSJvMnXz5RkR","Завантажити сертифікат")</f>
        <v>Завантажити сертифікат</v>
      </c>
    </row>
    <row r="1523" spans="1:4" x14ac:dyDescent="0.3">
      <c r="A1523" t="s">
        <v>3046</v>
      </c>
      <c r="B1523" t="s">
        <v>4</v>
      </c>
      <c r="C1523" t="s">
        <v>3047</v>
      </c>
      <c r="D1523" t="str">
        <f>HYPERLINK("https://talan.bank.gov.ua/get-user-certificate/g6RWwUY19a5KE2sQ8gH6","Завантажити сертифікат")</f>
        <v>Завантажити сертифікат</v>
      </c>
    </row>
    <row r="1524" spans="1:4" x14ac:dyDescent="0.3">
      <c r="A1524" t="s">
        <v>3048</v>
      </c>
      <c r="B1524" t="s">
        <v>4</v>
      </c>
      <c r="C1524" t="s">
        <v>3049</v>
      </c>
      <c r="D1524" t="str">
        <f>HYPERLINK("https://talan.bank.gov.ua/get-user-certificate/g6RWw9mxsy0iyxe19NwY","Завантажити сертифікат")</f>
        <v>Завантажити сертифікат</v>
      </c>
    </row>
    <row r="1525" spans="1:4" x14ac:dyDescent="0.3">
      <c r="A1525" t="s">
        <v>3050</v>
      </c>
      <c r="B1525" t="s">
        <v>4</v>
      </c>
      <c r="C1525" t="s">
        <v>3051</v>
      </c>
      <c r="D1525" t="str">
        <f>HYPERLINK("https://talan.bank.gov.ua/get-user-certificate/g6RWwdGNx4eFaYs9KTAA","Завантажити сертифікат")</f>
        <v>Завантажити сертифікат</v>
      </c>
    </row>
    <row r="1526" spans="1:4" x14ac:dyDescent="0.3">
      <c r="A1526" t="s">
        <v>3052</v>
      </c>
      <c r="B1526" t="s">
        <v>4</v>
      </c>
      <c r="C1526" t="s">
        <v>3053</v>
      </c>
      <c r="D1526" t="str">
        <f>HYPERLINK("https://talan.bank.gov.ua/get-user-certificate/g6RWwFArvKmBgF8e24b9","Завантажити сертифікат")</f>
        <v>Завантажити сертифікат</v>
      </c>
    </row>
    <row r="1527" spans="1:4" x14ac:dyDescent="0.3">
      <c r="A1527" t="s">
        <v>3054</v>
      </c>
      <c r="B1527" t="s">
        <v>4</v>
      </c>
      <c r="C1527" t="s">
        <v>3055</v>
      </c>
      <c r="D1527" t="str">
        <f>HYPERLINK("https://talan.bank.gov.ua/get-user-certificate/g6RWw5_0m-ZDrteTBEhc","Завантажити сертифікат")</f>
        <v>Завантажити сертифікат</v>
      </c>
    </row>
    <row r="1528" spans="1:4" x14ac:dyDescent="0.3">
      <c r="A1528" t="s">
        <v>3056</v>
      </c>
      <c r="B1528" t="s">
        <v>4</v>
      </c>
      <c r="C1528" t="s">
        <v>3057</v>
      </c>
      <c r="D1528" t="str">
        <f>HYPERLINK("https://talan.bank.gov.ua/get-user-certificate/g6RWwlaff9kHVI6gtnKR","Завантажити сертифікат")</f>
        <v>Завантажити сертифікат</v>
      </c>
    </row>
    <row r="1529" spans="1:4" x14ac:dyDescent="0.3">
      <c r="A1529" t="s">
        <v>3058</v>
      </c>
      <c r="B1529" t="s">
        <v>4</v>
      </c>
      <c r="C1529" t="s">
        <v>3059</v>
      </c>
      <c r="D1529" t="str">
        <f>HYPERLINK("https://talan.bank.gov.ua/get-user-certificate/g6RWwGBxcjfU-fTjOvX_","Завантажити сертифікат")</f>
        <v>Завантажити сертифікат</v>
      </c>
    </row>
    <row r="1530" spans="1:4" x14ac:dyDescent="0.3">
      <c r="A1530" t="s">
        <v>3060</v>
      </c>
      <c r="B1530" t="s">
        <v>4</v>
      </c>
      <c r="C1530" t="s">
        <v>3061</v>
      </c>
      <c r="D1530" t="str">
        <f>HYPERLINK("https://talan.bank.gov.ua/get-user-certificate/g6RWwRIOlngX-ndzSLh6","Завантажити сертифікат")</f>
        <v>Завантажити сертифікат</v>
      </c>
    </row>
    <row r="1531" spans="1:4" x14ac:dyDescent="0.3">
      <c r="A1531" t="s">
        <v>3062</v>
      </c>
      <c r="B1531" t="s">
        <v>4</v>
      </c>
      <c r="C1531" t="s">
        <v>3063</v>
      </c>
      <c r="D1531" t="str">
        <f>HYPERLINK("https://talan.bank.gov.ua/get-user-certificate/g6RWwzjH5Cr1i7E3un76","Завантажити сертифікат")</f>
        <v>Завантажити сертифікат</v>
      </c>
    </row>
    <row r="1532" spans="1:4" x14ac:dyDescent="0.3">
      <c r="A1532" t="s">
        <v>3064</v>
      </c>
      <c r="B1532" t="s">
        <v>4</v>
      </c>
      <c r="C1532" t="s">
        <v>3065</v>
      </c>
      <c r="D1532" t="str">
        <f>HYPERLINK("https://talan.bank.gov.ua/get-user-certificate/g6RWwrqIy5pKvcu_uBcC","Завантажити сертифікат")</f>
        <v>Завантажити сертифікат</v>
      </c>
    </row>
    <row r="1533" spans="1:4" x14ac:dyDescent="0.3">
      <c r="A1533" t="s">
        <v>3066</v>
      </c>
      <c r="B1533" t="s">
        <v>4</v>
      </c>
      <c r="C1533" t="s">
        <v>3067</v>
      </c>
      <c r="D1533" t="str">
        <f>HYPERLINK("https://talan.bank.gov.ua/get-user-certificate/g6RWwgmvXIjMQ5DcCIvQ","Завантажити сертифікат")</f>
        <v>Завантажити сертифікат</v>
      </c>
    </row>
    <row r="1534" spans="1:4" x14ac:dyDescent="0.3">
      <c r="A1534" t="s">
        <v>3068</v>
      </c>
      <c r="B1534" t="s">
        <v>4</v>
      </c>
      <c r="C1534" t="s">
        <v>3069</v>
      </c>
      <c r="D1534" t="str">
        <f>HYPERLINK("https://talan.bank.gov.ua/get-user-certificate/g6RWwaOQmuYMUMQdxk27","Завантажити сертифікат")</f>
        <v>Завантажити сертифікат</v>
      </c>
    </row>
    <row r="1535" spans="1:4" x14ac:dyDescent="0.3">
      <c r="A1535" t="s">
        <v>3070</v>
      </c>
      <c r="B1535" t="s">
        <v>4</v>
      </c>
      <c r="C1535" t="s">
        <v>3071</v>
      </c>
      <c r="D1535" t="str">
        <f>HYPERLINK("https://talan.bank.gov.ua/get-user-certificate/g6RWwNWebLkLgNm83A9s","Завантажити сертифікат")</f>
        <v>Завантажити сертифікат</v>
      </c>
    </row>
    <row r="1536" spans="1:4" x14ac:dyDescent="0.3">
      <c r="A1536" t="s">
        <v>3072</v>
      </c>
      <c r="B1536" t="s">
        <v>4</v>
      </c>
      <c r="C1536" t="s">
        <v>3073</v>
      </c>
      <c r="D1536" t="str">
        <f>HYPERLINK("https://talan.bank.gov.ua/get-user-certificate/g6RWwOf_A_X32wICVkQl","Завантажити сертифікат")</f>
        <v>Завантажити сертифікат</v>
      </c>
    </row>
    <row r="1537" spans="1:4" x14ac:dyDescent="0.3">
      <c r="A1537" t="s">
        <v>3074</v>
      </c>
      <c r="B1537" t="s">
        <v>4</v>
      </c>
      <c r="C1537" t="s">
        <v>3075</v>
      </c>
      <c r="D1537" t="str">
        <f>HYPERLINK("https://talan.bank.gov.ua/get-user-certificate/g6RWwAzN2GzZ_NbBxnrl","Завантажити сертифікат")</f>
        <v>Завантажити сертифікат</v>
      </c>
    </row>
    <row r="1538" spans="1:4" x14ac:dyDescent="0.3">
      <c r="A1538" t="s">
        <v>3076</v>
      </c>
      <c r="B1538" t="s">
        <v>4</v>
      </c>
      <c r="C1538" t="s">
        <v>3077</v>
      </c>
      <c r="D1538" t="str">
        <f>HYPERLINK("https://talan.bank.gov.ua/get-user-certificate/g6RWwGaWnB4Tb6yAzaIK","Завантажити сертифікат")</f>
        <v>Завантажити сертифікат</v>
      </c>
    </row>
    <row r="1539" spans="1:4" x14ac:dyDescent="0.3">
      <c r="A1539" t="s">
        <v>3078</v>
      </c>
      <c r="B1539" t="s">
        <v>4</v>
      </c>
      <c r="C1539" t="s">
        <v>3079</v>
      </c>
      <c r="D1539" t="str">
        <f>HYPERLINK("https://talan.bank.gov.ua/get-user-certificate/g6RWwdrvSis7YBFtBl8h","Завантажити сертифікат")</f>
        <v>Завантажити сертифікат</v>
      </c>
    </row>
    <row r="1540" spans="1:4" x14ac:dyDescent="0.3">
      <c r="A1540" t="s">
        <v>3080</v>
      </c>
      <c r="B1540" t="s">
        <v>4</v>
      </c>
      <c r="C1540" t="s">
        <v>3081</v>
      </c>
      <c r="D1540" t="str">
        <f>HYPERLINK("https://talan.bank.gov.ua/get-user-certificate/g6RWw4AhhX5A5wBZLZeS","Завантажити сертифікат")</f>
        <v>Завантажити сертифікат</v>
      </c>
    </row>
    <row r="1541" spans="1:4" x14ac:dyDescent="0.3">
      <c r="A1541" t="s">
        <v>3082</v>
      </c>
      <c r="B1541" t="s">
        <v>4</v>
      </c>
      <c r="C1541" t="s">
        <v>3083</v>
      </c>
      <c r="D1541" t="str">
        <f>HYPERLINK("https://talan.bank.gov.ua/get-user-certificate/g6RWw72ra-5rNOQWks5P","Завантажити сертифікат")</f>
        <v>Завантажити сертифікат</v>
      </c>
    </row>
    <row r="1542" spans="1:4" x14ac:dyDescent="0.3">
      <c r="A1542" t="s">
        <v>3084</v>
      </c>
      <c r="B1542" t="s">
        <v>4</v>
      </c>
      <c r="C1542" t="s">
        <v>3085</v>
      </c>
      <c r="D1542" t="str">
        <f>HYPERLINK("https://talan.bank.gov.ua/get-user-certificate/g6RWwFF2dGTxyf-HuuL1","Завантажити сертифікат")</f>
        <v>Завантажити сертифікат</v>
      </c>
    </row>
    <row r="1543" spans="1:4" x14ac:dyDescent="0.3">
      <c r="A1543" t="s">
        <v>3086</v>
      </c>
      <c r="B1543" t="s">
        <v>4</v>
      </c>
      <c r="C1543" t="s">
        <v>3087</v>
      </c>
      <c r="D1543" t="str">
        <f>HYPERLINK("https://talan.bank.gov.ua/get-user-certificate/g6RWwvG8suW6rx-jYgFM","Завантажити сертифікат")</f>
        <v>Завантажити сертифікат</v>
      </c>
    </row>
    <row r="1544" spans="1:4" x14ac:dyDescent="0.3">
      <c r="A1544" t="s">
        <v>3088</v>
      </c>
      <c r="B1544" t="s">
        <v>4</v>
      </c>
      <c r="C1544" t="s">
        <v>3089</v>
      </c>
      <c r="D1544" t="str">
        <f>HYPERLINK("https://talan.bank.gov.ua/get-user-certificate/g6RWwHfLYKVjObGOj2Qy","Завантажити сертифікат")</f>
        <v>Завантажити сертифікат</v>
      </c>
    </row>
    <row r="1545" spans="1:4" x14ac:dyDescent="0.3">
      <c r="A1545" t="s">
        <v>3090</v>
      </c>
      <c r="B1545" t="s">
        <v>4</v>
      </c>
      <c r="C1545" t="s">
        <v>3091</v>
      </c>
      <c r="D1545" t="str">
        <f>HYPERLINK("https://talan.bank.gov.ua/get-user-certificate/g6RWwAgJwMj4lnokYZDc","Завантажити сертифікат")</f>
        <v>Завантажити сертифікат</v>
      </c>
    </row>
    <row r="1546" spans="1:4" x14ac:dyDescent="0.3">
      <c r="A1546" t="s">
        <v>3092</v>
      </c>
      <c r="B1546" t="s">
        <v>4</v>
      </c>
      <c r="C1546" t="s">
        <v>3093</v>
      </c>
      <c r="D1546" t="str">
        <f>HYPERLINK("https://talan.bank.gov.ua/get-user-certificate/g6RWwBiVvMrk0OoFeWzr","Завантажити сертифікат")</f>
        <v>Завантажити сертифікат</v>
      </c>
    </row>
    <row r="1547" spans="1:4" x14ac:dyDescent="0.3">
      <c r="A1547" t="s">
        <v>3094</v>
      </c>
      <c r="B1547" t="s">
        <v>4</v>
      </c>
      <c r="C1547" t="s">
        <v>3095</v>
      </c>
      <c r="D1547" t="str">
        <f>HYPERLINK("https://talan.bank.gov.ua/get-user-certificate/g6RWwW4zkDAJHrQ72etU","Завантажити сертифікат")</f>
        <v>Завантажити сертифікат</v>
      </c>
    </row>
    <row r="1548" spans="1:4" x14ac:dyDescent="0.3">
      <c r="A1548" t="s">
        <v>3096</v>
      </c>
      <c r="B1548" t="s">
        <v>4</v>
      </c>
      <c r="C1548" t="s">
        <v>3097</v>
      </c>
      <c r="D1548" t="str">
        <f>HYPERLINK("https://talan.bank.gov.ua/get-user-certificate/g6RWwM22BkHz_KhX7PKA","Завантажити сертифікат")</f>
        <v>Завантажити сертифікат</v>
      </c>
    </row>
    <row r="1549" spans="1:4" x14ac:dyDescent="0.3">
      <c r="A1549" t="s">
        <v>3098</v>
      </c>
      <c r="B1549" t="s">
        <v>4</v>
      </c>
      <c r="C1549" t="s">
        <v>3099</v>
      </c>
      <c r="D1549" t="str">
        <f>HYPERLINK("https://talan.bank.gov.ua/get-user-certificate/g6RWwKcGIt2pWiqu8riy","Завантажити сертифікат")</f>
        <v>Завантажити сертифікат</v>
      </c>
    </row>
    <row r="1550" spans="1:4" x14ac:dyDescent="0.3">
      <c r="A1550" t="s">
        <v>3100</v>
      </c>
      <c r="B1550" t="s">
        <v>4</v>
      </c>
      <c r="C1550" t="s">
        <v>3101</v>
      </c>
      <c r="D1550" t="str">
        <f>HYPERLINK("https://talan.bank.gov.ua/get-user-certificate/g6RWwPcvh1I1omFseQtJ","Завантажити сертифікат")</f>
        <v>Завантажити сертифікат</v>
      </c>
    </row>
    <row r="1551" spans="1:4" x14ac:dyDescent="0.3">
      <c r="A1551" t="s">
        <v>3102</v>
      </c>
      <c r="B1551" t="s">
        <v>4</v>
      </c>
      <c r="C1551" t="s">
        <v>3103</v>
      </c>
      <c r="D1551" t="str">
        <f>HYPERLINK("https://talan.bank.gov.ua/get-user-certificate/g6RWwwqSXSLMHMFcFYyU","Завантажити сертифікат")</f>
        <v>Завантажити сертифікат</v>
      </c>
    </row>
    <row r="1552" spans="1:4" x14ac:dyDescent="0.3">
      <c r="A1552" t="s">
        <v>3104</v>
      </c>
      <c r="B1552" t="s">
        <v>4</v>
      </c>
      <c r="C1552" t="s">
        <v>3105</v>
      </c>
      <c r="D1552" t="str">
        <f>HYPERLINK("https://talan.bank.gov.ua/get-user-certificate/g6RWwxjc7GhZdRODiU1N","Завантажити сертифікат")</f>
        <v>Завантажити сертифікат</v>
      </c>
    </row>
    <row r="1553" spans="1:4" x14ac:dyDescent="0.3">
      <c r="A1553" t="s">
        <v>3106</v>
      </c>
      <c r="B1553" t="s">
        <v>4</v>
      </c>
      <c r="C1553" t="s">
        <v>3107</v>
      </c>
      <c r="D1553" t="str">
        <f>HYPERLINK("https://talan.bank.gov.ua/get-user-certificate/g6RWwQJ41C0UR4aV17sj","Завантажити сертифікат")</f>
        <v>Завантажити сертифікат</v>
      </c>
    </row>
    <row r="1554" spans="1:4" x14ac:dyDescent="0.3">
      <c r="A1554" t="s">
        <v>3108</v>
      </c>
      <c r="B1554" t="s">
        <v>4</v>
      </c>
      <c r="C1554" t="s">
        <v>3109</v>
      </c>
      <c r="D1554" t="str">
        <f>HYPERLINK("https://talan.bank.gov.ua/get-user-certificate/g6RWwlFuLRa27LCP-PiU","Завантажити сертифікат")</f>
        <v>Завантажити сертифікат</v>
      </c>
    </row>
    <row r="1555" spans="1:4" x14ac:dyDescent="0.3">
      <c r="A1555" t="s">
        <v>3110</v>
      </c>
      <c r="B1555" t="s">
        <v>4</v>
      </c>
      <c r="C1555" t="s">
        <v>3111</v>
      </c>
      <c r="D1555" t="str">
        <f>HYPERLINK("https://talan.bank.gov.ua/get-user-certificate/g6RWwN4mdkw5SJMaPj4A","Завантажити сертифікат")</f>
        <v>Завантажити сертифікат</v>
      </c>
    </row>
    <row r="1556" spans="1:4" x14ac:dyDescent="0.3">
      <c r="A1556" t="s">
        <v>3112</v>
      </c>
      <c r="B1556" t="s">
        <v>4</v>
      </c>
      <c r="C1556" t="s">
        <v>3113</v>
      </c>
      <c r="D1556" t="str">
        <f>HYPERLINK("https://talan.bank.gov.ua/get-user-certificate/g6RWwRqg4moXH6RgKUZD","Завантажити сертифікат")</f>
        <v>Завантажити сертифікат</v>
      </c>
    </row>
    <row r="1557" spans="1:4" x14ac:dyDescent="0.3">
      <c r="A1557" t="s">
        <v>3114</v>
      </c>
      <c r="B1557" t="s">
        <v>4</v>
      </c>
      <c r="C1557" t="s">
        <v>3115</v>
      </c>
      <c r="D1557" t="str">
        <f>HYPERLINK("https://talan.bank.gov.ua/get-user-certificate/g6RWwKJ_ouPBmaq0QG5N","Завантажити сертифікат")</f>
        <v>Завантажити сертифікат</v>
      </c>
    </row>
    <row r="1558" spans="1:4" x14ac:dyDescent="0.3">
      <c r="A1558" t="s">
        <v>3116</v>
      </c>
      <c r="B1558" t="s">
        <v>4</v>
      </c>
      <c r="C1558" t="s">
        <v>3117</v>
      </c>
      <c r="D1558" t="str">
        <f>HYPERLINK("https://talan.bank.gov.ua/get-user-certificate/g6RWwNUu9VkDztMV5ABo","Завантажити сертифікат")</f>
        <v>Завантажити сертифікат</v>
      </c>
    </row>
    <row r="1559" spans="1:4" x14ac:dyDescent="0.3">
      <c r="A1559" t="s">
        <v>3118</v>
      </c>
      <c r="B1559" t="s">
        <v>4</v>
      </c>
      <c r="C1559" t="s">
        <v>3119</v>
      </c>
      <c r="D1559" t="str">
        <f>HYPERLINK("https://talan.bank.gov.ua/get-user-certificate/g6RWwXGdx87t87vdskXR","Завантажити сертифікат")</f>
        <v>Завантажити сертифікат</v>
      </c>
    </row>
    <row r="1560" spans="1:4" x14ac:dyDescent="0.3">
      <c r="A1560" t="s">
        <v>3120</v>
      </c>
      <c r="B1560" t="s">
        <v>4</v>
      </c>
      <c r="C1560" t="s">
        <v>3121</v>
      </c>
      <c r="D1560" t="str">
        <f>HYPERLINK("https://talan.bank.gov.ua/get-user-certificate/g6RWwP7T9vDxlSsuYZtJ","Завантажити сертифікат")</f>
        <v>Завантажити сертифікат</v>
      </c>
    </row>
    <row r="1561" spans="1:4" x14ac:dyDescent="0.3">
      <c r="A1561" t="s">
        <v>3122</v>
      </c>
      <c r="B1561" t="s">
        <v>4</v>
      </c>
      <c r="C1561" t="s">
        <v>3123</v>
      </c>
      <c r="D1561" t="str">
        <f>HYPERLINK("https://talan.bank.gov.ua/get-user-certificate/g6RWwb2B0fwnTcPryAFI","Завантажити сертифікат")</f>
        <v>Завантажити сертифікат</v>
      </c>
    </row>
    <row r="1562" spans="1:4" x14ac:dyDescent="0.3">
      <c r="A1562" t="s">
        <v>3124</v>
      </c>
      <c r="B1562" t="s">
        <v>4</v>
      </c>
      <c r="C1562" t="s">
        <v>3125</v>
      </c>
      <c r="D1562" t="str">
        <f>HYPERLINK("https://talan.bank.gov.ua/get-user-certificate/g6RWwpofr706IQ0g9ixZ","Завантажити сертифікат")</f>
        <v>Завантажити сертифікат</v>
      </c>
    </row>
    <row r="1563" spans="1:4" x14ac:dyDescent="0.3">
      <c r="A1563" t="s">
        <v>3126</v>
      </c>
      <c r="B1563" t="s">
        <v>4</v>
      </c>
      <c r="C1563" t="s">
        <v>3127</v>
      </c>
      <c r="D1563" t="str">
        <f>HYPERLINK("https://talan.bank.gov.ua/get-user-certificate/g6RWwZN7UIsqi716deTl","Завантажити сертифікат")</f>
        <v>Завантажити сертифікат</v>
      </c>
    </row>
    <row r="1564" spans="1:4" x14ac:dyDescent="0.3">
      <c r="A1564" t="s">
        <v>3128</v>
      </c>
      <c r="B1564" t="s">
        <v>4</v>
      </c>
      <c r="C1564" t="s">
        <v>3129</v>
      </c>
      <c r="D1564" t="str">
        <f>HYPERLINK("https://talan.bank.gov.ua/get-user-certificate/g6RWwOhdYUcL3kVZ9pxr","Завантажити сертифікат")</f>
        <v>Завантажити сертифікат</v>
      </c>
    </row>
    <row r="1565" spans="1:4" x14ac:dyDescent="0.3">
      <c r="A1565" t="s">
        <v>3130</v>
      </c>
      <c r="B1565" t="s">
        <v>4</v>
      </c>
      <c r="C1565" t="s">
        <v>3131</v>
      </c>
      <c r="D1565" t="str">
        <f>HYPERLINK("https://talan.bank.gov.ua/get-user-certificate/g6RWw89b_NOJ7btpb0E4","Завантажити сертифікат")</f>
        <v>Завантажити сертифікат</v>
      </c>
    </row>
    <row r="1566" spans="1:4" x14ac:dyDescent="0.3">
      <c r="A1566" t="s">
        <v>3132</v>
      </c>
      <c r="B1566" t="s">
        <v>4</v>
      </c>
      <c r="C1566" t="s">
        <v>3133</v>
      </c>
      <c r="D1566" t="str">
        <f>HYPERLINK("https://talan.bank.gov.ua/get-user-certificate/g6RWwnVa2ifTYg3-pvR_","Завантажити сертифікат")</f>
        <v>Завантажити сертифікат</v>
      </c>
    </row>
    <row r="1567" spans="1:4" x14ac:dyDescent="0.3">
      <c r="A1567" t="s">
        <v>3134</v>
      </c>
      <c r="B1567" t="s">
        <v>4</v>
      </c>
      <c r="C1567" t="s">
        <v>3135</v>
      </c>
      <c r="D1567" t="str">
        <f>HYPERLINK("https://talan.bank.gov.ua/get-user-certificate/g6RWwrpfZxqEyCu1Ttb8","Завантажити сертифікат")</f>
        <v>Завантажити сертифікат</v>
      </c>
    </row>
    <row r="1568" spans="1:4" x14ac:dyDescent="0.3">
      <c r="A1568" t="s">
        <v>3136</v>
      </c>
      <c r="B1568" t="s">
        <v>4</v>
      </c>
      <c r="C1568" t="s">
        <v>3137</v>
      </c>
      <c r="D1568" t="str">
        <f>HYPERLINK("https://talan.bank.gov.ua/get-user-certificate/g6RWw7malY3Hi4Wp_AkW","Завантажити сертифікат")</f>
        <v>Завантажити сертифікат</v>
      </c>
    </row>
    <row r="1569" spans="1:4" x14ac:dyDescent="0.3">
      <c r="A1569" t="s">
        <v>3138</v>
      </c>
      <c r="B1569" t="s">
        <v>4</v>
      </c>
      <c r="C1569" t="s">
        <v>3139</v>
      </c>
      <c r="D1569" t="str">
        <f>HYPERLINK("https://talan.bank.gov.ua/get-user-certificate/g6RWwZV1JxH0cxnM6_o7","Завантажити сертифікат")</f>
        <v>Завантажити сертифікат</v>
      </c>
    </row>
    <row r="1570" spans="1:4" x14ac:dyDescent="0.3">
      <c r="A1570" t="s">
        <v>3140</v>
      </c>
      <c r="B1570" t="s">
        <v>4</v>
      </c>
      <c r="C1570" t="s">
        <v>3141</v>
      </c>
      <c r="D1570" t="str">
        <f>HYPERLINK("https://talan.bank.gov.ua/get-user-certificate/g6RWwia1bO8U1rWo4gsj","Завантажити сертифікат")</f>
        <v>Завантажити сертифікат</v>
      </c>
    </row>
    <row r="1571" spans="1:4" x14ac:dyDescent="0.3">
      <c r="A1571" t="s">
        <v>3142</v>
      </c>
      <c r="B1571" t="s">
        <v>4</v>
      </c>
      <c r="C1571" t="s">
        <v>3143</v>
      </c>
      <c r="D1571" t="str">
        <f>HYPERLINK("https://talan.bank.gov.ua/get-user-certificate/g6RWwcBXXR2rzab0s9ao","Завантажити сертифікат")</f>
        <v>Завантажити сертифікат</v>
      </c>
    </row>
    <row r="1572" spans="1:4" x14ac:dyDescent="0.3">
      <c r="A1572" t="s">
        <v>3144</v>
      </c>
      <c r="B1572" t="s">
        <v>4</v>
      </c>
      <c r="C1572" t="s">
        <v>3145</v>
      </c>
      <c r="D1572" t="str">
        <f>HYPERLINK("https://talan.bank.gov.ua/get-user-certificate/g6RWw8Ra6Z1PxRYWFnbO","Завантажити сертифікат")</f>
        <v>Завантажити сертифікат</v>
      </c>
    </row>
    <row r="1573" spans="1:4" x14ac:dyDescent="0.3">
      <c r="A1573" t="s">
        <v>3146</v>
      </c>
      <c r="B1573" t="s">
        <v>4</v>
      </c>
      <c r="C1573" t="s">
        <v>3147</v>
      </c>
      <c r="D1573" t="str">
        <f>HYPERLINK("https://talan.bank.gov.ua/get-user-certificate/g6RWwkn_YDROPPYJNOjG","Завантажити сертифікат")</f>
        <v>Завантажити сертифікат</v>
      </c>
    </row>
    <row r="1574" spans="1:4" x14ac:dyDescent="0.3">
      <c r="A1574" t="s">
        <v>3148</v>
      </c>
      <c r="B1574" t="s">
        <v>4</v>
      </c>
      <c r="C1574" t="s">
        <v>3149</v>
      </c>
      <c r="D1574" t="str">
        <f>HYPERLINK("https://talan.bank.gov.ua/get-user-certificate/g6RWwBuPdwLPBtAvpb45","Завантажити сертифікат")</f>
        <v>Завантажити сертифікат</v>
      </c>
    </row>
    <row r="1575" spans="1:4" x14ac:dyDescent="0.3">
      <c r="A1575" t="s">
        <v>3150</v>
      </c>
      <c r="B1575" t="s">
        <v>4</v>
      </c>
      <c r="C1575" t="s">
        <v>3151</v>
      </c>
      <c r="D1575" t="str">
        <f>HYPERLINK("https://talan.bank.gov.ua/get-user-certificate/g6RWwocKSOrNuUFWyPmt","Завантажити сертифікат")</f>
        <v>Завантажити сертифікат</v>
      </c>
    </row>
    <row r="1576" spans="1:4" x14ac:dyDescent="0.3">
      <c r="A1576" t="s">
        <v>3152</v>
      </c>
      <c r="B1576" t="s">
        <v>4</v>
      </c>
      <c r="C1576" t="s">
        <v>3153</v>
      </c>
      <c r="D1576" t="str">
        <f>HYPERLINK("https://talan.bank.gov.ua/get-user-certificate/g6RWwjbkToVipUeS-tw2","Завантажити сертифікат")</f>
        <v>Завантажити сертифікат</v>
      </c>
    </row>
    <row r="1577" spans="1:4" x14ac:dyDescent="0.3">
      <c r="A1577" t="s">
        <v>3154</v>
      </c>
      <c r="B1577" t="s">
        <v>4</v>
      </c>
      <c r="C1577" t="s">
        <v>3155</v>
      </c>
      <c r="D1577" t="str">
        <f>HYPERLINK("https://talan.bank.gov.ua/get-user-certificate/g6RWwc9-H6TxtXqxRivc","Завантажити сертифікат")</f>
        <v>Завантажити сертифікат</v>
      </c>
    </row>
    <row r="1578" spans="1:4" x14ac:dyDescent="0.3">
      <c r="A1578" t="s">
        <v>3156</v>
      </c>
      <c r="B1578" t="s">
        <v>4</v>
      </c>
      <c r="C1578" t="s">
        <v>3157</v>
      </c>
      <c r="D1578" t="str">
        <f>HYPERLINK("https://talan.bank.gov.ua/get-user-certificate/g6RWwACUs6PJ7swwOWUH","Завантажити сертифікат")</f>
        <v>Завантажити сертифікат</v>
      </c>
    </row>
    <row r="1579" spans="1:4" x14ac:dyDescent="0.3">
      <c r="A1579" t="s">
        <v>3158</v>
      </c>
      <c r="B1579" t="s">
        <v>4</v>
      </c>
      <c r="C1579" t="s">
        <v>3159</v>
      </c>
      <c r="D1579" t="str">
        <f>HYPERLINK("https://talan.bank.gov.ua/get-user-certificate/g6RWwg4DAJFGfWB3tfw0","Завантажити сертифікат")</f>
        <v>Завантажити сертифікат</v>
      </c>
    </row>
    <row r="1580" spans="1:4" x14ac:dyDescent="0.3">
      <c r="A1580" t="s">
        <v>3160</v>
      </c>
      <c r="B1580" t="s">
        <v>4</v>
      </c>
      <c r="C1580" t="s">
        <v>3161</v>
      </c>
      <c r="D1580" t="str">
        <f>HYPERLINK("https://talan.bank.gov.ua/get-user-certificate/g6RWwVWgpny1ZpQuSHc3","Завантажити сертифікат")</f>
        <v>Завантажити сертифікат</v>
      </c>
    </row>
    <row r="1581" spans="1:4" x14ac:dyDescent="0.3">
      <c r="A1581" t="s">
        <v>3162</v>
      </c>
      <c r="B1581" t="s">
        <v>4</v>
      </c>
      <c r="C1581" t="s">
        <v>3163</v>
      </c>
      <c r="D1581" t="str">
        <f>HYPERLINK("https://talan.bank.gov.ua/get-user-certificate/g6RWwv4PUHRxuJTMOUoP","Завантажити сертифікат")</f>
        <v>Завантажити сертифікат</v>
      </c>
    </row>
    <row r="1582" spans="1:4" x14ac:dyDescent="0.3">
      <c r="A1582" t="s">
        <v>3164</v>
      </c>
      <c r="B1582" t="s">
        <v>4</v>
      </c>
      <c r="C1582" t="s">
        <v>3165</v>
      </c>
      <c r="D1582" t="str">
        <f>HYPERLINK("https://talan.bank.gov.ua/get-user-certificate/g6RWwRwEswqgOvF9ahMr","Завантажити сертифікат")</f>
        <v>Завантажити сертифікат</v>
      </c>
    </row>
    <row r="1583" spans="1:4" x14ac:dyDescent="0.3">
      <c r="A1583" t="s">
        <v>3166</v>
      </c>
      <c r="B1583" t="s">
        <v>4</v>
      </c>
      <c r="C1583" t="s">
        <v>3167</v>
      </c>
      <c r="D1583" t="str">
        <f>HYPERLINK("https://talan.bank.gov.ua/get-user-certificate/g6RWwBH7t3fjoewktbA3","Завантажити сертифікат")</f>
        <v>Завантажити сертифікат</v>
      </c>
    </row>
    <row r="1584" spans="1:4" x14ac:dyDescent="0.3">
      <c r="A1584" t="s">
        <v>3168</v>
      </c>
      <c r="B1584" t="s">
        <v>4</v>
      </c>
      <c r="C1584" t="s">
        <v>3169</v>
      </c>
      <c r="D1584" t="str">
        <f>HYPERLINK("https://talan.bank.gov.ua/get-user-certificate/g6RWwxNgCR7N7-S4kqVN","Завантажити сертифікат")</f>
        <v>Завантажити сертифікат</v>
      </c>
    </row>
    <row r="1585" spans="1:4" x14ac:dyDescent="0.3">
      <c r="A1585" t="s">
        <v>3170</v>
      </c>
      <c r="B1585" t="s">
        <v>4</v>
      </c>
      <c r="C1585" t="s">
        <v>3171</v>
      </c>
      <c r="D1585" t="str">
        <f>HYPERLINK("https://talan.bank.gov.ua/get-user-certificate/g6RWwOToudVa7qu9Mn8_","Завантажити сертифікат")</f>
        <v>Завантажити сертифікат</v>
      </c>
    </row>
    <row r="1586" spans="1:4" x14ac:dyDescent="0.3">
      <c r="A1586" t="s">
        <v>3172</v>
      </c>
      <c r="B1586" t="s">
        <v>4</v>
      </c>
      <c r="C1586" t="s">
        <v>3173</v>
      </c>
      <c r="D1586" t="str">
        <f>HYPERLINK("https://talan.bank.gov.ua/get-user-certificate/g6RWwt4j5VVMuYmaqwA_","Завантажити сертифікат")</f>
        <v>Завантажити сертифікат</v>
      </c>
    </row>
    <row r="1587" spans="1:4" x14ac:dyDescent="0.3">
      <c r="A1587" t="s">
        <v>3174</v>
      </c>
      <c r="B1587" t="s">
        <v>4</v>
      </c>
      <c r="C1587" t="s">
        <v>3175</v>
      </c>
      <c r="D1587" t="str">
        <f>HYPERLINK("https://talan.bank.gov.ua/get-user-certificate/g6RWwzeYWO4HIgYLwWr5","Завантажити сертифікат")</f>
        <v>Завантажити сертифікат</v>
      </c>
    </row>
    <row r="1588" spans="1:4" x14ac:dyDescent="0.3">
      <c r="A1588" t="s">
        <v>3176</v>
      </c>
      <c r="B1588" t="s">
        <v>4</v>
      </c>
      <c r="C1588" t="s">
        <v>3177</v>
      </c>
      <c r="D1588" t="str">
        <f>HYPERLINK("https://talan.bank.gov.ua/get-user-certificate/g6RWwrHBQEqrDEcc_HdQ","Завантажити сертифікат")</f>
        <v>Завантажити сертифікат</v>
      </c>
    </row>
    <row r="1589" spans="1:4" x14ac:dyDescent="0.3">
      <c r="A1589" t="s">
        <v>3178</v>
      </c>
      <c r="B1589" t="s">
        <v>4</v>
      </c>
      <c r="C1589" t="s">
        <v>3179</v>
      </c>
      <c r="D1589" t="str">
        <f>HYPERLINK("https://talan.bank.gov.ua/get-user-certificate/g6RWw-qmt59o7Kx6QE_V","Завантажити сертифікат")</f>
        <v>Завантажити сертифікат</v>
      </c>
    </row>
    <row r="1590" spans="1:4" x14ac:dyDescent="0.3">
      <c r="A1590" t="s">
        <v>3180</v>
      </c>
      <c r="B1590" t="s">
        <v>4</v>
      </c>
      <c r="C1590" t="s">
        <v>3181</v>
      </c>
      <c r="D1590" t="str">
        <f>HYPERLINK("https://talan.bank.gov.ua/get-user-certificate/g6RWwQYTcb4GN2KwN2cM","Завантажити сертифікат")</f>
        <v>Завантажити сертифікат</v>
      </c>
    </row>
    <row r="1591" spans="1:4" x14ac:dyDescent="0.3">
      <c r="A1591" t="s">
        <v>3182</v>
      </c>
      <c r="B1591" t="s">
        <v>4</v>
      </c>
      <c r="C1591" t="s">
        <v>3183</v>
      </c>
      <c r="D1591" t="str">
        <f>HYPERLINK("https://talan.bank.gov.ua/get-user-certificate/g6RWwsFfHRYyqo3arzaE","Завантажити сертифікат")</f>
        <v>Завантажити сертифікат</v>
      </c>
    </row>
    <row r="1592" spans="1:4" x14ac:dyDescent="0.3">
      <c r="A1592" t="s">
        <v>3184</v>
      </c>
      <c r="B1592" t="s">
        <v>4</v>
      </c>
      <c r="C1592" t="s">
        <v>3185</v>
      </c>
      <c r="D1592" t="str">
        <f>HYPERLINK("https://talan.bank.gov.ua/get-user-certificate/g6RWwLeO0Q3WoX111iV-","Завантажити сертифікат")</f>
        <v>Завантажити сертифікат</v>
      </c>
    </row>
    <row r="1593" spans="1:4" x14ac:dyDescent="0.3">
      <c r="A1593" t="s">
        <v>3186</v>
      </c>
      <c r="B1593" t="s">
        <v>4</v>
      </c>
      <c r="C1593" t="s">
        <v>3187</v>
      </c>
      <c r="D1593" t="str">
        <f>HYPERLINK("https://talan.bank.gov.ua/get-user-certificate/g6RWw-5cnvUxFNpFQIv7","Завантажити сертифікат")</f>
        <v>Завантажити сертифікат</v>
      </c>
    </row>
    <row r="1594" spans="1:4" x14ac:dyDescent="0.3">
      <c r="A1594" t="s">
        <v>3188</v>
      </c>
      <c r="B1594" t="s">
        <v>4</v>
      </c>
      <c r="C1594" t="s">
        <v>3189</v>
      </c>
      <c r="D1594" t="str">
        <f>HYPERLINK("https://talan.bank.gov.ua/get-user-certificate/g6RWwH3dcLhUSv6Blnag","Завантажити сертифікат")</f>
        <v>Завантажити сертифікат</v>
      </c>
    </row>
    <row r="1595" spans="1:4" x14ac:dyDescent="0.3">
      <c r="A1595" t="s">
        <v>3190</v>
      </c>
      <c r="B1595" t="s">
        <v>4</v>
      </c>
      <c r="C1595" t="s">
        <v>3191</v>
      </c>
      <c r="D1595" t="str">
        <f>HYPERLINK("https://talan.bank.gov.ua/get-user-certificate/g6RWwjL75cwbkLawJ-dw","Завантажити сертифікат")</f>
        <v>Завантажити сертифікат</v>
      </c>
    </row>
    <row r="1596" spans="1:4" x14ac:dyDescent="0.3">
      <c r="A1596" t="s">
        <v>3192</v>
      </c>
      <c r="B1596" t="s">
        <v>4</v>
      </c>
      <c r="C1596" t="s">
        <v>3193</v>
      </c>
      <c r="D1596" t="str">
        <f>HYPERLINK("https://talan.bank.gov.ua/get-user-certificate/g6RWweeYsLBs0jgEkNUp","Завантажити сертифікат")</f>
        <v>Завантажити сертифікат</v>
      </c>
    </row>
    <row r="1597" spans="1:4" x14ac:dyDescent="0.3">
      <c r="A1597" t="s">
        <v>3194</v>
      </c>
      <c r="B1597" t="s">
        <v>4</v>
      </c>
      <c r="C1597" t="s">
        <v>3195</v>
      </c>
      <c r="D1597" t="str">
        <f>HYPERLINK("https://talan.bank.gov.ua/get-user-certificate/g6RWwgzBqkydr-wy76vO","Завантажити сертифікат")</f>
        <v>Завантажити сертифікат</v>
      </c>
    </row>
    <row r="1598" spans="1:4" x14ac:dyDescent="0.3">
      <c r="A1598" t="s">
        <v>3196</v>
      </c>
      <c r="B1598" t="s">
        <v>4</v>
      </c>
      <c r="C1598" t="s">
        <v>3197</v>
      </c>
      <c r="D1598" t="str">
        <f>HYPERLINK("https://talan.bank.gov.ua/get-user-certificate/g6RWwz0JZzBjkP7R3uqU","Завантажити сертифікат")</f>
        <v>Завантажити сертифікат</v>
      </c>
    </row>
    <row r="1599" spans="1:4" x14ac:dyDescent="0.3">
      <c r="A1599" t="s">
        <v>3198</v>
      </c>
      <c r="B1599" t="s">
        <v>4</v>
      </c>
      <c r="C1599" t="s">
        <v>3199</v>
      </c>
      <c r="D1599" t="str">
        <f>HYPERLINK("https://talan.bank.gov.ua/get-user-certificate/g6RWws0AZ_OCRN_TcbqU","Завантажити сертифікат")</f>
        <v>Завантажити сертифікат</v>
      </c>
    </row>
    <row r="1600" spans="1:4" x14ac:dyDescent="0.3">
      <c r="A1600" t="s">
        <v>3200</v>
      </c>
      <c r="B1600" t="s">
        <v>4</v>
      </c>
      <c r="C1600" t="s">
        <v>3201</v>
      </c>
      <c r="D1600" t="str">
        <f>HYPERLINK("https://talan.bank.gov.ua/get-user-certificate/g6RWwnxxa45NZ8eax7EB","Завантажити сертифікат")</f>
        <v>Завантажити сертифікат</v>
      </c>
    </row>
    <row r="1601" spans="1:4" x14ac:dyDescent="0.3">
      <c r="A1601" t="s">
        <v>3202</v>
      </c>
      <c r="B1601" t="s">
        <v>4</v>
      </c>
      <c r="C1601" t="s">
        <v>3203</v>
      </c>
      <c r="D1601" t="str">
        <f>HYPERLINK("https://talan.bank.gov.ua/get-user-certificate/g6RWwHgcLzRCjkeh_Ito","Завантажити сертифікат")</f>
        <v>Завантажити сертифікат</v>
      </c>
    </row>
    <row r="1602" spans="1:4" x14ac:dyDescent="0.3">
      <c r="A1602" t="s">
        <v>3204</v>
      </c>
      <c r="B1602" t="s">
        <v>4</v>
      </c>
      <c r="C1602" t="s">
        <v>3205</v>
      </c>
      <c r="D1602" t="str">
        <f>HYPERLINK("https://talan.bank.gov.ua/get-user-certificate/g6RWwLL4O3MwjNPG_t0_","Завантажити сертифікат")</f>
        <v>Завантажити сертифікат</v>
      </c>
    </row>
    <row r="1603" spans="1:4" x14ac:dyDescent="0.3">
      <c r="A1603" t="s">
        <v>3206</v>
      </c>
      <c r="B1603" t="s">
        <v>4</v>
      </c>
      <c r="C1603" t="s">
        <v>3207</v>
      </c>
      <c r="D1603" t="str">
        <f>HYPERLINK("https://talan.bank.gov.ua/get-user-certificate/g6RWw2BZ4rh6uImzLzDN","Завантажити сертифікат")</f>
        <v>Завантажити сертифікат</v>
      </c>
    </row>
    <row r="1604" spans="1:4" x14ac:dyDescent="0.3">
      <c r="A1604" t="s">
        <v>3208</v>
      </c>
      <c r="B1604" t="s">
        <v>4</v>
      </c>
      <c r="C1604" t="s">
        <v>3209</v>
      </c>
      <c r="D1604" t="str">
        <f>HYPERLINK("https://talan.bank.gov.ua/get-user-certificate/g6RWwLMHRGX0N55J_JqC","Завантажити сертифікат")</f>
        <v>Завантажити сертифікат</v>
      </c>
    </row>
    <row r="1605" spans="1:4" x14ac:dyDescent="0.3">
      <c r="A1605" t="s">
        <v>3210</v>
      </c>
      <c r="B1605" t="s">
        <v>4</v>
      </c>
      <c r="C1605" t="s">
        <v>3211</v>
      </c>
      <c r="D1605" t="str">
        <f>HYPERLINK("https://talan.bank.gov.ua/get-user-certificate/g6RWwT4tMGL1fjYucE7o","Завантажити сертифікат")</f>
        <v>Завантажити сертифікат</v>
      </c>
    </row>
    <row r="1606" spans="1:4" x14ac:dyDescent="0.3">
      <c r="A1606" t="s">
        <v>3212</v>
      </c>
      <c r="B1606" t="s">
        <v>4</v>
      </c>
      <c r="C1606" t="s">
        <v>3213</v>
      </c>
      <c r="D1606" t="str">
        <f>HYPERLINK("https://talan.bank.gov.ua/get-user-certificate/g6RWwjc38bBjmGnGFtwE","Завантажити сертифікат")</f>
        <v>Завантажити сертифікат</v>
      </c>
    </row>
    <row r="1607" spans="1:4" x14ac:dyDescent="0.3">
      <c r="A1607" t="s">
        <v>3214</v>
      </c>
      <c r="B1607" t="s">
        <v>4</v>
      </c>
      <c r="C1607" t="s">
        <v>3215</v>
      </c>
      <c r="D1607" t="str">
        <f>HYPERLINK("https://talan.bank.gov.ua/get-user-certificate/g6RWwMoleyKvW7hBrRGw","Завантажити сертифікат")</f>
        <v>Завантажити сертифікат</v>
      </c>
    </row>
    <row r="1608" spans="1:4" x14ac:dyDescent="0.3">
      <c r="A1608" t="s">
        <v>3216</v>
      </c>
      <c r="B1608" t="s">
        <v>4</v>
      </c>
      <c r="C1608" t="s">
        <v>3217</v>
      </c>
      <c r="D1608" t="str">
        <f>HYPERLINK("https://talan.bank.gov.ua/get-user-certificate/g6RWwdXRXMJAMWdUncWK","Завантажити сертифікат")</f>
        <v>Завантажити сертифікат</v>
      </c>
    </row>
    <row r="1609" spans="1:4" x14ac:dyDescent="0.3">
      <c r="A1609" t="s">
        <v>3218</v>
      </c>
      <c r="B1609" t="s">
        <v>4</v>
      </c>
      <c r="C1609" t="s">
        <v>3219</v>
      </c>
      <c r="D1609" t="str">
        <f>HYPERLINK("https://talan.bank.gov.ua/get-user-certificate/g6RWwIlx62GdMoW4_sv4","Завантажити сертифікат")</f>
        <v>Завантажити сертифікат</v>
      </c>
    </row>
    <row r="1610" spans="1:4" x14ac:dyDescent="0.3">
      <c r="A1610" t="s">
        <v>3220</v>
      </c>
      <c r="B1610" t="s">
        <v>4</v>
      </c>
      <c r="C1610" t="s">
        <v>3221</v>
      </c>
      <c r="D1610" t="str">
        <f>HYPERLINK("https://talan.bank.gov.ua/get-user-certificate/g6RWwUW6Vy_e3oUeJId9","Завантажити сертифікат")</f>
        <v>Завантажити сертифікат</v>
      </c>
    </row>
    <row r="1611" spans="1:4" x14ac:dyDescent="0.3">
      <c r="A1611" t="s">
        <v>3222</v>
      </c>
      <c r="B1611" t="s">
        <v>4</v>
      </c>
      <c r="C1611" t="s">
        <v>3223</v>
      </c>
      <c r="D1611" t="str">
        <f>HYPERLINK("https://talan.bank.gov.ua/get-user-certificate/g6RWwuOqBn-Rcs9c7k9M","Завантажити сертифікат")</f>
        <v>Завантажити сертифікат</v>
      </c>
    </row>
    <row r="1612" spans="1:4" x14ac:dyDescent="0.3">
      <c r="A1612" t="s">
        <v>3224</v>
      </c>
      <c r="B1612" t="s">
        <v>4</v>
      </c>
      <c r="C1612" t="s">
        <v>3225</v>
      </c>
      <c r="D1612" t="str">
        <f>HYPERLINK("https://talan.bank.gov.ua/get-user-certificate/g6RWwEu4KEN_4CAXIBLy","Завантажити сертифікат")</f>
        <v>Завантажити сертифікат</v>
      </c>
    </row>
    <row r="1613" spans="1:4" x14ac:dyDescent="0.3">
      <c r="A1613" t="s">
        <v>3226</v>
      </c>
      <c r="B1613" t="s">
        <v>4</v>
      </c>
      <c r="C1613" t="s">
        <v>3227</v>
      </c>
      <c r="D1613" t="str">
        <f>HYPERLINK("https://talan.bank.gov.ua/get-user-certificate/g6RWwDAyxd8ZT_qh7Km5","Завантажити сертифікат")</f>
        <v>Завантажити сертифікат</v>
      </c>
    </row>
    <row r="1614" spans="1:4" x14ac:dyDescent="0.3">
      <c r="A1614" t="s">
        <v>3228</v>
      </c>
      <c r="B1614" t="s">
        <v>4</v>
      </c>
      <c r="C1614" t="s">
        <v>3229</v>
      </c>
      <c r="D1614" t="str">
        <f>HYPERLINK("https://talan.bank.gov.ua/get-user-certificate/g6RWwmcSCgV3GyKWrGy2","Завантажити сертифікат")</f>
        <v>Завантажити сертифікат</v>
      </c>
    </row>
    <row r="1615" spans="1:4" x14ac:dyDescent="0.3">
      <c r="A1615" t="s">
        <v>3230</v>
      </c>
      <c r="B1615" t="s">
        <v>4</v>
      </c>
      <c r="C1615" t="s">
        <v>3231</v>
      </c>
      <c r="D1615" t="str">
        <f>HYPERLINK("https://talan.bank.gov.ua/get-user-certificate/g6RWwlqfvxFA6yeeqyOP","Завантажити сертифікат")</f>
        <v>Завантажити сертифікат</v>
      </c>
    </row>
    <row r="1616" spans="1:4" x14ac:dyDescent="0.3">
      <c r="A1616" t="s">
        <v>3232</v>
      </c>
      <c r="B1616" t="s">
        <v>4</v>
      </c>
      <c r="C1616" t="s">
        <v>3233</v>
      </c>
      <c r="D1616" t="str">
        <f>HYPERLINK("https://talan.bank.gov.ua/get-user-certificate/g6RWwAX-PJwvHGy9cHF3","Завантажити сертифікат")</f>
        <v>Завантажити сертифікат</v>
      </c>
    </row>
    <row r="1617" spans="1:4" x14ac:dyDescent="0.3">
      <c r="A1617" t="s">
        <v>3234</v>
      </c>
      <c r="B1617" t="s">
        <v>4</v>
      </c>
      <c r="C1617" t="s">
        <v>3235</v>
      </c>
      <c r="D1617" t="str">
        <f>HYPERLINK("https://talan.bank.gov.ua/get-user-certificate/g6RWwRkCNmrxq-RCXL1G","Завантажити сертифікат")</f>
        <v>Завантажити сертифікат</v>
      </c>
    </row>
    <row r="1618" spans="1:4" x14ac:dyDescent="0.3">
      <c r="A1618" t="s">
        <v>3236</v>
      </c>
      <c r="B1618" t="s">
        <v>4</v>
      </c>
      <c r="C1618" t="s">
        <v>3237</v>
      </c>
      <c r="D1618" t="str">
        <f>HYPERLINK("https://talan.bank.gov.ua/get-user-certificate/g6RWwSHKNCT2fz_LErGZ","Завантажити сертифікат")</f>
        <v>Завантажити сертифікат</v>
      </c>
    </row>
    <row r="1619" spans="1:4" x14ac:dyDescent="0.3">
      <c r="A1619" t="s">
        <v>3238</v>
      </c>
      <c r="B1619" t="s">
        <v>4</v>
      </c>
      <c r="C1619" t="s">
        <v>3239</v>
      </c>
      <c r="D1619" t="str">
        <f>HYPERLINK("https://talan.bank.gov.ua/get-user-certificate/g6RWwsbsT-08Bwta1Iit","Завантажити сертифікат")</f>
        <v>Завантажити сертифікат</v>
      </c>
    </row>
    <row r="1620" spans="1:4" x14ac:dyDescent="0.3">
      <c r="A1620" t="s">
        <v>3240</v>
      </c>
      <c r="B1620" t="s">
        <v>4</v>
      </c>
      <c r="C1620" t="s">
        <v>3241</v>
      </c>
      <c r="D1620" t="str">
        <f>HYPERLINK("https://talan.bank.gov.ua/get-user-certificate/g6RWw22pb6ALaHJ3aMWa","Завантажити сертифікат")</f>
        <v>Завантажити сертифікат</v>
      </c>
    </row>
    <row r="1621" spans="1:4" x14ac:dyDescent="0.3">
      <c r="A1621" t="s">
        <v>3242</v>
      </c>
      <c r="B1621" t="s">
        <v>4</v>
      </c>
      <c r="C1621" t="s">
        <v>3243</v>
      </c>
      <c r="D1621" t="str">
        <f>HYPERLINK("https://talan.bank.gov.ua/get-user-certificate/g6RWwgEZRLdvp-4q6nZG","Завантажити сертифікат")</f>
        <v>Завантажити сертифікат</v>
      </c>
    </row>
    <row r="1622" spans="1:4" x14ac:dyDescent="0.3">
      <c r="A1622" t="s">
        <v>3244</v>
      </c>
      <c r="B1622" t="s">
        <v>4</v>
      </c>
      <c r="C1622" t="s">
        <v>3245</v>
      </c>
      <c r="D1622" t="str">
        <f>HYPERLINK("https://talan.bank.gov.ua/get-user-certificate/g6RWwSX1xfRVZzwCwAyX","Завантажити сертифікат")</f>
        <v>Завантажити сертифікат</v>
      </c>
    </row>
    <row r="1623" spans="1:4" x14ac:dyDescent="0.3">
      <c r="A1623" t="s">
        <v>3246</v>
      </c>
      <c r="B1623" t="s">
        <v>4</v>
      </c>
      <c r="C1623" t="s">
        <v>3247</v>
      </c>
      <c r="D1623" t="str">
        <f>HYPERLINK("https://talan.bank.gov.ua/get-user-certificate/g6RWwrS82pJEMiDJtRSC","Завантажити сертифікат")</f>
        <v>Завантажити сертифікат</v>
      </c>
    </row>
    <row r="1624" spans="1:4" x14ac:dyDescent="0.3">
      <c r="A1624" t="s">
        <v>3248</v>
      </c>
      <c r="B1624" t="s">
        <v>4</v>
      </c>
      <c r="C1624" t="s">
        <v>3249</v>
      </c>
      <c r="D1624" t="str">
        <f>HYPERLINK("https://talan.bank.gov.ua/get-user-certificate/g6RWweKyue9nLNjQE0hz","Завантажити сертифікат")</f>
        <v>Завантажити сертифікат</v>
      </c>
    </row>
    <row r="1625" spans="1:4" x14ac:dyDescent="0.3">
      <c r="A1625" t="s">
        <v>3250</v>
      </c>
      <c r="B1625" t="s">
        <v>4</v>
      </c>
      <c r="C1625" t="s">
        <v>3251</v>
      </c>
      <c r="D1625" t="str">
        <f>HYPERLINK("https://talan.bank.gov.ua/get-user-certificate/g6RWw6l0kw7NTfpLG5Pq","Завантажити сертифікат")</f>
        <v>Завантажити сертифікат</v>
      </c>
    </row>
    <row r="1626" spans="1:4" x14ac:dyDescent="0.3">
      <c r="A1626" t="s">
        <v>3252</v>
      </c>
      <c r="B1626" t="s">
        <v>4</v>
      </c>
      <c r="C1626" t="s">
        <v>3253</v>
      </c>
      <c r="D1626" t="str">
        <f>HYPERLINK("https://talan.bank.gov.ua/get-user-certificate/g6RWw7WPn5XAWlcuBJbq","Завантажити сертифікат")</f>
        <v>Завантажити сертифікат</v>
      </c>
    </row>
    <row r="1627" spans="1:4" x14ac:dyDescent="0.3">
      <c r="A1627" t="s">
        <v>3254</v>
      </c>
      <c r="B1627" t="s">
        <v>4</v>
      </c>
      <c r="C1627" t="s">
        <v>3255</v>
      </c>
      <c r="D1627" t="str">
        <f>HYPERLINK("https://talan.bank.gov.ua/get-user-certificate/g6RWwlOXmW45Ab6Y3wRv","Завантажити сертифікат")</f>
        <v>Завантажити сертифікат</v>
      </c>
    </row>
    <row r="1628" spans="1:4" x14ac:dyDescent="0.3">
      <c r="A1628" t="s">
        <v>3256</v>
      </c>
      <c r="B1628" t="s">
        <v>4</v>
      </c>
      <c r="C1628" t="s">
        <v>3257</v>
      </c>
      <c r="D1628" t="str">
        <f>HYPERLINK("https://talan.bank.gov.ua/get-user-certificate/g6RWwrpHAm0Tok9UGt6f","Завантажити сертифікат")</f>
        <v>Завантажити сертифікат</v>
      </c>
    </row>
    <row r="1629" spans="1:4" x14ac:dyDescent="0.3">
      <c r="A1629" t="s">
        <v>3258</v>
      </c>
      <c r="B1629" t="s">
        <v>4</v>
      </c>
      <c r="C1629" t="s">
        <v>3259</v>
      </c>
      <c r="D1629" t="str">
        <f>HYPERLINK("https://talan.bank.gov.ua/get-user-certificate/g6RWwF1Kr5FkCTb6aKmY","Завантажити сертифікат")</f>
        <v>Завантажити сертифікат</v>
      </c>
    </row>
    <row r="1630" spans="1:4" x14ac:dyDescent="0.3">
      <c r="A1630" t="s">
        <v>3260</v>
      </c>
      <c r="B1630" t="s">
        <v>4</v>
      </c>
      <c r="C1630" t="s">
        <v>3261</v>
      </c>
      <c r="D1630" t="str">
        <f>HYPERLINK("https://talan.bank.gov.ua/get-user-certificate/g6RWw60bwYI1v897OZfi","Завантажити сертифікат")</f>
        <v>Завантажити сертифікат</v>
      </c>
    </row>
    <row r="1631" spans="1:4" x14ac:dyDescent="0.3">
      <c r="A1631" t="s">
        <v>3262</v>
      </c>
      <c r="B1631" t="s">
        <v>4</v>
      </c>
      <c r="C1631" t="s">
        <v>3263</v>
      </c>
      <c r="D1631" t="str">
        <f>HYPERLINK("https://talan.bank.gov.ua/get-user-certificate/g6RWw3J8YAgyzTxItGl9","Завантажити сертифікат")</f>
        <v>Завантажити сертифікат</v>
      </c>
    </row>
    <row r="1632" spans="1:4" x14ac:dyDescent="0.3">
      <c r="A1632" t="s">
        <v>3264</v>
      </c>
      <c r="B1632" t="s">
        <v>4</v>
      </c>
      <c r="C1632" t="s">
        <v>3265</v>
      </c>
      <c r="D1632" t="str">
        <f>HYPERLINK("https://talan.bank.gov.ua/get-user-certificate/g6RWwNJRi-DohkBIZWVU","Завантажити сертифікат")</f>
        <v>Завантажити сертифікат</v>
      </c>
    </row>
    <row r="1633" spans="1:4" x14ac:dyDescent="0.3">
      <c r="A1633" t="s">
        <v>3266</v>
      </c>
      <c r="B1633" t="s">
        <v>4</v>
      </c>
      <c r="C1633" t="s">
        <v>3267</v>
      </c>
      <c r="D1633" t="str">
        <f>HYPERLINK("https://talan.bank.gov.ua/get-user-certificate/g6RWw6K1lqC7b9QY7dcG","Завантажити сертифікат")</f>
        <v>Завантажити сертифікат</v>
      </c>
    </row>
    <row r="1634" spans="1:4" x14ac:dyDescent="0.3">
      <c r="A1634" t="s">
        <v>3268</v>
      </c>
      <c r="B1634" t="s">
        <v>4</v>
      </c>
      <c r="C1634" t="s">
        <v>3269</v>
      </c>
      <c r="D1634" t="str">
        <f>HYPERLINK("https://talan.bank.gov.ua/get-user-certificate/g6RWwhzXmWZlylpqGZ2y","Завантажити сертифікат")</f>
        <v>Завантажити сертифікат</v>
      </c>
    </row>
    <row r="1635" spans="1:4" x14ac:dyDescent="0.3">
      <c r="A1635" t="s">
        <v>3270</v>
      </c>
      <c r="B1635" t="s">
        <v>4</v>
      </c>
      <c r="C1635" t="s">
        <v>3271</v>
      </c>
      <c r="D1635" t="str">
        <f>HYPERLINK("https://talan.bank.gov.ua/get-user-certificate/g6RWw3dyrcw5JaL7tHZl","Завантажити сертифікат")</f>
        <v>Завантажити сертифікат</v>
      </c>
    </row>
    <row r="1636" spans="1:4" x14ac:dyDescent="0.3">
      <c r="A1636" t="s">
        <v>3272</v>
      </c>
      <c r="B1636" t="s">
        <v>4</v>
      </c>
      <c r="C1636" t="s">
        <v>3273</v>
      </c>
      <c r="D1636" t="str">
        <f>HYPERLINK("https://talan.bank.gov.ua/get-user-certificate/g6RWw8wzUCSW5a1yTeQr","Завантажити сертифікат")</f>
        <v>Завантажити сертифікат</v>
      </c>
    </row>
    <row r="1637" spans="1:4" x14ac:dyDescent="0.3">
      <c r="A1637" t="s">
        <v>3274</v>
      </c>
      <c r="B1637" t="s">
        <v>4</v>
      </c>
      <c r="C1637" t="s">
        <v>3275</v>
      </c>
      <c r="D1637" t="str">
        <f>HYPERLINK("https://talan.bank.gov.ua/get-user-certificate/g6RWwgKNnu1E5ckdBCHy","Завантажити сертифікат")</f>
        <v>Завантажити сертифікат</v>
      </c>
    </row>
    <row r="1638" spans="1:4" x14ac:dyDescent="0.3">
      <c r="A1638" t="s">
        <v>3276</v>
      </c>
      <c r="B1638" t="s">
        <v>4</v>
      </c>
      <c r="C1638" t="s">
        <v>3277</v>
      </c>
      <c r="D1638" t="str">
        <f>HYPERLINK("https://talan.bank.gov.ua/get-user-certificate/g6RWwu0yn49jj7AIOol8","Завантажити сертифікат")</f>
        <v>Завантажити сертифікат</v>
      </c>
    </row>
    <row r="1639" spans="1:4" x14ac:dyDescent="0.3">
      <c r="A1639" t="s">
        <v>3278</v>
      </c>
      <c r="B1639" t="s">
        <v>4</v>
      </c>
      <c r="C1639" t="s">
        <v>3279</v>
      </c>
      <c r="D1639" t="str">
        <f>HYPERLINK("https://talan.bank.gov.ua/get-user-certificate/g6RWwXz0mY3doQRMJN6i","Завантажити сертифікат")</f>
        <v>Завантажити сертифікат</v>
      </c>
    </row>
    <row r="1640" spans="1:4" x14ac:dyDescent="0.3">
      <c r="A1640" t="s">
        <v>3280</v>
      </c>
      <c r="B1640" t="s">
        <v>4</v>
      </c>
      <c r="C1640" t="s">
        <v>3281</v>
      </c>
      <c r="D1640" t="str">
        <f>HYPERLINK("https://talan.bank.gov.ua/get-user-certificate/g6RWwfPHCZ_OhWC5UdP3","Завантажити сертифікат")</f>
        <v>Завантажити сертифікат</v>
      </c>
    </row>
    <row r="1641" spans="1:4" x14ac:dyDescent="0.3">
      <c r="A1641" t="s">
        <v>3282</v>
      </c>
      <c r="B1641" t="s">
        <v>4</v>
      </c>
      <c r="C1641" t="s">
        <v>3283</v>
      </c>
      <c r="D1641" t="str">
        <f>HYPERLINK("https://talan.bank.gov.ua/get-user-certificate/g6RWwh6pgb662OsD_I30","Завантажити сертифікат")</f>
        <v>Завантажити сертифікат</v>
      </c>
    </row>
    <row r="1642" spans="1:4" x14ac:dyDescent="0.3">
      <c r="A1642" t="s">
        <v>3284</v>
      </c>
      <c r="B1642" t="s">
        <v>4</v>
      </c>
      <c r="C1642" t="s">
        <v>3285</v>
      </c>
      <c r="D1642" t="str">
        <f>HYPERLINK("https://talan.bank.gov.ua/get-user-certificate/g6RWwmG0xtU2MXBX8oFb","Завантажити сертифікат")</f>
        <v>Завантажити сертифікат</v>
      </c>
    </row>
    <row r="1643" spans="1:4" x14ac:dyDescent="0.3">
      <c r="A1643" t="s">
        <v>3286</v>
      </c>
      <c r="B1643" t="s">
        <v>4</v>
      </c>
      <c r="C1643" t="s">
        <v>3287</v>
      </c>
      <c r="D1643" t="str">
        <f>HYPERLINK("https://talan.bank.gov.ua/get-user-certificate/g6RWweKtIT8MIpXfLQYC","Завантажити сертифікат")</f>
        <v>Завантажити сертифікат</v>
      </c>
    </row>
    <row r="1644" spans="1:4" x14ac:dyDescent="0.3">
      <c r="A1644" t="s">
        <v>3288</v>
      </c>
      <c r="B1644" t="s">
        <v>4</v>
      </c>
      <c r="C1644" t="s">
        <v>3289</v>
      </c>
      <c r="D1644" t="str">
        <f>HYPERLINK("https://talan.bank.gov.ua/get-user-certificate/g6RWwtXFtvvp7MdsM53h","Завантажити сертифікат")</f>
        <v>Завантажити сертифікат</v>
      </c>
    </row>
    <row r="1645" spans="1:4" x14ac:dyDescent="0.3">
      <c r="A1645" t="s">
        <v>3290</v>
      </c>
      <c r="B1645" t="s">
        <v>4</v>
      </c>
      <c r="C1645" t="s">
        <v>3291</v>
      </c>
      <c r="D1645" t="str">
        <f>HYPERLINK("https://talan.bank.gov.ua/get-user-certificate/g6RWwgKNxDJZaKN5-vlS","Завантажити сертифікат")</f>
        <v>Завантажити сертифікат</v>
      </c>
    </row>
    <row r="1646" spans="1:4" x14ac:dyDescent="0.3">
      <c r="A1646" t="s">
        <v>3292</v>
      </c>
      <c r="B1646" t="s">
        <v>4</v>
      </c>
      <c r="C1646" t="s">
        <v>3293</v>
      </c>
      <c r="D1646" t="str">
        <f>HYPERLINK("https://talan.bank.gov.ua/get-user-certificate/g6RWwrGjU72MM4Mf5kkr","Завантажити сертифікат")</f>
        <v>Завантажити сертифікат</v>
      </c>
    </row>
    <row r="1647" spans="1:4" x14ac:dyDescent="0.3">
      <c r="A1647" t="s">
        <v>3294</v>
      </c>
      <c r="B1647" t="s">
        <v>4</v>
      </c>
      <c r="C1647" t="s">
        <v>3295</v>
      </c>
      <c r="D1647" t="str">
        <f>HYPERLINK("https://talan.bank.gov.ua/get-user-certificate/g6RWwlfchlsk5GPRoVVQ","Завантажити сертифікат")</f>
        <v>Завантажити сертифікат</v>
      </c>
    </row>
    <row r="1648" spans="1:4" x14ac:dyDescent="0.3">
      <c r="A1648" t="s">
        <v>3296</v>
      </c>
      <c r="B1648" t="s">
        <v>4</v>
      </c>
      <c r="C1648" t="s">
        <v>3297</v>
      </c>
      <c r="D1648" t="str">
        <f>HYPERLINK("https://talan.bank.gov.ua/get-user-certificate/g6RWwxvyp48AOjxi0vBL","Завантажити сертифікат")</f>
        <v>Завантажити сертифікат</v>
      </c>
    </row>
    <row r="1649" spans="1:4" x14ac:dyDescent="0.3">
      <c r="A1649" t="s">
        <v>3298</v>
      </c>
      <c r="B1649" t="s">
        <v>4</v>
      </c>
      <c r="C1649" t="s">
        <v>3299</v>
      </c>
      <c r="D1649" t="str">
        <f>HYPERLINK("https://talan.bank.gov.ua/get-user-certificate/g6RWwvHKlnnq9tyBcQ5G","Завантажити сертифікат")</f>
        <v>Завантажити сертифікат</v>
      </c>
    </row>
    <row r="1650" spans="1:4" x14ac:dyDescent="0.3">
      <c r="A1650" t="s">
        <v>3300</v>
      </c>
      <c r="B1650" t="s">
        <v>4</v>
      </c>
      <c r="C1650" t="s">
        <v>3301</v>
      </c>
      <c r="D1650" t="str">
        <f>HYPERLINK("https://talan.bank.gov.ua/get-user-certificate/g6RWwMyqx0tOwyKcKDtE","Завантажити сертифікат")</f>
        <v>Завантажити сертифікат</v>
      </c>
    </row>
    <row r="1651" spans="1:4" x14ac:dyDescent="0.3">
      <c r="A1651" t="s">
        <v>3302</v>
      </c>
      <c r="B1651" t="s">
        <v>4</v>
      </c>
      <c r="C1651" t="s">
        <v>3303</v>
      </c>
      <c r="D1651" t="str">
        <f>HYPERLINK("https://talan.bank.gov.ua/get-user-certificate/g6RWwteiCidSpVCifZig","Завантажити сертифікат")</f>
        <v>Завантажити сертифікат</v>
      </c>
    </row>
    <row r="1652" spans="1:4" x14ac:dyDescent="0.3">
      <c r="A1652" t="s">
        <v>3304</v>
      </c>
      <c r="B1652" t="s">
        <v>4</v>
      </c>
      <c r="C1652" t="s">
        <v>3305</v>
      </c>
      <c r="D1652" t="str">
        <f>HYPERLINK("https://talan.bank.gov.ua/get-user-certificate/g6RWwdbTFVOFPvLPQ4QS","Завантажити сертифікат")</f>
        <v>Завантажити сертифікат</v>
      </c>
    </row>
    <row r="1653" spans="1:4" x14ac:dyDescent="0.3">
      <c r="A1653" t="s">
        <v>3306</v>
      </c>
      <c r="B1653" t="s">
        <v>4</v>
      </c>
      <c r="C1653" t="s">
        <v>3307</v>
      </c>
      <c r="D1653" t="str">
        <f>HYPERLINK("https://talan.bank.gov.ua/get-user-certificate/g6RWwn3sO0vMKwRR4ty-","Завантажити сертифікат")</f>
        <v>Завантажити сертифікат</v>
      </c>
    </row>
    <row r="1654" spans="1:4" x14ac:dyDescent="0.3">
      <c r="A1654" t="s">
        <v>3308</v>
      </c>
      <c r="B1654" t="s">
        <v>4</v>
      </c>
      <c r="C1654" t="s">
        <v>3309</v>
      </c>
      <c r="D1654" t="str">
        <f>HYPERLINK("https://talan.bank.gov.ua/get-user-certificate/g6RWw6exIv-MAe3_wmVE","Завантажити сертифікат")</f>
        <v>Завантажити сертифікат</v>
      </c>
    </row>
    <row r="1655" spans="1:4" x14ac:dyDescent="0.3">
      <c r="A1655" t="s">
        <v>3310</v>
      </c>
      <c r="B1655" t="s">
        <v>4</v>
      </c>
      <c r="C1655" t="s">
        <v>3311</v>
      </c>
      <c r="D1655" t="str">
        <f>HYPERLINK("https://talan.bank.gov.ua/get-user-certificate/g6RWwhJxdeK_TUxSmywW","Завантажити сертифікат")</f>
        <v>Завантажити сертифікат</v>
      </c>
    </row>
    <row r="1656" spans="1:4" x14ac:dyDescent="0.3">
      <c r="A1656" t="s">
        <v>3312</v>
      </c>
      <c r="B1656" t="s">
        <v>4</v>
      </c>
      <c r="C1656" t="s">
        <v>3313</v>
      </c>
      <c r="D1656" t="str">
        <f>HYPERLINK("https://talan.bank.gov.ua/get-user-certificate/g6RWw3chOuy_YKjdWIjy","Завантажити сертифікат")</f>
        <v>Завантажити сертифікат</v>
      </c>
    </row>
    <row r="1657" spans="1:4" x14ac:dyDescent="0.3">
      <c r="A1657" t="s">
        <v>3314</v>
      </c>
      <c r="B1657" t="s">
        <v>4</v>
      </c>
      <c r="C1657" t="s">
        <v>3315</v>
      </c>
      <c r="D1657" t="str">
        <f>HYPERLINK("https://talan.bank.gov.ua/get-user-certificate/g6RWwzqeFGH58wZcU4O5","Завантажити сертифікат")</f>
        <v>Завантажити сертифікат</v>
      </c>
    </row>
    <row r="1658" spans="1:4" x14ac:dyDescent="0.3">
      <c r="A1658" t="s">
        <v>3316</v>
      </c>
      <c r="B1658" t="s">
        <v>4</v>
      </c>
      <c r="C1658" t="s">
        <v>3317</v>
      </c>
      <c r="D1658" t="str">
        <f>HYPERLINK("https://talan.bank.gov.ua/get-user-certificate/g6RWwK0zUu-9_x-AWor4","Завантажити сертифікат")</f>
        <v>Завантажити сертифікат</v>
      </c>
    </row>
    <row r="1659" spans="1:4" x14ac:dyDescent="0.3">
      <c r="A1659" t="s">
        <v>3318</v>
      </c>
      <c r="B1659" t="s">
        <v>4</v>
      </c>
      <c r="C1659" t="s">
        <v>3319</v>
      </c>
      <c r="D1659" t="str">
        <f>HYPERLINK("https://talan.bank.gov.ua/get-user-certificate/g6RWwAq8hrC2M_n6oB5A","Завантажити сертифікат")</f>
        <v>Завантажити сертифікат</v>
      </c>
    </row>
    <row r="1660" spans="1:4" x14ac:dyDescent="0.3">
      <c r="A1660" t="s">
        <v>3320</v>
      </c>
      <c r="B1660" t="s">
        <v>4</v>
      </c>
      <c r="C1660" t="s">
        <v>3321</v>
      </c>
      <c r="D1660" t="str">
        <f>HYPERLINK("https://talan.bank.gov.ua/get-user-certificate/g6RWwpgUTHxm_yzV5Slz","Завантажити сертифікат")</f>
        <v>Завантажити сертифікат</v>
      </c>
    </row>
    <row r="1661" spans="1:4" x14ac:dyDescent="0.3">
      <c r="A1661" t="s">
        <v>3322</v>
      </c>
      <c r="B1661" t="s">
        <v>4</v>
      </c>
      <c r="C1661" t="s">
        <v>3323</v>
      </c>
      <c r="D1661" t="str">
        <f>HYPERLINK("https://talan.bank.gov.ua/get-user-certificate/g6RWwSSNZeqoR588FTAK","Завантажити сертифікат")</f>
        <v>Завантажити сертифікат</v>
      </c>
    </row>
    <row r="1662" spans="1:4" x14ac:dyDescent="0.3">
      <c r="A1662" t="s">
        <v>3324</v>
      </c>
      <c r="B1662" t="s">
        <v>4</v>
      </c>
      <c r="C1662" t="s">
        <v>3325</v>
      </c>
      <c r="D1662" t="str">
        <f>HYPERLINK("https://talan.bank.gov.ua/get-user-certificate/g6RWwFTM6_qKdUrV1OkW","Завантажити сертифікат")</f>
        <v>Завантажити сертифікат</v>
      </c>
    </row>
    <row r="1663" spans="1:4" x14ac:dyDescent="0.3">
      <c r="A1663" t="s">
        <v>3326</v>
      </c>
      <c r="B1663" t="s">
        <v>4</v>
      </c>
      <c r="C1663" t="s">
        <v>3327</v>
      </c>
      <c r="D1663" t="str">
        <f>HYPERLINK("https://talan.bank.gov.ua/get-user-certificate/g6RWwYAwel5hGC31T74l","Завантажити сертифікат")</f>
        <v>Завантажити сертифікат</v>
      </c>
    </row>
    <row r="1664" spans="1:4" x14ac:dyDescent="0.3">
      <c r="A1664" t="s">
        <v>3328</v>
      </c>
      <c r="B1664" t="s">
        <v>4</v>
      </c>
      <c r="C1664" t="s">
        <v>3329</v>
      </c>
      <c r="D1664" t="str">
        <f>HYPERLINK("https://talan.bank.gov.ua/get-user-certificate/g6RWwWlvo2Ls_cxv8OhM","Завантажити сертифікат")</f>
        <v>Завантажити сертифікат</v>
      </c>
    </row>
    <row r="1665" spans="1:4" x14ac:dyDescent="0.3">
      <c r="A1665" t="s">
        <v>3330</v>
      </c>
      <c r="B1665" t="s">
        <v>4</v>
      </c>
      <c r="C1665" t="s">
        <v>3331</v>
      </c>
      <c r="D1665" t="str">
        <f>HYPERLINK("https://talan.bank.gov.ua/get-user-certificate/g6RWwcikQ3AE0ld3K6L3","Завантажити сертифікат")</f>
        <v>Завантажити сертифікат</v>
      </c>
    </row>
    <row r="1666" spans="1:4" x14ac:dyDescent="0.3">
      <c r="A1666" t="s">
        <v>3332</v>
      </c>
      <c r="B1666" t="s">
        <v>4</v>
      </c>
      <c r="C1666" t="s">
        <v>3333</v>
      </c>
      <c r="D1666" t="str">
        <f>HYPERLINK("https://talan.bank.gov.ua/get-user-certificate/g6RWwVCO8txOek2Z6eBh","Завантажити сертифікат")</f>
        <v>Завантажити сертифікат</v>
      </c>
    </row>
    <row r="1667" spans="1:4" x14ac:dyDescent="0.3">
      <c r="A1667" t="s">
        <v>3334</v>
      </c>
      <c r="B1667" t="s">
        <v>4</v>
      </c>
      <c r="C1667" t="s">
        <v>3335</v>
      </c>
      <c r="D1667" t="str">
        <f>HYPERLINK("https://talan.bank.gov.ua/get-user-certificate/g6RWwBr1MMMXzAqB9rlv","Завантажити сертифікат")</f>
        <v>Завантажити сертифікат</v>
      </c>
    </row>
    <row r="1668" spans="1:4" x14ac:dyDescent="0.3">
      <c r="A1668" t="s">
        <v>3336</v>
      </c>
      <c r="B1668" t="s">
        <v>4</v>
      </c>
      <c r="C1668" t="s">
        <v>3337</v>
      </c>
      <c r="D1668" t="str">
        <f>HYPERLINK("https://talan.bank.gov.ua/get-user-certificate/g6RWwB8ynDspliBP4LeE","Завантажити сертифікат")</f>
        <v>Завантажити сертифікат</v>
      </c>
    </row>
    <row r="1669" spans="1:4" x14ac:dyDescent="0.3">
      <c r="A1669" t="s">
        <v>3338</v>
      </c>
      <c r="B1669" t="s">
        <v>4</v>
      </c>
      <c r="C1669" t="s">
        <v>3339</v>
      </c>
      <c r="D1669" t="str">
        <f>HYPERLINK("https://talan.bank.gov.ua/get-user-certificate/g6RWwl83WH3wiMS4iBqM","Завантажити сертифікат")</f>
        <v>Завантажити сертифікат</v>
      </c>
    </row>
    <row r="1670" spans="1:4" x14ac:dyDescent="0.3">
      <c r="A1670" t="s">
        <v>3340</v>
      </c>
      <c r="B1670" t="s">
        <v>4</v>
      </c>
      <c r="C1670" t="s">
        <v>3341</v>
      </c>
      <c r="D1670" t="str">
        <f>HYPERLINK("https://talan.bank.gov.ua/get-user-certificate/g6RWwaeARGwItD1RaO-t","Завантажити сертифікат")</f>
        <v>Завантажити сертифікат</v>
      </c>
    </row>
    <row r="1671" spans="1:4" x14ac:dyDescent="0.3">
      <c r="A1671" t="s">
        <v>3342</v>
      </c>
      <c r="B1671" t="s">
        <v>4</v>
      </c>
      <c r="C1671" t="s">
        <v>3343</v>
      </c>
      <c r="D1671" t="str">
        <f>HYPERLINK("https://talan.bank.gov.ua/get-user-certificate/g6RWwBvhZ6K24LnHUDSv","Завантажити сертифікат")</f>
        <v>Завантажити сертифікат</v>
      </c>
    </row>
    <row r="1672" spans="1:4" x14ac:dyDescent="0.3">
      <c r="A1672" t="s">
        <v>3344</v>
      </c>
      <c r="B1672" t="s">
        <v>4</v>
      </c>
      <c r="C1672" t="s">
        <v>3345</v>
      </c>
      <c r="D1672" t="str">
        <f>HYPERLINK("https://talan.bank.gov.ua/get-user-certificate/g6RWwFjcmAKQa19Lrh2o","Завантажити сертифікат")</f>
        <v>Завантажити сертифікат</v>
      </c>
    </row>
    <row r="1673" spans="1:4" x14ac:dyDescent="0.3">
      <c r="A1673" t="s">
        <v>3346</v>
      </c>
      <c r="B1673" t="s">
        <v>4</v>
      </c>
      <c r="C1673" t="s">
        <v>3347</v>
      </c>
      <c r="D1673" t="str">
        <f>HYPERLINK("https://talan.bank.gov.ua/get-user-certificate/g6RWwjtmyws0IMlcfn-I","Завантажити сертифікат")</f>
        <v>Завантажити сертифікат</v>
      </c>
    </row>
    <row r="1674" spans="1:4" x14ac:dyDescent="0.3">
      <c r="A1674" t="s">
        <v>3348</v>
      </c>
      <c r="B1674" t="s">
        <v>4</v>
      </c>
      <c r="C1674" t="s">
        <v>3349</v>
      </c>
      <c r="D1674" t="str">
        <f>HYPERLINK("https://talan.bank.gov.ua/get-user-certificate/g6RWwSPQhvwPQfsEa9Qh","Завантажити сертифікат")</f>
        <v>Завантажити сертифікат</v>
      </c>
    </row>
    <row r="1675" spans="1:4" x14ac:dyDescent="0.3">
      <c r="A1675" t="s">
        <v>3350</v>
      </c>
      <c r="B1675" t="s">
        <v>4</v>
      </c>
      <c r="C1675" t="s">
        <v>3351</v>
      </c>
      <c r="D1675" t="str">
        <f>HYPERLINK("https://talan.bank.gov.ua/get-user-certificate/g6RWwKs29styRjcWaA9z","Завантажити сертифікат")</f>
        <v>Завантажити сертифікат</v>
      </c>
    </row>
    <row r="1676" spans="1:4" x14ac:dyDescent="0.3">
      <c r="A1676" t="s">
        <v>3352</v>
      </c>
      <c r="B1676" t="s">
        <v>4</v>
      </c>
      <c r="C1676" t="s">
        <v>3353</v>
      </c>
      <c r="D1676" t="str">
        <f>HYPERLINK("https://talan.bank.gov.ua/get-user-certificate/g6RWw6nDqwzDSScUYjpI","Завантажити сертифікат")</f>
        <v>Завантажити сертифікат</v>
      </c>
    </row>
    <row r="1677" spans="1:4" x14ac:dyDescent="0.3">
      <c r="A1677" t="s">
        <v>3354</v>
      </c>
      <c r="B1677" t="s">
        <v>4</v>
      </c>
      <c r="C1677" t="s">
        <v>3355</v>
      </c>
      <c r="D1677" t="str">
        <f>HYPERLINK("https://talan.bank.gov.ua/get-user-certificate/g6RWwYNaoGpw59yUcUgy","Завантажити сертифікат")</f>
        <v>Завантажити сертифікат</v>
      </c>
    </row>
    <row r="1678" spans="1:4" x14ac:dyDescent="0.3">
      <c r="A1678" t="s">
        <v>3356</v>
      </c>
      <c r="B1678" t="s">
        <v>4</v>
      </c>
      <c r="C1678" t="s">
        <v>3357</v>
      </c>
      <c r="D1678" t="str">
        <f>HYPERLINK("https://talan.bank.gov.ua/get-user-certificate/g6RWwWBkgJHRN3pKpgo-","Завантажити сертифікат")</f>
        <v>Завантажити сертифікат</v>
      </c>
    </row>
    <row r="1679" spans="1:4" x14ac:dyDescent="0.3">
      <c r="A1679" t="s">
        <v>3358</v>
      </c>
      <c r="B1679" t="s">
        <v>4</v>
      </c>
      <c r="C1679" t="s">
        <v>3359</v>
      </c>
      <c r="D1679" t="str">
        <f>HYPERLINK("https://talan.bank.gov.ua/get-user-certificate/g6RWwwPgjau3IMCpgp_f","Завантажити сертифікат")</f>
        <v>Завантажити сертифікат</v>
      </c>
    </row>
    <row r="1680" spans="1:4" x14ac:dyDescent="0.3">
      <c r="A1680" t="s">
        <v>3360</v>
      </c>
      <c r="B1680" t="s">
        <v>4</v>
      </c>
      <c r="C1680" t="s">
        <v>3361</v>
      </c>
      <c r="D1680" t="str">
        <f>HYPERLINK("https://talan.bank.gov.ua/get-user-certificate/g6RWwFPHcm7YW_gIzddQ","Завантажити сертифікат")</f>
        <v>Завантажити сертифікат</v>
      </c>
    </row>
    <row r="1681" spans="1:4" x14ac:dyDescent="0.3">
      <c r="A1681" t="s">
        <v>3362</v>
      </c>
      <c r="B1681" t="s">
        <v>4</v>
      </c>
      <c r="C1681" t="s">
        <v>3363</v>
      </c>
      <c r="D1681" t="str">
        <f>HYPERLINK("https://talan.bank.gov.ua/get-user-certificate/g6RWwIeGH53NK9jTfLwx","Завантажити сертифікат")</f>
        <v>Завантажити сертифікат</v>
      </c>
    </row>
    <row r="1682" spans="1:4" x14ac:dyDescent="0.3">
      <c r="A1682" t="s">
        <v>3364</v>
      </c>
      <c r="B1682" t="s">
        <v>4</v>
      </c>
      <c r="C1682" t="s">
        <v>3365</v>
      </c>
      <c r="D1682" t="str">
        <f>HYPERLINK("https://talan.bank.gov.ua/get-user-certificate/g6RWwG8snjM_qquYyWGM","Завантажити сертифікат")</f>
        <v>Завантажити сертифікат</v>
      </c>
    </row>
    <row r="1683" spans="1:4" x14ac:dyDescent="0.3">
      <c r="A1683" t="s">
        <v>3366</v>
      </c>
      <c r="B1683" t="s">
        <v>4</v>
      </c>
      <c r="C1683" t="s">
        <v>3367</v>
      </c>
      <c r="D1683" t="str">
        <f>HYPERLINK("https://talan.bank.gov.ua/get-user-certificate/g6RWw_Ny5deWACb5I7Mr","Завантажити сертифікат")</f>
        <v>Завантажити сертифікат</v>
      </c>
    </row>
    <row r="1684" spans="1:4" x14ac:dyDescent="0.3">
      <c r="A1684" t="s">
        <v>3368</v>
      </c>
      <c r="B1684" t="s">
        <v>4</v>
      </c>
      <c r="C1684" t="s">
        <v>3369</v>
      </c>
      <c r="D1684" t="str">
        <f>HYPERLINK("https://talan.bank.gov.ua/get-user-certificate/g6RWwTaO2luWQKk-Ltaw","Завантажити сертифікат")</f>
        <v>Завантажити сертифікат</v>
      </c>
    </row>
    <row r="1685" spans="1:4" x14ac:dyDescent="0.3">
      <c r="A1685" t="s">
        <v>3370</v>
      </c>
      <c r="B1685" t="s">
        <v>4</v>
      </c>
      <c r="C1685" t="s">
        <v>3371</v>
      </c>
      <c r="D1685" t="str">
        <f>HYPERLINK("https://talan.bank.gov.ua/get-user-certificate/g6RWwweassGG7Q0qMmO4","Завантажити сертифікат")</f>
        <v>Завантажити сертифікат</v>
      </c>
    </row>
    <row r="1686" spans="1:4" x14ac:dyDescent="0.3">
      <c r="A1686" t="s">
        <v>3372</v>
      </c>
      <c r="B1686" t="s">
        <v>4</v>
      </c>
      <c r="C1686" t="s">
        <v>3373</v>
      </c>
      <c r="D1686" t="str">
        <f>HYPERLINK("https://talan.bank.gov.ua/get-user-certificate/g6RWwv2QssRogxVf4Y_X","Завантажити сертифікат")</f>
        <v>Завантажити сертифікат</v>
      </c>
    </row>
    <row r="1687" spans="1:4" x14ac:dyDescent="0.3">
      <c r="A1687" t="s">
        <v>3374</v>
      </c>
      <c r="B1687" t="s">
        <v>4</v>
      </c>
      <c r="C1687" t="s">
        <v>3375</v>
      </c>
      <c r="D1687" t="str">
        <f>HYPERLINK("https://talan.bank.gov.ua/get-user-certificate/g6RWwlqDwXbI4wfXz22J","Завантажити сертифікат")</f>
        <v>Завантажити сертифікат</v>
      </c>
    </row>
    <row r="1688" spans="1:4" x14ac:dyDescent="0.3">
      <c r="A1688" t="s">
        <v>3376</v>
      </c>
      <c r="B1688" t="s">
        <v>4</v>
      </c>
      <c r="C1688" t="s">
        <v>3377</v>
      </c>
      <c r="D1688" t="str">
        <f>HYPERLINK("https://talan.bank.gov.ua/get-user-certificate/g6RWwBEv1aJhoxYlVwDz","Завантажити сертифікат")</f>
        <v>Завантажити сертифікат</v>
      </c>
    </row>
    <row r="1689" spans="1:4" x14ac:dyDescent="0.3">
      <c r="A1689" t="s">
        <v>3378</v>
      </c>
      <c r="B1689" t="s">
        <v>4</v>
      </c>
      <c r="C1689" t="s">
        <v>3379</v>
      </c>
      <c r="D1689" t="str">
        <f>HYPERLINK("https://talan.bank.gov.ua/get-user-certificate/g6RWw2giSnviVhcgHnBn","Завантажити сертифікат")</f>
        <v>Завантажити сертифікат</v>
      </c>
    </row>
    <row r="1690" spans="1:4" x14ac:dyDescent="0.3">
      <c r="A1690" t="s">
        <v>3380</v>
      </c>
      <c r="B1690" t="s">
        <v>4</v>
      </c>
      <c r="C1690" t="s">
        <v>3381</v>
      </c>
      <c r="D1690" t="str">
        <f>HYPERLINK("https://talan.bank.gov.ua/get-user-certificate/g6RWw5ggsps3oUOmZfYs","Завантажити сертифікат")</f>
        <v>Завантажити сертифікат</v>
      </c>
    </row>
    <row r="1691" spans="1:4" x14ac:dyDescent="0.3">
      <c r="A1691" t="s">
        <v>3382</v>
      </c>
      <c r="B1691" t="s">
        <v>4</v>
      </c>
      <c r="C1691" t="s">
        <v>3383</v>
      </c>
      <c r="D1691" t="str">
        <f>HYPERLINK("https://talan.bank.gov.ua/get-user-certificate/g6RWwYvKNfeABr-In81f","Завантажити сертифікат")</f>
        <v>Завантажити сертифікат</v>
      </c>
    </row>
    <row r="1692" spans="1:4" x14ac:dyDescent="0.3">
      <c r="A1692" t="s">
        <v>3384</v>
      </c>
      <c r="B1692" t="s">
        <v>4</v>
      </c>
      <c r="C1692" t="s">
        <v>3385</v>
      </c>
      <c r="D1692" t="str">
        <f>HYPERLINK("https://talan.bank.gov.ua/get-user-certificate/g6RWw488LrCBweg48gwF","Завантажити сертифікат")</f>
        <v>Завантажити сертифікат</v>
      </c>
    </row>
    <row r="1693" spans="1:4" x14ac:dyDescent="0.3">
      <c r="A1693" t="s">
        <v>3386</v>
      </c>
      <c r="B1693" t="s">
        <v>4</v>
      </c>
      <c r="C1693" t="s">
        <v>3387</v>
      </c>
      <c r="D1693" t="str">
        <f>HYPERLINK("https://talan.bank.gov.ua/get-user-certificate/g6RWwOeuTSuPuEsV2ibc","Завантажити сертифікат")</f>
        <v>Завантажити сертифікат</v>
      </c>
    </row>
    <row r="1694" spans="1:4" x14ac:dyDescent="0.3">
      <c r="A1694" t="s">
        <v>3388</v>
      </c>
      <c r="B1694" t="s">
        <v>4</v>
      </c>
      <c r="C1694" t="s">
        <v>3389</v>
      </c>
      <c r="D1694" t="str">
        <f>HYPERLINK("https://talan.bank.gov.ua/get-user-certificate/g6RWwN8go9Xxtm2ki-Vn","Завантажити сертифікат")</f>
        <v>Завантажити сертифікат</v>
      </c>
    </row>
    <row r="1695" spans="1:4" x14ac:dyDescent="0.3">
      <c r="A1695" t="s">
        <v>3390</v>
      </c>
      <c r="B1695" t="s">
        <v>4</v>
      </c>
      <c r="C1695" t="s">
        <v>3391</v>
      </c>
      <c r="D1695" t="str">
        <f>HYPERLINK("https://talan.bank.gov.ua/get-user-certificate/g6RWwd-LWfR9YtxQqPA_","Завантажити сертифікат")</f>
        <v>Завантажити сертифікат</v>
      </c>
    </row>
    <row r="1696" spans="1:4" x14ac:dyDescent="0.3">
      <c r="A1696" t="s">
        <v>3392</v>
      </c>
      <c r="B1696" t="s">
        <v>4</v>
      </c>
      <c r="C1696" t="s">
        <v>3393</v>
      </c>
      <c r="D1696" t="str">
        <f>HYPERLINK("https://talan.bank.gov.ua/get-user-certificate/g6RWwaRVbLmUtnSLx4WG","Завантажити сертифікат")</f>
        <v>Завантажити сертифікат</v>
      </c>
    </row>
    <row r="1697" spans="1:4" x14ac:dyDescent="0.3">
      <c r="A1697" t="s">
        <v>3394</v>
      </c>
      <c r="B1697" t="s">
        <v>4</v>
      </c>
      <c r="C1697" t="s">
        <v>3395</v>
      </c>
      <c r="D1697" t="str">
        <f>HYPERLINK("https://talan.bank.gov.ua/get-user-certificate/g6RWwRcrpQG8oJ7XCYTh","Завантажити сертифікат")</f>
        <v>Завантажити сертифікат</v>
      </c>
    </row>
    <row r="1698" spans="1:4" x14ac:dyDescent="0.3">
      <c r="A1698" t="s">
        <v>3396</v>
      </c>
      <c r="B1698" t="s">
        <v>4</v>
      </c>
      <c r="C1698" t="s">
        <v>3397</v>
      </c>
      <c r="D1698" t="str">
        <f>HYPERLINK("https://talan.bank.gov.ua/get-user-certificate/g6RWwSzNlbDqDo3RVlO2","Завантажити сертифікат")</f>
        <v>Завантажити сертифікат</v>
      </c>
    </row>
    <row r="1699" spans="1:4" x14ac:dyDescent="0.3">
      <c r="A1699" t="s">
        <v>3398</v>
      </c>
      <c r="B1699" t="s">
        <v>4</v>
      </c>
      <c r="C1699" t="s">
        <v>3399</v>
      </c>
      <c r="D1699" t="str">
        <f>HYPERLINK("https://talan.bank.gov.ua/get-user-certificate/g6RWwjY0P21Z6NgPDaM-","Завантажити сертифікат")</f>
        <v>Завантажити сертифікат</v>
      </c>
    </row>
    <row r="1700" spans="1:4" x14ac:dyDescent="0.3">
      <c r="A1700" t="s">
        <v>3400</v>
      </c>
      <c r="B1700" t="s">
        <v>4</v>
      </c>
      <c r="C1700" t="s">
        <v>3401</v>
      </c>
      <c r="D1700" t="str">
        <f>HYPERLINK("https://talan.bank.gov.ua/get-user-certificate/g6RWw912GIlbDfgvbCLf","Завантажити сертифікат")</f>
        <v>Завантажити сертифікат</v>
      </c>
    </row>
    <row r="1701" spans="1:4" x14ac:dyDescent="0.3">
      <c r="A1701" t="s">
        <v>3402</v>
      </c>
      <c r="B1701" t="s">
        <v>4</v>
      </c>
      <c r="C1701" t="s">
        <v>3403</v>
      </c>
      <c r="D1701" t="str">
        <f>HYPERLINK("https://talan.bank.gov.ua/get-user-certificate/g6RWw_47hCezn1bf_KEN","Завантажити сертифікат")</f>
        <v>Завантажити сертифікат</v>
      </c>
    </row>
    <row r="1702" spans="1:4" x14ac:dyDescent="0.3">
      <c r="A1702" t="s">
        <v>3404</v>
      </c>
      <c r="B1702" t="s">
        <v>4</v>
      </c>
      <c r="C1702" t="s">
        <v>3405</v>
      </c>
      <c r="D1702" t="str">
        <f>HYPERLINK("https://talan.bank.gov.ua/get-user-certificate/g6RWwCgTaFluN45BobGi","Завантажити сертифікат")</f>
        <v>Завантажити сертифікат</v>
      </c>
    </row>
    <row r="1703" spans="1:4" x14ac:dyDescent="0.3">
      <c r="A1703" t="s">
        <v>3406</v>
      </c>
      <c r="B1703" t="s">
        <v>4</v>
      </c>
      <c r="C1703" t="s">
        <v>3407</v>
      </c>
      <c r="D1703" t="str">
        <f>HYPERLINK("https://talan.bank.gov.ua/get-user-certificate/g6RWwSLN5XtblA_cDVzp","Завантажити сертифікат")</f>
        <v>Завантажити сертифікат</v>
      </c>
    </row>
    <row r="1704" spans="1:4" x14ac:dyDescent="0.3">
      <c r="A1704" t="s">
        <v>3408</v>
      </c>
      <c r="B1704" t="s">
        <v>4</v>
      </c>
      <c r="C1704" t="s">
        <v>3409</v>
      </c>
      <c r="D1704" t="str">
        <f>HYPERLINK("https://talan.bank.gov.ua/get-user-certificate/g6RWwtGaaHg8FavJHyND","Завантажити сертифікат")</f>
        <v>Завантажити сертифікат</v>
      </c>
    </row>
    <row r="1705" spans="1:4" x14ac:dyDescent="0.3">
      <c r="A1705" t="s">
        <v>3410</v>
      </c>
      <c r="B1705" t="s">
        <v>4</v>
      </c>
      <c r="C1705" t="s">
        <v>3411</v>
      </c>
      <c r="D1705" t="str">
        <f>HYPERLINK("https://talan.bank.gov.ua/get-user-certificate/g6RWw_3u80cQ1Zt4SZNX","Завантажити сертифікат")</f>
        <v>Завантажити сертифікат</v>
      </c>
    </row>
    <row r="1706" spans="1:4" x14ac:dyDescent="0.3">
      <c r="A1706" t="s">
        <v>3412</v>
      </c>
      <c r="B1706" t="s">
        <v>4</v>
      </c>
      <c r="C1706" t="s">
        <v>3413</v>
      </c>
      <c r="D1706" t="str">
        <f>HYPERLINK("https://talan.bank.gov.ua/get-user-certificate/g6RWwHrsysKa2hsgYJsI","Завантажити сертифікат")</f>
        <v>Завантажити сертифікат</v>
      </c>
    </row>
    <row r="1707" spans="1:4" x14ac:dyDescent="0.3">
      <c r="A1707" t="s">
        <v>3414</v>
      </c>
      <c r="B1707" t="s">
        <v>4</v>
      </c>
      <c r="C1707" t="s">
        <v>3415</v>
      </c>
      <c r="D1707" t="str">
        <f>HYPERLINK("https://talan.bank.gov.ua/get-user-certificate/g6RWwAsOm0-QiwYAjjgy","Завантажити сертифікат")</f>
        <v>Завантажити сертифікат</v>
      </c>
    </row>
    <row r="1708" spans="1:4" x14ac:dyDescent="0.3">
      <c r="A1708" t="s">
        <v>3416</v>
      </c>
      <c r="B1708" t="s">
        <v>4</v>
      </c>
      <c r="C1708" t="s">
        <v>3417</v>
      </c>
      <c r="D1708" t="str">
        <f>HYPERLINK("https://talan.bank.gov.ua/get-user-certificate/g6RWwl7E_UViJlKGtsvY","Завантажити сертифікат")</f>
        <v>Завантажити сертифікат</v>
      </c>
    </row>
    <row r="1709" spans="1:4" x14ac:dyDescent="0.3">
      <c r="A1709" t="s">
        <v>3418</v>
      </c>
      <c r="B1709" t="s">
        <v>4</v>
      </c>
      <c r="C1709" t="s">
        <v>3419</v>
      </c>
      <c r="D1709" t="str">
        <f>HYPERLINK("https://talan.bank.gov.ua/get-user-certificate/g6RWws4brHNWgLNocuev","Завантажити сертифікат")</f>
        <v>Завантажити сертифікат</v>
      </c>
    </row>
    <row r="1710" spans="1:4" x14ac:dyDescent="0.3">
      <c r="A1710" t="s">
        <v>3420</v>
      </c>
      <c r="B1710" t="s">
        <v>4</v>
      </c>
      <c r="C1710" t="s">
        <v>3421</v>
      </c>
      <c r="D1710" t="str">
        <f>HYPERLINK("https://talan.bank.gov.ua/get-user-certificate/g6RWwL3xoX8XOuLWJnq5","Завантажити сертифікат")</f>
        <v>Завантажити сертифікат</v>
      </c>
    </row>
    <row r="1711" spans="1:4" x14ac:dyDescent="0.3">
      <c r="A1711" t="s">
        <v>3422</v>
      </c>
      <c r="B1711" t="s">
        <v>4</v>
      </c>
      <c r="C1711" t="s">
        <v>3423</v>
      </c>
      <c r="D1711" t="str">
        <f>HYPERLINK("https://talan.bank.gov.ua/get-user-certificate/g6RWwR66kOPyQ3MNNBK8","Завантажити сертифікат")</f>
        <v>Завантажити сертифікат</v>
      </c>
    </row>
    <row r="1712" spans="1:4" x14ac:dyDescent="0.3">
      <c r="A1712" t="s">
        <v>3424</v>
      </c>
      <c r="B1712" t="s">
        <v>4</v>
      </c>
      <c r="C1712" t="s">
        <v>3425</v>
      </c>
      <c r="D1712" t="str">
        <f>HYPERLINK("https://talan.bank.gov.ua/get-user-certificate/g6RWw63P7WonHfnY3Xn_","Завантажити сертифікат")</f>
        <v>Завантажити сертифікат</v>
      </c>
    </row>
    <row r="1713" spans="1:4" x14ac:dyDescent="0.3">
      <c r="A1713" t="s">
        <v>3426</v>
      </c>
      <c r="B1713" t="s">
        <v>4</v>
      </c>
      <c r="C1713" t="s">
        <v>3427</v>
      </c>
      <c r="D1713" t="str">
        <f>HYPERLINK("https://talan.bank.gov.ua/get-user-certificate/g6RWwKksjbxQa82EHYcu","Завантажити сертифікат")</f>
        <v>Завантажити сертифікат</v>
      </c>
    </row>
    <row r="1714" spans="1:4" x14ac:dyDescent="0.3">
      <c r="A1714" t="s">
        <v>3428</v>
      </c>
      <c r="B1714" t="s">
        <v>4</v>
      </c>
      <c r="C1714" t="s">
        <v>3429</v>
      </c>
      <c r="D1714" t="str">
        <f>HYPERLINK("https://talan.bank.gov.ua/get-user-certificate/g6RWw-N8LGuOOptpsfGs","Завантажити сертифікат")</f>
        <v>Завантажити сертифікат</v>
      </c>
    </row>
    <row r="1715" spans="1:4" x14ac:dyDescent="0.3">
      <c r="A1715" t="s">
        <v>3430</v>
      </c>
      <c r="B1715" t="s">
        <v>4</v>
      </c>
      <c r="C1715" t="s">
        <v>3431</v>
      </c>
      <c r="D1715" t="str">
        <f>HYPERLINK("https://talan.bank.gov.ua/get-user-certificate/g6RWwmo0uCLujnf-BEHX","Завантажити сертифікат")</f>
        <v>Завантажити сертифікат</v>
      </c>
    </row>
    <row r="1716" spans="1:4" x14ac:dyDescent="0.3">
      <c r="A1716" t="s">
        <v>3432</v>
      </c>
      <c r="B1716" t="s">
        <v>4</v>
      </c>
      <c r="C1716" t="s">
        <v>3433</v>
      </c>
      <c r="D1716" t="str">
        <f>HYPERLINK("https://talan.bank.gov.ua/get-user-certificate/g6RWwksR4dbhUQf2WC3J","Завантажити сертифікат")</f>
        <v>Завантажити сертифікат</v>
      </c>
    </row>
    <row r="1717" spans="1:4" x14ac:dyDescent="0.3">
      <c r="A1717" t="s">
        <v>3434</v>
      </c>
      <c r="B1717" t="s">
        <v>4</v>
      </c>
      <c r="C1717" t="s">
        <v>3435</v>
      </c>
      <c r="D1717" t="str">
        <f>HYPERLINK("https://talan.bank.gov.ua/get-user-certificate/g6RWw1pNBWfZGIRYRxUq","Завантажити сертифікат")</f>
        <v>Завантажити сертифікат</v>
      </c>
    </row>
    <row r="1718" spans="1:4" x14ac:dyDescent="0.3">
      <c r="A1718" t="s">
        <v>3436</v>
      </c>
      <c r="B1718" t="s">
        <v>4</v>
      </c>
      <c r="C1718" t="s">
        <v>3437</v>
      </c>
      <c r="D1718" t="str">
        <f>HYPERLINK("https://talan.bank.gov.ua/get-user-certificate/g6RWwFIvCioGtRtDxpaY","Завантажити сертифікат")</f>
        <v>Завантажити сертифікат</v>
      </c>
    </row>
    <row r="1719" spans="1:4" x14ac:dyDescent="0.3">
      <c r="A1719" t="s">
        <v>3438</v>
      </c>
      <c r="B1719" t="s">
        <v>4</v>
      </c>
      <c r="C1719" t="s">
        <v>3439</v>
      </c>
      <c r="D1719" t="str">
        <f>HYPERLINK("https://talan.bank.gov.ua/get-user-certificate/g6RWwqPcHa504pHzDtJk","Завантажити сертифікат")</f>
        <v>Завантажити сертифікат</v>
      </c>
    </row>
    <row r="1720" spans="1:4" x14ac:dyDescent="0.3">
      <c r="A1720" t="s">
        <v>3440</v>
      </c>
      <c r="B1720" t="s">
        <v>4</v>
      </c>
      <c r="C1720" t="s">
        <v>3441</v>
      </c>
      <c r="D1720" t="str">
        <f>HYPERLINK("https://talan.bank.gov.ua/get-user-certificate/g6RWw5sd1ln6KEZvkskU","Завантажити сертифікат")</f>
        <v>Завантажити сертифікат</v>
      </c>
    </row>
    <row r="1721" spans="1:4" x14ac:dyDescent="0.3">
      <c r="A1721" t="s">
        <v>3442</v>
      </c>
      <c r="B1721" t="s">
        <v>4</v>
      </c>
      <c r="C1721" t="s">
        <v>3443</v>
      </c>
      <c r="D1721" t="str">
        <f>HYPERLINK("https://talan.bank.gov.ua/get-user-certificate/g6RWwH4nZuTqEhfkvCLC","Завантажити сертифікат")</f>
        <v>Завантажити сертифікат</v>
      </c>
    </row>
    <row r="1722" spans="1:4" x14ac:dyDescent="0.3">
      <c r="A1722" t="s">
        <v>3444</v>
      </c>
      <c r="B1722" t="s">
        <v>4</v>
      </c>
      <c r="C1722" t="s">
        <v>3445</v>
      </c>
      <c r="D1722" t="str">
        <f>HYPERLINK("https://talan.bank.gov.ua/get-user-certificate/g6RWwxD8Mcv3EvOJUUIM","Завантажити сертифікат")</f>
        <v>Завантажити сертифікат</v>
      </c>
    </row>
    <row r="1723" spans="1:4" x14ac:dyDescent="0.3">
      <c r="A1723" t="s">
        <v>3446</v>
      </c>
      <c r="B1723" t="s">
        <v>4</v>
      </c>
      <c r="C1723" t="s">
        <v>3447</v>
      </c>
      <c r="D1723" t="str">
        <f>HYPERLINK("https://talan.bank.gov.ua/get-user-certificate/g6RWwP-xxgy8LMbxeO0R","Завантажити сертифікат")</f>
        <v>Завантажити сертифікат</v>
      </c>
    </row>
    <row r="1724" spans="1:4" x14ac:dyDescent="0.3">
      <c r="A1724" t="s">
        <v>3448</v>
      </c>
      <c r="B1724" t="s">
        <v>4</v>
      </c>
      <c r="C1724" t="s">
        <v>3449</v>
      </c>
      <c r="D1724" t="str">
        <f>HYPERLINK("https://talan.bank.gov.ua/get-user-certificate/g6RWwxyxnA0oPgRQ3bON","Завантажити сертифікат")</f>
        <v>Завантажити сертифікат</v>
      </c>
    </row>
    <row r="1725" spans="1:4" x14ac:dyDescent="0.3">
      <c r="A1725" t="s">
        <v>3450</v>
      </c>
      <c r="B1725" t="s">
        <v>4</v>
      </c>
      <c r="C1725" t="s">
        <v>3451</v>
      </c>
      <c r="D1725" t="str">
        <f>HYPERLINK("https://talan.bank.gov.ua/get-user-certificate/g6RWwNPJg8RTIZwW06Tz","Завантажити сертифікат")</f>
        <v>Завантажити сертифікат</v>
      </c>
    </row>
    <row r="1726" spans="1:4" x14ac:dyDescent="0.3">
      <c r="A1726" t="s">
        <v>3452</v>
      </c>
      <c r="B1726" t="s">
        <v>4</v>
      </c>
      <c r="C1726" t="s">
        <v>3453</v>
      </c>
      <c r="D1726" t="str">
        <f>HYPERLINK("https://talan.bank.gov.ua/get-user-certificate/g6RWw2Oj0UkYFoxdDYtq","Завантажити сертифікат")</f>
        <v>Завантажити сертифікат</v>
      </c>
    </row>
    <row r="1727" spans="1:4" x14ac:dyDescent="0.3">
      <c r="A1727" t="s">
        <v>3454</v>
      </c>
      <c r="B1727" t="s">
        <v>4</v>
      </c>
      <c r="C1727" t="s">
        <v>3455</v>
      </c>
      <c r="D1727" t="str">
        <f>HYPERLINK("https://talan.bank.gov.ua/get-user-certificate/g6RWwkW9L3S--h3J6Wyy","Завантажити сертифікат")</f>
        <v>Завантажити сертифікат</v>
      </c>
    </row>
    <row r="1728" spans="1:4" x14ac:dyDescent="0.3">
      <c r="A1728" t="s">
        <v>3456</v>
      </c>
      <c r="B1728" t="s">
        <v>4</v>
      </c>
      <c r="C1728" t="s">
        <v>3457</v>
      </c>
      <c r="D1728" t="str">
        <f>HYPERLINK("https://talan.bank.gov.ua/get-user-certificate/g6RWwrZVJfADpIkuwAxy","Завантажити сертифікат")</f>
        <v>Завантажити сертифікат</v>
      </c>
    </row>
    <row r="1729" spans="1:4" x14ac:dyDescent="0.3">
      <c r="A1729" t="s">
        <v>3458</v>
      </c>
      <c r="B1729" t="s">
        <v>4</v>
      </c>
      <c r="C1729" t="s">
        <v>3459</v>
      </c>
      <c r="D1729" t="str">
        <f>HYPERLINK("https://talan.bank.gov.ua/get-user-certificate/g6RWwAe3yZZOgWrTstd3","Завантажити сертифікат")</f>
        <v>Завантажити сертифікат</v>
      </c>
    </row>
    <row r="1730" spans="1:4" x14ac:dyDescent="0.3">
      <c r="A1730" t="s">
        <v>3460</v>
      </c>
      <c r="B1730" t="s">
        <v>4</v>
      </c>
      <c r="C1730" t="s">
        <v>3461</v>
      </c>
      <c r="D1730" t="str">
        <f>HYPERLINK("https://talan.bank.gov.ua/get-user-certificate/g6RWw_47XBCXVDNyB8oU","Завантажити сертифікат")</f>
        <v>Завантажити сертифікат</v>
      </c>
    </row>
    <row r="1731" spans="1:4" x14ac:dyDescent="0.3">
      <c r="A1731" t="s">
        <v>3462</v>
      </c>
      <c r="B1731" t="s">
        <v>4</v>
      </c>
      <c r="C1731" t="s">
        <v>3463</v>
      </c>
      <c r="D1731" t="str">
        <f>HYPERLINK("https://talan.bank.gov.ua/get-user-certificate/g6RWw9ODlIt0KGo3V-Of","Завантажити сертифікат")</f>
        <v>Завантажити сертифікат</v>
      </c>
    </row>
    <row r="1732" spans="1:4" x14ac:dyDescent="0.3">
      <c r="A1732" t="s">
        <v>3464</v>
      </c>
      <c r="B1732" t="s">
        <v>4</v>
      </c>
      <c r="C1732" t="s">
        <v>3465</v>
      </c>
      <c r="D1732" t="str">
        <f>HYPERLINK("https://talan.bank.gov.ua/get-user-certificate/g6RWw_S3C3OaJvOE_TCA","Завантажити сертифікат")</f>
        <v>Завантажити сертифікат</v>
      </c>
    </row>
    <row r="1733" spans="1:4" x14ac:dyDescent="0.3">
      <c r="A1733" t="s">
        <v>3466</v>
      </c>
      <c r="B1733" t="s">
        <v>4</v>
      </c>
      <c r="C1733" t="s">
        <v>3467</v>
      </c>
      <c r="D1733" t="str">
        <f>HYPERLINK("https://talan.bank.gov.ua/get-user-certificate/g6RWwuu7iGRKnWAe0ZOe","Завантажити сертифікат")</f>
        <v>Завантажити сертифікат</v>
      </c>
    </row>
    <row r="1734" spans="1:4" x14ac:dyDescent="0.3">
      <c r="A1734" t="s">
        <v>3468</v>
      </c>
      <c r="B1734" t="s">
        <v>4</v>
      </c>
      <c r="C1734" t="s">
        <v>3469</v>
      </c>
      <c r="D1734" t="str">
        <f>HYPERLINK("https://talan.bank.gov.ua/get-user-certificate/g6RWwIUyIZ4kvQSa2wdR","Завантажити сертифікат")</f>
        <v>Завантажити сертифікат</v>
      </c>
    </row>
    <row r="1735" spans="1:4" x14ac:dyDescent="0.3">
      <c r="A1735" t="s">
        <v>3470</v>
      </c>
      <c r="B1735" t="s">
        <v>4</v>
      </c>
      <c r="C1735" t="s">
        <v>3471</v>
      </c>
      <c r="D1735" t="str">
        <f>HYPERLINK("https://talan.bank.gov.ua/get-user-certificate/g6RWwN7BauxB3xyrbijq","Завантажити сертифікат")</f>
        <v>Завантажити сертифікат</v>
      </c>
    </row>
    <row r="1736" spans="1:4" x14ac:dyDescent="0.3">
      <c r="A1736" t="s">
        <v>3472</v>
      </c>
      <c r="B1736" t="s">
        <v>4</v>
      </c>
      <c r="C1736" t="s">
        <v>3473</v>
      </c>
      <c r="D1736" t="str">
        <f>HYPERLINK("https://talan.bank.gov.ua/get-user-certificate/g6RWwbpQ3g-Xd6QGJnsV","Завантажити сертифікат")</f>
        <v>Завантажити сертифікат</v>
      </c>
    </row>
    <row r="1737" spans="1:4" x14ac:dyDescent="0.3">
      <c r="A1737" t="s">
        <v>3474</v>
      </c>
      <c r="B1737" t="s">
        <v>4</v>
      </c>
      <c r="C1737" t="s">
        <v>3475</v>
      </c>
      <c r="D1737" t="str">
        <f>HYPERLINK("https://talan.bank.gov.ua/get-user-certificate/g6RWw9qT6NmmfOeN1qVh","Завантажити сертифікат")</f>
        <v>Завантажити сертифікат</v>
      </c>
    </row>
    <row r="1738" spans="1:4" x14ac:dyDescent="0.3">
      <c r="A1738" t="s">
        <v>3476</v>
      </c>
      <c r="B1738" t="s">
        <v>4</v>
      </c>
      <c r="C1738" t="s">
        <v>3477</v>
      </c>
      <c r="D1738" t="str">
        <f>HYPERLINK("https://talan.bank.gov.ua/get-user-certificate/g6RWwk-sFEZXNy-LzVn7","Завантажити сертифікат")</f>
        <v>Завантажити сертифікат</v>
      </c>
    </row>
    <row r="1739" spans="1:4" x14ac:dyDescent="0.3">
      <c r="A1739" t="s">
        <v>3478</v>
      </c>
      <c r="B1739" t="s">
        <v>4</v>
      </c>
      <c r="C1739" t="s">
        <v>3479</v>
      </c>
      <c r="D1739" t="str">
        <f>HYPERLINK("https://talan.bank.gov.ua/get-user-certificate/g6RWwwPIot53leKPV_1g","Завантажити сертифікат")</f>
        <v>Завантажити сертифікат</v>
      </c>
    </row>
    <row r="1740" spans="1:4" x14ac:dyDescent="0.3">
      <c r="A1740" t="s">
        <v>3480</v>
      </c>
      <c r="B1740" t="s">
        <v>4</v>
      </c>
      <c r="C1740" t="s">
        <v>3481</v>
      </c>
      <c r="D1740" t="str">
        <f>HYPERLINK("https://talan.bank.gov.ua/get-user-certificate/g6RWw75M_mZCslxBqKpp","Завантажити сертифікат")</f>
        <v>Завантажити сертифікат</v>
      </c>
    </row>
    <row r="1741" spans="1:4" x14ac:dyDescent="0.3">
      <c r="A1741" t="s">
        <v>3482</v>
      </c>
      <c r="B1741" t="s">
        <v>4</v>
      </c>
      <c r="C1741" t="s">
        <v>3483</v>
      </c>
      <c r="D1741" t="str">
        <f>HYPERLINK("https://talan.bank.gov.ua/get-user-certificate/g6RWw9KRbq7_Q8LjOBxw","Завантажити сертифікат")</f>
        <v>Завантажити сертифікат</v>
      </c>
    </row>
    <row r="1742" spans="1:4" x14ac:dyDescent="0.3">
      <c r="A1742" t="s">
        <v>3484</v>
      </c>
      <c r="B1742" t="s">
        <v>4</v>
      </c>
      <c r="C1742" t="s">
        <v>3485</v>
      </c>
      <c r="D1742" t="str">
        <f>HYPERLINK("https://talan.bank.gov.ua/get-user-certificate/g6RWwzpC8lcMwr6ET9oO","Завантажити сертифікат")</f>
        <v>Завантажити сертифікат</v>
      </c>
    </row>
    <row r="1743" spans="1:4" x14ac:dyDescent="0.3">
      <c r="A1743" t="s">
        <v>3486</v>
      </c>
      <c r="B1743" t="s">
        <v>4</v>
      </c>
      <c r="C1743" t="s">
        <v>3487</v>
      </c>
      <c r="D1743" t="str">
        <f>HYPERLINK("https://talan.bank.gov.ua/get-user-certificate/g6RWwxeic-l3gKcDfwGQ","Завантажити сертифікат")</f>
        <v>Завантажити сертифікат</v>
      </c>
    </row>
    <row r="1744" spans="1:4" x14ac:dyDescent="0.3">
      <c r="A1744" t="s">
        <v>3488</v>
      </c>
      <c r="B1744" t="s">
        <v>4</v>
      </c>
      <c r="C1744" t="s">
        <v>3489</v>
      </c>
      <c r="D1744" t="str">
        <f>HYPERLINK("https://talan.bank.gov.ua/get-user-certificate/g6RWwrnhdIgVV7NRkSSv","Завантажити сертифікат")</f>
        <v>Завантажити сертифікат</v>
      </c>
    </row>
    <row r="1745" spans="1:4" x14ac:dyDescent="0.3">
      <c r="A1745" t="s">
        <v>3490</v>
      </c>
      <c r="B1745" t="s">
        <v>4</v>
      </c>
      <c r="C1745" t="s">
        <v>3491</v>
      </c>
      <c r="D1745" t="str">
        <f>HYPERLINK("https://talan.bank.gov.ua/get-user-certificate/g6RWwB5X0Ow_UzkIRYp6","Завантажити сертифікат")</f>
        <v>Завантажити сертифікат</v>
      </c>
    </row>
    <row r="1746" spans="1:4" x14ac:dyDescent="0.3">
      <c r="A1746" t="s">
        <v>3492</v>
      </c>
      <c r="B1746" t="s">
        <v>4</v>
      </c>
      <c r="C1746" t="s">
        <v>3493</v>
      </c>
      <c r="D1746" t="str">
        <f>HYPERLINK("https://talan.bank.gov.ua/get-user-certificate/g6RWwYpZLNZWdkHYJFUr","Завантажити сертифікат")</f>
        <v>Завантажити сертифікат</v>
      </c>
    </row>
    <row r="1747" spans="1:4" x14ac:dyDescent="0.3">
      <c r="A1747" t="s">
        <v>3494</v>
      </c>
      <c r="B1747" t="s">
        <v>4</v>
      </c>
      <c r="C1747" t="s">
        <v>3495</v>
      </c>
      <c r="D1747" t="str">
        <f>HYPERLINK("https://talan.bank.gov.ua/get-user-certificate/g6RWw87-44VQ3HnMQHnw","Завантажити сертифікат")</f>
        <v>Завантажити сертифікат</v>
      </c>
    </row>
    <row r="1748" spans="1:4" x14ac:dyDescent="0.3">
      <c r="A1748" t="s">
        <v>3496</v>
      </c>
      <c r="B1748" t="s">
        <v>4</v>
      </c>
      <c r="C1748" t="s">
        <v>3497</v>
      </c>
      <c r="D1748" t="str">
        <f>HYPERLINK("https://talan.bank.gov.ua/get-user-certificate/g6RWwk9yc7rVg40cwVbl","Завантажити сертифікат")</f>
        <v>Завантажити сертифікат</v>
      </c>
    </row>
    <row r="1749" spans="1:4" x14ac:dyDescent="0.3">
      <c r="A1749" t="s">
        <v>3498</v>
      </c>
      <c r="B1749" t="s">
        <v>4</v>
      </c>
      <c r="C1749" t="s">
        <v>3499</v>
      </c>
      <c r="D1749" t="str">
        <f>HYPERLINK("https://talan.bank.gov.ua/get-user-certificate/g6RWw9tmX9tJpM418Sta","Завантажити сертифікат")</f>
        <v>Завантажити сертифікат</v>
      </c>
    </row>
    <row r="1750" spans="1:4" x14ac:dyDescent="0.3">
      <c r="A1750" t="s">
        <v>3500</v>
      </c>
      <c r="B1750" t="s">
        <v>4</v>
      </c>
      <c r="C1750" t="s">
        <v>3501</v>
      </c>
      <c r="D1750" t="str">
        <f>HYPERLINK("https://talan.bank.gov.ua/get-user-certificate/g6RWwMon3LMhL8KEDyAk","Завантажити сертифікат")</f>
        <v>Завантажити сертифікат</v>
      </c>
    </row>
    <row r="1751" spans="1:4" x14ac:dyDescent="0.3">
      <c r="A1751" t="s">
        <v>3502</v>
      </c>
      <c r="B1751" t="s">
        <v>4</v>
      </c>
      <c r="C1751" t="s">
        <v>3503</v>
      </c>
      <c r="D1751" t="str">
        <f>HYPERLINK("https://talan.bank.gov.ua/get-user-certificate/g6RWwtpkkON6wnxIPgen","Завантажити сертифікат")</f>
        <v>Завантажити сертифікат</v>
      </c>
    </row>
    <row r="1752" spans="1:4" x14ac:dyDescent="0.3">
      <c r="A1752" t="s">
        <v>3504</v>
      </c>
      <c r="B1752" t="s">
        <v>4</v>
      </c>
      <c r="C1752" t="s">
        <v>3505</v>
      </c>
      <c r="D1752" t="str">
        <f>HYPERLINK("https://talan.bank.gov.ua/get-user-certificate/g6RWwWlBIX0ArD_TCOAu","Завантажити сертифікат")</f>
        <v>Завантажити сертифікат</v>
      </c>
    </row>
    <row r="1753" spans="1:4" x14ac:dyDescent="0.3">
      <c r="A1753" t="s">
        <v>3506</v>
      </c>
      <c r="B1753" t="s">
        <v>4</v>
      </c>
      <c r="C1753" t="s">
        <v>3507</v>
      </c>
      <c r="D1753" t="str">
        <f>HYPERLINK("https://talan.bank.gov.ua/get-user-certificate/g6RWwCY6OwkYm1YAeM_c","Завантажити сертифікат")</f>
        <v>Завантажити сертифікат</v>
      </c>
    </row>
    <row r="1754" spans="1:4" x14ac:dyDescent="0.3">
      <c r="A1754" t="s">
        <v>3508</v>
      </c>
      <c r="B1754" t="s">
        <v>4</v>
      </c>
      <c r="C1754" t="s">
        <v>3509</v>
      </c>
      <c r="D1754" t="str">
        <f>HYPERLINK("https://talan.bank.gov.ua/get-user-certificate/g6RWwYgyIirrOfVTpD2y","Завантажити сертифікат")</f>
        <v>Завантажити сертифікат</v>
      </c>
    </row>
    <row r="1755" spans="1:4" x14ac:dyDescent="0.3">
      <c r="A1755" t="s">
        <v>3510</v>
      </c>
      <c r="B1755" t="s">
        <v>4</v>
      </c>
      <c r="C1755" t="s">
        <v>3511</v>
      </c>
      <c r="D1755" t="str">
        <f>HYPERLINK("https://talan.bank.gov.ua/get-user-certificate/g6RWwsO0qDg-UnA6RNlH","Завантажити сертифікат")</f>
        <v>Завантажити сертифікат</v>
      </c>
    </row>
    <row r="1756" spans="1:4" x14ac:dyDescent="0.3">
      <c r="A1756" t="s">
        <v>3512</v>
      </c>
      <c r="B1756" t="s">
        <v>4</v>
      </c>
      <c r="C1756" t="s">
        <v>3513</v>
      </c>
      <c r="D1756" t="str">
        <f>HYPERLINK("https://talan.bank.gov.ua/get-user-certificate/g6RWwfnaC39tPuoik3ay","Завантажити сертифікат")</f>
        <v>Завантажити сертифікат</v>
      </c>
    </row>
    <row r="1757" spans="1:4" x14ac:dyDescent="0.3">
      <c r="A1757" t="s">
        <v>3514</v>
      </c>
      <c r="B1757" t="s">
        <v>4</v>
      </c>
      <c r="C1757" t="s">
        <v>3515</v>
      </c>
      <c r="D1757" t="str">
        <f>HYPERLINK("https://talan.bank.gov.ua/get-user-certificate/g6RWwpm4eW1L16dQDjPJ","Завантажити сертифікат")</f>
        <v>Завантажити сертифікат</v>
      </c>
    </row>
    <row r="1758" spans="1:4" x14ac:dyDescent="0.3">
      <c r="A1758" t="s">
        <v>3516</v>
      </c>
      <c r="B1758" t="s">
        <v>4</v>
      </c>
      <c r="C1758" t="s">
        <v>3517</v>
      </c>
      <c r="D1758" t="str">
        <f>HYPERLINK("https://talan.bank.gov.ua/get-user-certificate/g6RWw99MPS2BhmiAGYiS","Завантажити сертифікат")</f>
        <v>Завантажити сертифікат</v>
      </c>
    </row>
    <row r="1759" spans="1:4" x14ac:dyDescent="0.3">
      <c r="A1759" t="s">
        <v>3518</v>
      </c>
      <c r="B1759" t="s">
        <v>4</v>
      </c>
      <c r="C1759" t="s">
        <v>3519</v>
      </c>
      <c r="D1759" t="str">
        <f>HYPERLINK("https://talan.bank.gov.ua/get-user-certificate/g6RWw5XAn6WTazl9_m0r","Завантажити сертифікат")</f>
        <v>Завантажити сертифікат</v>
      </c>
    </row>
    <row r="1760" spans="1:4" x14ac:dyDescent="0.3">
      <c r="A1760" t="s">
        <v>3520</v>
      </c>
      <c r="B1760" t="s">
        <v>4</v>
      </c>
      <c r="C1760" t="s">
        <v>3521</v>
      </c>
      <c r="D1760" t="str">
        <f>HYPERLINK("https://talan.bank.gov.ua/get-user-certificate/g6RWwe46HqkX9ODCdtj3","Завантажити сертифікат")</f>
        <v>Завантажити сертифікат</v>
      </c>
    </row>
    <row r="1761" spans="1:4" x14ac:dyDescent="0.3">
      <c r="A1761" t="s">
        <v>3522</v>
      </c>
      <c r="B1761" t="s">
        <v>4</v>
      </c>
      <c r="C1761" t="s">
        <v>3523</v>
      </c>
      <c r="D1761" t="str">
        <f>HYPERLINK("https://talan.bank.gov.ua/get-user-certificate/g6RWwbJ1NrPJye_N2nQu","Завантажити сертифікат")</f>
        <v>Завантажити сертифікат</v>
      </c>
    </row>
    <row r="1762" spans="1:4" x14ac:dyDescent="0.3">
      <c r="A1762" t="s">
        <v>3524</v>
      </c>
      <c r="B1762" t="s">
        <v>4</v>
      </c>
      <c r="C1762" t="s">
        <v>3525</v>
      </c>
      <c r="D1762" t="str">
        <f>HYPERLINK("https://talan.bank.gov.ua/get-user-certificate/g6RWwUaDWSb2Y9mjd9u_","Завантажити сертифікат")</f>
        <v>Завантажити сертифікат</v>
      </c>
    </row>
    <row r="1763" spans="1:4" x14ac:dyDescent="0.3">
      <c r="A1763" t="s">
        <v>3526</v>
      </c>
      <c r="B1763" t="s">
        <v>4</v>
      </c>
      <c r="C1763" t="s">
        <v>3527</v>
      </c>
      <c r="D1763" t="str">
        <f>HYPERLINK("https://talan.bank.gov.ua/get-user-certificate/g6RWwMHvvh3Fbo4eRBeV","Завантажити сертифікат")</f>
        <v>Завантажити сертифікат</v>
      </c>
    </row>
    <row r="1764" spans="1:4" x14ac:dyDescent="0.3">
      <c r="A1764" t="s">
        <v>3528</v>
      </c>
      <c r="B1764" t="s">
        <v>4</v>
      </c>
      <c r="C1764" t="s">
        <v>3529</v>
      </c>
      <c r="D1764" t="str">
        <f>HYPERLINK("https://talan.bank.gov.ua/get-user-certificate/g6RWwte75svbFb5mn3Ur","Завантажити сертифікат")</f>
        <v>Завантажити сертифікат</v>
      </c>
    </row>
    <row r="1765" spans="1:4" x14ac:dyDescent="0.3">
      <c r="A1765" t="s">
        <v>3530</v>
      </c>
      <c r="B1765" t="s">
        <v>4</v>
      </c>
      <c r="C1765" t="s">
        <v>3531</v>
      </c>
      <c r="D1765" t="str">
        <f>HYPERLINK("https://talan.bank.gov.ua/get-user-certificate/g6RWwUww_ogoAzx4m4hd","Завантажити сертифікат")</f>
        <v>Завантажити сертифікат</v>
      </c>
    </row>
    <row r="1766" spans="1:4" x14ac:dyDescent="0.3">
      <c r="A1766" t="s">
        <v>3532</v>
      </c>
      <c r="B1766" t="s">
        <v>4</v>
      </c>
      <c r="C1766" t="s">
        <v>3533</v>
      </c>
      <c r="D1766" t="str">
        <f>HYPERLINK("https://talan.bank.gov.ua/get-user-certificate/g6RWw8wKQ8ipZJAeIvO7","Завантажити сертифікат")</f>
        <v>Завантажити сертифікат</v>
      </c>
    </row>
    <row r="1767" spans="1:4" x14ac:dyDescent="0.3">
      <c r="A1767" t="s">
        <v>3534</v>
      </c>
      <c r="B1767" t="s">
        <v>4</v>
      </c>
      <c r="C1767" t="s">
        <v>3535</v>
      </c>
      <c r="D1767" t="str">
        <f>HYPERLINK("https://talan.bank.gov.ua/get-user-certificate/g6RWwDqw7n2gZk8GOu9u","Завантажити сертифікат")</f>
        <v>Завантажити сертифікат</v>
      </c>
    </row>
    <row r="1768" spans="1:4" x14ac:dyDescent="0.3">
      <c r="A1768" t="s">
        <v>3536</v>
      </c>
      <c r="B1768" t="s">
        <v>4</v>
      </c>
      <c r="C1768" t="s">
        <v>3537</v>
      </c>
      <c r="D1768" t="str">
        <f>HYPERLINK("https://talan.bank.gov.ua/get-user-certificate/g6RWw7-WxF5-uXosOtJq","Завантажити сертифікат")</f>
        <v>Завантажити сертифікат</v>
      </c>
    </row>
    <row r="1769" spans="1:4" x14ac:dyDescent="0.3">
      <c r="A1769" t="s">
        <v>3538</v>
      </c>
      <c r="B1769" t="s">
        <v>4</v>
      </c>
      <c r="C1769" t="s">
        <v>3539</v>
      </c>
      <c r="D1769" t="str">
        <f>HYPERLINK("https://talan.bank.gov.ua/get-user-certificate/g6RWwXTZsaptcWpA9acR","Завантажити сертифікат")</f>
        <v>Завантажити сертифікат</v>
      </c>
    </row>
    <row r="1770" spans="1:4" x14ac:dyDescent="0.3">
      <c r="A1770" t="s">
        <v>3540</v>
      </c>
      <c r="B1770" t="s">
        <v>4</v>
      </c>
      <c r="C1770" t="s">
        <v>3541</v>
      </c>
      <c r="D1770" t="str">
        <f>HYPERLINK("https://talan.bank.gov.ua/get-user-certificate/g6RWwgbvQpG6P2heicLa","Завантажити сертифікат")</f>
        <v>Завантажити сертифікат</v>
      </c>
    </row>
    <row r="1771" spans="1:4" x14ac:dyDescent="0.3">
      <c r="A1771" t="s">
        <v>3542</v>
      </c>
      <c r="B1771" t="s">
        <v>4</v>
      </c>
      <c r="C1771" t="s">
        <v>3543</v>
      </c>
      <c r="D1771" t="str">
        <f>HYPERLINK("https://talan.bank.gov.ua/get-user-certificate/g6RWw14aUpG8yZzcpvQn","Завантажити сертифікат")</f>
        <v>Завантажити сертифікат</v>
      </c>
    </row>
    <row r="1772" spans="1:4" x14ac:dyDescent="0.3">
      <c r="A1772" t="s">
        <v>3544</v>
      </c>
      <c r="B1772" t="s">
        <v>4</v>
      </c>
      <c r="C1772" t="s">
        <v>3545</v>
      </c>
      <c r="D1772" t="str">
        <f>HYPERLINK("https://talan.bank.gov.ua/get-user-certificate/g6RWwCjW3bufNIIMD3uy","Завантажити сертифікат")</f>
        <v>Завантажити сертифікат</v>
      </c>
    </row>
    <row r="1773" spans="1:4" x14ac:dyDescent="0.3">
      <c r="A1773" t="s">
        <v>3546</v>
      </c>
      <c r="B1773" t="s">
        <v>4</v>
      </c>
      <c r="C1773" t="s">
        <v>3547</v>
      </c>
      <c r="D1773" t="str">
        <f>HYPERLINK("https://talan.bank.gov.ua/get-user-certificate/g6RWwl317pv0sKGBglLk","Завантажити сертифікат")</f>
        <v>Завантажити сертифікат</v>
      </c>
    </row>
    <row r="1774" spans="1:4" x14ac:dyDescent="0.3">
      <c r="A1774" t="s">
        <v>3548</v>
      </c>
      <c r="B1774" t="s">
        <v>4</v>
      </c>
      <c r="C1774" t="s">
        <v>3549</v>
      </c>
      <c r="D1774" t="str">
        <f>HYPERLINK("https://talan.bank.gov.ua/get-user-certificate/g6RWwpaCvoCOwEdY2Foz","Завантажити сертифікат")</f>
        <v>Завантажити сертифікат</v>
      </c>
    </row>
    <row r="1775" spans="1:4" x14ac:dyDescent="0.3">
      <c r="A1775" t="s">
        <v>3550</v>
      </c>
      <c r="B1775" t="s">
        <v>4</v>
      </c>
      <c r="C1775" t="s">
        <v>3551</v>
      </c>
      <c r="D1775" t="str">
        <f>HYPERLINK("https://talan.bank.gov.ua/get-user-certificate/g6RWwoVyzvSIVB2D--ON","Завантажити сертифікат")</f>
        <v>Завантажити сертифікат</v>
      </c>
    </row>
    <row r="1776" spans="1:4" x14ac:dyDescent="0.3">
      <c r="A1776" t="s">
        <v>3552</v>
      </c>
      <c r="B1776" t="s">
        <v>4</v>
      </c>
      <c r="C1776" t="s">
        <v>3553</v>
      </c>
      <c r="D1776" t="str">
        <f>HYPERLINK("https://talan.bank.gov.ua/get-user-certificate/g6RWw-dgAuXKfQ1pYSad","Завантажити сертифікат")</f>
        <v>Завантажити сертифікат</v>
      </c>
    </row>
    <row r="1777" spans="1:4" x14ac:dyDescent="0.3">
      <c r="A1777" t="s">
        <v>3554</v>
      </c>
      <c r="B1777" t="s">
        <v>4</v>
      </c>
      <c r="C1777" t="s">
        <v>3555</v>
      </c>
      <c r="D1777" t="str">
        <f>HYPERLINK("https://talan.bank.gov.ua/get-user-certificate/g6RWwaxNOi7dNPrrzzB9","Завантажити сертифікат")</f>
        <v>Завантажити сертифікат</v>
      </c>
    </row>
    <row r="1778" spans="1:4" x14ac:dyDescent="0.3">
      <c r="A1778" t="s">
        <v>3556</v>
      </c>
      <c r="B1778" t="s">
        <v>4</v>
      </c>
      <c r="C1778" t="s">
        <v>3557</v>
      </c>
      <c r="D1778" t="str">
        <f>HYPERLINK("https://talan.bank.gov.ua/get-user-certificate/g6RWw9TQPGV0H_A52LCe","Завантажити сертифікат")</f>
        <v>Завантажити сертифікат</v>
      </c>
    </row>
    <row r="1779" spans="1:4" x14ac:dyDescent="0.3">
      <c r="A1779" t="s">
        <v>3558</v>
      </c>
      <c r="B1779" t="s">
        <v>4</v>
      </c>
      <c r="C1779" t="s">
        <v>3559</v>
      </c>
      <c r="D1779" t="str">
        <f>HYPERLINK("https://talan.bank.gov.ua/get-user-certificate/g6RWwYKEJvNugdJMH07J","Завантажити сертифікат")</f>
        <v>Завантажити сертифікат</v>
      </c>
    </row>
    <row r="1780" spans="1:4" x14ac:dyDescent="0.3">
      <c r="A1780" t="s">
        <v>3560</v>
      </c>
      <c r="B1780" t="s">
        <v>4</v>
      </c>
      <c r="C1780" t="s">
        <v>3561</v>
      </c>
      <c r="D1780" t="str">
        <f>HYPERLINK("https://talan.bank.gov.ua/get-user-certificate/g6RWwphjHfPDLVtgie16","Завантажити сертифікат")</f>
        <v>Завантажити сертифікат</v>
      </c>
    </row>
    <row r="1781" spans="1:4" x14ac:dyDescent="0.3">
      <c r="A1781" t="s">
        <v>3562</v>
      </c>
      <c r="B1781" t="s">
        <v>4</v>
      </c>
      <c r="C1781" t="s">
        <v>3563</v>
      </c>
      <c r="D1781" t="str">
        <f>HYPERLINK("https://talan.bank.gov.ua/get-user-certificate/g6RWwc2ZSR_jAMbXDWOU","Завантажити сертифікат")</f>
        <v>Завантажити сертифікат</v>
      </c>
    </row>
    <row r="1782" spans="1:4" x14ac:dyDescent="0.3">
      <c r="A1782" t="s">
        <v>3564</v>
      </c>
      <c r="B1782" t="s">
        <v>4</v>
      </c>
      <c r="C1782" t="s">
        <v>3565</v>
      </c>
      <c r="D1782" t="str">
        <f>HYPERLINK("https://talan.bank.gov.ua/get-user-certificate/g6RWwR5QA3W545zxZTie","Завантажити сертифікат")</f>
        <v>Завантажити сертифікат</v>
      </c>
    </row>
    <row r="1783" spans="1:4" x14ac:dyDescent="0.3">
      <c r="A1783" t="s">
        <v>3566</v>
      </c>
      <c r="B1783" t="s">
        <v>4</v>
      </c>
      <c r="C1783" t="s">
        <v>3567</v>
      </c>
      <c r="D1783" t="str">
        <f>HYPERLINK("https://talan.bank.gov.ua/get-user-certificate/g6RWwT9Fm_UlEYUnRakG","Завантажити сертифікат")</f>
        <v>Завантажити сертифікат</v>
      </c>
    </row>
    <row r="1784" spans="1:4" x14ac:dyDescent="0.3">
      <c r="A1784" t="s">
        <v>3568</v>
      </c>
      <c r="B1784" t="s">
        <v>4</v>
      </c>
      <c r="C1784" t="s">
        <v>3569</v>
      </c>
      <c r="D1784" t="str">
        <f>HYPERLINK("https://talan.bank.gov.ua/get-user-certificate/g6RWwooqyOD79CSrP2bJ","Завантажити сертифікат")</f>
        <v>Завантажити сертифікат</v>
      </c>
    </row>
    <row r="1785" spans="1:4" x14ac:dyDescent="0.3">
      <c r="A1785" t="s">
        <v>3570</v>
      </c>
      <c r="B1785" t="s">
        <v>4</v>
      </c>
      <c r="C1785" t="s">
        <v>3571</v>
      </c>
      <c r="D1785" t="str">
        <f>HYPERLINK("https://talan.bank.gov.ua/get-user-certificate/g6RWwOSlSRPbgykXWuZB","Завантажити сертифікат")</f>
        <v>Завантажити сертифікат</v>
      </c>
    </row>
    <row r="1786" spans="1:4" x14ac:dyDescent="0.3">
      <c r="A1786" t="s">
        <v>3572</v>
      </c>
      <c r="B1786" t="s">
        <v>4</v>
      </c>
      <c r="C1786" t="s">
        <v>3573</v>
      </c>
      <c r="D1786" t="str">
        <f>HYPERLINK("https://talan.bank.gov.ua/get-user-certificate/g6RWwNWMCt-1j8Yc51p_","Завантажити сертифікат")</f>
        <v>Завантажити сертифікат</v>
      </c>
    </row>
    <row r="1787" spans="1:4" x14ac:dyDescent="0.3">
      <c r="A1787" t="s">
        <v>3574</v>
      </c>
      <c r="B1787" t="s">
        <v>4</v>
      </c>
      <c r="C1787" t="s">
        <v>3575</v>
      </c>
      <c r="D1787" t="str">
        <f>HYPERLINK("https://talan.bank.gov.ua/get-user-certificate/g6RWw-byoEQKoe8RMvlp","Завантажити сертифікат")</f>
        <v>Завантажити сертифікат</v>
      </c>
    </row>
    <row r="1788" spans="1:4" x14ac:dyDescent="0.3">
      <c r="A1788" t="s">
        <v>3576</v>
      </c>
      <c r="B1788" t="s">
        <v>4</v>
      </c>
      <c r="C1788" t="s">
        <v>3577</v>
      </c>
      <c r="D1788" t="str">
        <f>HYPERLINK("https://talan.bank.gov.ua/get-user-certificate/g6RWwMAYKeDHmJ1iORXL","Завантажити сертифікат")</f>
        <v>Завантажити сертифікат</v>
      </c>
    </row>
    <row r="1789" spans="1:4" x14ac:dyDescent="0.3">
      <c r="A1789" t="s">
        <v>3578</v>
      </c>
      <c r="B1789" t="s">
        <v>4</v>
      </c>
      <c r="C1789" t="s">
        <v>3579</v>
      </c>
      <c r="D1789" t="str">
        <f>HYPERLINK("https://talan.bank.gov.ua/get-user-certificate/g6RWwqrPc0F4tHLNuNDg","Завантажити сертифікат")</f>
        <v>Завантажити сертифікат</v>
      </c>
    </row>
    <row r="1790" spans="1:4" x14ac:dyDescent="0.3">
      <c r="A1790" t="s">
        <v>3580</v>
      </c>
      <c r="B1790" t="s">
        <v>4</v>
      </c>
      <c r="C1790" t="s">
        <v>3581</v>
      </c>
      <c r="D1790" t="str">
        <f>HYPERLINK("https://talan.bank.gov.ua/get-user-certificate/g6RWwJprKPyDblkDpcCt","Завантажити сертифікат")</f>
        <v>Завантажити сертифікат</v>
      </c>
    </row>
    <row r="1791" spans="1:4" x14ac:dyDescent="0.3">
      <c r="A1791" t="s">
        <v>3582</v>
      </c>
      <c r="B1791" t="s">
        <v>4</v>
      </c>
      <c r="C1791" t="s">
        <v>3583</v>
      </c>
      <c r="D1791" t="str">
        <f>HYPERLINK("https://talan.bank.gov.ua/get-user-certificate/g6RWwAC-X12GH_rdUNkw","Завантажити сертифікат")</f>
        <v>Завантажити сертифікат</v>
      </c>
    </row>
    <row r="1792" spans="1:4" x14ac:dyDescent="0.3">
      <c r="A1792" t="s">
        <v>3584</v>
      </c>
      <c r="B1792" t="s">
        <v>4</v>
      </c>
      <c r="C1792" t="s">
        <v>3585</v>
      </c>
      <c r="D1792" t="str">
        <f>HYPERLINK("https://talan.bank.gov.ua/get-user-certificate/g6RWwnulHvfug48KosaX","Завантажити сертифікат")</f>
        <v>Завантажити сертифікат</v>
      </c>
    </row>
    <row r="1793" spans="1:4" x14ac:dyDescent="0.3">
      <c r="A1793" t="s">
        <v>3586</v>
      </c>
      <c r="B1793" t="s">
        <v>4</v>
      </c>
      <c r="C1793" t="s">
        <v>3587</v>
      </c>
      <c r="D1793" t="str">
        <f>HYPERLINK("https://talan.bank.gov.ua/get-user-certificate/g6RWwqc6rhfpjNP6M_Jj","Завантажити сертифікат")</f>
        <v>Завантажити сертифікат</v>
      </c>
    </row>
    <row r="1794" spans="1:4" x14ac:dyDescent="0.3">
      <c r="A1794" t="s">
        <v>3588</v>
      </c>
      <c r="B1794" t="s">
        <v>4</v>
      </c>
      <c r="C1794" t="s">
        <v>3589</v>
      </c>
      <c r="D1794" t="str">
        <f>HYPERLINK("https://talan.bank.gov.ua/get-user-certificate/g6RWwmPWNI2X_uIlUC4Q","Завантажити сертифікат")</f>
        <v>Завантажити сертифікат</v>
      </c>
    </row>
    <row r="1795" spans="1:4" x14ac:dyDescent="0.3">
      <c r="A1795" t="s">
        <v>3590</v>
      </c>
      <c r="B1795" t="s">
        <v>4</v>
      </c>
      <c r="C1795" t="s">
        <v>3591</v>
      </c>
      <c r="D1795" t="str">
        <f>HYPERLINK("https://talan.bank.gov.ua/get-user-certificate/g6RWwWiA8qioBOyZmJsr","Завантажити сертифікат")</f>
        <v>Завантажити сертифікат</v>
      </c>
    </row>
    <row r="1796" spans="1:4" x14ac:dyDescent="0.3">
      <c r="A1796" t="s">
        <v>3592</v>
      </c>
      <c r="B1796" t="s">
        <v>4</v>
      </c>
      <c r="C1796" t="s">
        <v>3593</v>
      </c>
      <c r="D1796" t="str">
        <f>HYPERLINK("https://talan.bank.gov.ua/get-user-certificate/g6RWw9-jZTZEFZ7cOH6Q","Завантажити сертифікат")</f>
        <v>Завантажити сертифікат</v>
      </c>
    </row>
    <row r="1797" spans="1:4" x14ac:dyDescent="0.3">
      <c r="A1797" t="s">
        <v>3594</v>
      </c>
      <c r="B1797" t="s">
        <v>4</v>
      </c>
      <c r="C1797" t="s">
        <v>3595</v>
      </c>
      <c r="D1797" t="str">
        <f>HYPERLINK("https://talan.bank.gov.ua/get-user-certificate/g6RWwlQk7OSKkcNJg7TX","Завантажити сертифікат")</f>
        <v>Завантажити сертифікат</v>
      </c>
    </row>
    <row r="1798" spans="1:4" x14ac:dyDescent="0.3">
      <c r="A1798" t="s">
        <v>3596</v>
      </c>
      <c r="B1798" t="s">
        <v>4</v>
      </c>
      <c r="C1798" t="s">
        <v>3597</v>
      </c>
      <c r="D1798" t="str">
        <f>HYPERLINK("https://talan.bank.gov.ua/get-user-certificate/g6RWwi11VsMRRgHMSJPj","Завантажити сертифікат")</f>
        <v>Завантажити сертифікат</v>
      </c>
    </row>
    <row r="1799" spans="1:4" x14ac:dyDescent="0.3">
      <c r="A1799" t="s">
        <v>3598</v>
      </c>
      <c r="B1799" t="s">
        <v>4</v>
      </c>
      <c r="C1799" t="s">
        <v>3599</v>
      </c>
      <c r="D1799" t="str">
        <f>HYPERLINK("https://talan.bank.gov.ua/get-user-certificate/g6RWwJyEhQmrJJ9Bqhw0","Завантажити сертифікат")</f>
        <v>Завантажити сертифікат</v>
      </c>
    </row>
    <row r="1800" spans="1:4" x14ac:dyDescent="0.3">
      <c r="A1800" t="s">
        <v>3600</v>
      </c>
      <c r="B1800" t="s">
        <v>4</v>
      </c>
      <c r="C1800" t="s">
        <v>3601</v>
      </c>
      <c r="D1800" t="str">
        <f>HYPERLINK("https://talan.bank.gov.ua/get-user-certificate/g6RWw_t3Rfwo-AWasw9v","Завантажити сертифікат")</f>
        <v>Завантажити сертифікат</v>
      </c>
    </row>
    <row r="1801" spans="1:4" x14ac:dyDescent="0.3">
      <c r="A1801" t="s">
        <v>3602</v>
      </c>
      <c r="B1801" t="s">
        <v>4</v>
      </c>
      <c r="C1801" t="s">
        <v>3603</v>
      </c>
      <c r="D1801" t="str">
        <f>HYPERLINK("https://talan.bank.gov.ua/get-user-certificate/g6RWwCM5FcWWrjBu6rby","Завантажити сертифікат")</f>
        <v>Завантажити сертифікат</v>
      </c>
    </row>
    <row r="1802" spans="1:4" x14ac:dyDescent="0.3">
      <c r="A1802" t="s">
        <v>3604</v>
      </c>
      <c r="B1802" t="s">
        <v>4</v>
      </c>
      <c r="C1802" t="s">
        <v>3605</v>
      </c>
      <c r="D1802" t="str">
        <f>HYPERLINK("https://talan.bank.gov.ua/get-user-certificate/g6RWwg-nHrnjKOpYM75K","Завантажити сертифікат")</f>
        <v>Завантажити сертифікат</v>
      </c>
    </row>
    <row r="1803" spans="1:4" x14ac:dyDescent="0.3">
      <c r="A1803" t="s">
        <v>3606</v>
      </c>
      <c r="B1803" t="s">
        <v>4</v>
      </c>
      <c r="C1803" t="s">
        <v>3607</v>
      </c>
      <c r="D1803" t="str">
        <f>HYPERLINK("https://talan.bank.gov.ua/get-user-certificate/g6RWwjtCS_gGDhZb5y5N","Завантажити сертифікат")</f>
        <v>Завантажити сертифікат</v>
      </c>
    </row>
    <row r="1804" spans="1:4" x14ac:dyDescent="0.3">
      <c r="A1804" t="s">
        <v>3608</v>
      </c>
      <c r="B1804" t="s">
        <v>4</v>
      </c>
      <c r="C1804" t="s">
        <v>3609</v>
      </c>
      <c r="D1804" t="str">
        <f>HYPERLINK("https://talan.bank.gov.ua/get-user-certificate/g6RWwvRyqTzEY8upwldH","Завантажити сертифікат")</f>
        <v>Завантажити сертифікат</v>
      </c>
    </row>
    <row r="1805" spans="1:4" x14ac:dyDescent="0.3">
      <c r="A1805" t="s">
        <v>3610</v>
      </c>
      <c r="B1805" t="s">
        <v>4</v>
      </c>
      <c r="C1805" t="s">
        <v>3611</v>
      </c>
      <c r="D1805" t="str">
        <f>HYPERLINK("https://talan.bank.gov.ua/get-user-certificate/g6RWwIdxbQY9IjrmloyK","Завантажити сертифікат")</f>
        <v>Завантажити сертифікат</v>
      </c>
    </row>
    <row r="1806" spans="1:4" x14ac:dyDescent="0.3">
      <c r="A1806" t="s">
        <v>3612</v>
      </c>
      <c r="B1806" t="s">
        <v>4</v>
      </c>
      <c r="C1806" t="s">
        <v>3613</v>
      </c>
      <c r="D1806" t="str">
        <f>HYPERLINK("https://talan.bank.gov.ua/get-user-certificate/g6RWwIWgor3U9LvP0MtC","Завантажити сертифікат")</f>
        <v>Завантажити сертифікат</v>
      </c>
    </row>
    <row r="1807" spans="1:4" x14ac:dyDescent="0.3">
      <c r="A1807" t="s">
        <v>3614</v>
      </c>
      <c r="B1807" t="s">
        <v>4</v>
      </c>
      <c r="C1807" t="s">
        <v>3615</v>
      </c>
      <c r="D1807" t="str">
        <f>HYPERLINK("https://talan.bank.gov.ua/get-user-certificate/g6RWwXek4bHmXEhhGogi","Завантажити сертифікат")</f>
        <v>Завантажити сертифікат</v>
      </c>
    </row>
    <row r="1808" spans="1:4" x14ac:dyDescent="0.3">
      <c r="A1808" t="s">
        <v>3616</v>
      </c>
      <c r="B1808" t="s">
        <v>4</v>
      </c>
      <c r="C1808" t="s">
        <v>3617</v>
      </c>
      <c r="D1808" t="str">
        <f>HYPERLINK("https://talan.bank.gov.ua/get-user-certificate/g6RWwKxONKzaEnLcmS2p","Завантажити сертифікат")</f>
        <v>Завантажити сертифікат</v>
      </c>
    </row>
    <row r="1809" spans="1:4" x14ac:dyDescent="0.3">
      <c r="A1809" t="s">
        <v>3618</v>
      </c>
      <c r="B1809" t="s">
        <v>4</v>
      </c>
      <c r="C1809" t="s">
        <v>3619</v>
      </c>
      <c r="D1809" t="str">
        <f>HYPERLINK("https://talan.bank.gov.ua/get-user-certificate/g6RWwPta6tTX8HY0YoaN","Завантажити сертифікат")</f>
        <v>Завантажити сертифікат</v>
      </c>
    </row>
    <row r="1810" spans="1:4" x14ac:dyDescent="0.3">
      <c r="A1810" t="s">
        <v>3620</v>
      </c>
      <c r="B1810" t="s">
        <v>4</v>
      </c>
      <c r="C1810" t="s">
        <v>3621</v>
      </c>
      <c r="D1810" t="str">
        <f>HYPERLINK("https://talan.bank.gov.ua/get-user-certificate/g6RWwzBIMHev0TK89MC-","Завантажити сертифікат")</f>
        <v>Завантажити сертифікат</v>
      </c>
    </row>
    <row r="1811" spans="1:4" x14ac:dyDescent="0.3">
      <c r="A1811" t="s">
        <v>3622</v>
      </c>
      <c r="B1811" t="s">
        <v>4</v>
      </c>
      <c r="C1811" t="s">
        <v>3623</v>
      </c>
      <c r="D1811" t="str">
        <f>HYPERLINK("https://talan.bank.gov.ua/get-user-certificate/g6RWwkbb0LTib1JY4vh7","Завантажити сертифікат")</f>
        <v>Завантажити сертифікат</v>
      </c>
    </row>
    <row r="1812" spans="1:4" x14ac:dyDescent="0.3">
      <c r="A1812" t="s">
        <v>3624</v>
      </c>
      <c r="B1812" t="s">
        <v>4</v>
      </c>
      <c r="C1812" t="s">
        <v>3625</v>
      </c>
      <c r="D1812" t="str">
        <f>HYPERLINK("https://talan.bank.gov.ua/get-user-certificate/g6RWw3iSjvZUKaTmbJKw","Завантажити сертифікат")</f>
        <v>Завантажити сертифікат</v>
      </c>
    </row>
    <row r="1813" spans="1:4" x14ac:dyDescent="0.3">
      <c r="A1813" t="s">
        <v>3626</v>
      </c>
      <c r="B1813" t="s">
        <v>4</v>
      </c>
      <c r="C1813" t="s">
        <v>3627</v>
      </c>
      <c r="D1813" t="str">
        <f>HYPERLINK("https://talan.bank.gov.ua/get-user-certificate/g6RWw5tyXaMhZ9GYkL_a","Завантажити сертифікат")</f>
        <v>Завантажити сертифікат</v>
      </c>
    </row>
    <row r="1814" spans="1:4" x14ac:dyDescent="0.3">
      <c r="A1814" t="s">
        <v>3628</v>
      </c>
      <c r="B1814" t="s">
        <v>4</v>
      </c>
      <c r="C1814" t="s">
        <v>3629</v>
      </c>
      <c r="D1814" t="str">
        <f>HYPERLINK("https://talan.bank.gov.ua/get-user-certificate/g6RWwoUQBbay9_BHY7jK","Завантажити сертифікат")</f>
        <v>Завантажити сертифікат</v>
      </c>
    </row>
    <row r="1815" spans="1:4" x14ac:dyDescent="0.3">
      <c r="A1815" t="s">
        <v>3630</v>
      </c>
      <c r="B1815" t="s">
        <v>4</v>
      </c>
      <c r="C1815" t="s">
        <v>3631</v>
      </c>
      <c r="D1815" t="str">
        <f>HYPERLINK("https://talan.bank.gov.ua/get-user-certificate/g6RWwB9mJzrypSf8ob8l","Завантажити сертифікат")</f>
        <v>Завантажити сертифікат</v>
      </c>
    </row>
    <row r="1816" spans="1:4" x14ac:dyDescent="0.3">
      <c r="A1816" t="s">
        <v>3632</v>
      </c>
      <c r="B1816" t="s">
        <v>4</v>
      </c>
      <c r="C1816" t="s">
        <v>3633</v>
      </c>
      <c r="D1816" t="str">
        <f>HYPERLINK("https://talan.bank.gov.ua/get-user-certificate/g6RWwe71R3uXCqPQqDY6","Завантажити сертифікат")</f>
        <v>Завантажити сертифікат</v>
      </c>
    </row>
    <row r="1817" spans="1:4" x14ac:dyDescent="0.3">
      <c r="A1817" t="s">
        <v>3634</v>
      </c>
      <c r="B1817" t="s">
        <v>4</v>
      </c>
      <c r="C1817" t="s">
        <v>3635</v>
      </c>
      <c r="D1817" t="str">
        <f>HYPERLINK("https://talan.bank.gov.ua/get-user-certificate/g6RWwdU_8cNAJL5ld3yz","Завантажити сертифікат")</f>
        <v>Завантажити сертифікат</v>
      </c>
    </row>
    <row r="1818" spans="1:4" x14ac:dyDescent="0.3">
      <c r="A1818" t="s">
        <v>3636</v>
      </c>
      <c r="B1818" t="s">
        <v>4</v>
      </c>
      <c r="C1818" t="s">
        <v>3637</v>
      </c>
      <c r="D1818" t="str">
        <f>HYPERLINK("https://talan.bank.gov.ua/get-user-certificate/g6RWwtQmimCTiFK1QSC2","Завантажити сертифікат")</f>
        <v>Завантажити сертифікат</v>
      </c>
    </row>
    <row r="1819" spans="1:4" x14ac:dyDescent="0.3">
      <c r="A1819" t="s">
        <v>3638</v>
      </c>
      <c r="B1819" t="s">
        <v>4</v>
      </c>
      <c r="C1819" t="s">
        <v>3639</v>
      </c>
      <c r="D1819" t="str">
        <f>HYPERLINK("https://talan.bank.gov.ua/get-user-certificate/g6RWw0HqjlOHOoh5SeUA","Завантажити сертифікат")</f>
        <v>Завантажити сертифікат</v>
      </c>
    </row>
    <row r="1820" spans="1:4" x14ac:dyDescent="0.3">
      <c r="A1820" t="s">
        <v>3640</v>
      </c>
      <c r="B1820" t="s">
        <v>4</v>
      </c>
      <c r="C1820" t="s">
        <v>3641</v>
      </c>
      <c r="D1820" t="str">
        <f>HYPERLINK("https://talan.bank.gov.ua/get-user-certificate/g6RWwyujcKQJCysSC7Sx","Завантажити сертифікат")</f>
        <v>Завантажити сертифікат</v>
      </c>
    </row>
    <row r="1821" spans="1:4" x14ac:dyDescent="0.3">
      <c r="A1821" t="s">
        <v>3642</v>
      </c>
      <c r="B1821" t="s">
        <v>4</v>
      </c>
      <c r="C1821" t="s">
        <v>3643</v>
      </c>
      <c r="D1821" t="str">
        <f>HYPERLINK("https://talan.bank.gov.ua/get-user-certificate/g6RWwouF4yaEiMqesyKF","Завантажити сертифікат")</f>
        <v>Завантажити сертифікат</v>
      </c>
    </row>
    <row r="1822" spans="1:4" x14ac:dyDescent="0.3">
      <c r="A1822" t="s">
        <v>3644</v>
      </c>
      <c r="B1822" t="s">
        <v>4</v>
      </c>
      <c r="C1822" t="s">
        <v>3645</v>
      </c>
      <c r="D1822" t="str">
        <f>HYPERLINK("https://talan.bank.gov.ua/get-user-certificate/g6RWwaBwyUPFG1jxdZ14","Завантажити сертифікат")</f>
        <v>Завантажити сертифікат</v>
      </c>
    </row>
    <row r="1823" spans="1:4" x14ac:dyDescent="0.3">
      <c r="A1823" t="s">
        <v>3646</v>
      </c>
      <c r="B1823" t="s">
        <v>4</v>
      </c>
      <c r="C1823" t="s">
        <v>3647</v>
      </c>
      <c r="D1823" t="str">
        <f>HYPERLINK("https://talan.bank.gov.ua/get-user-certificate/g6RWwdVmvAP0Uq8R8sge","Завантажити сертифікат")</f>
        <v>Завантажити сертифікат</v>
      </c>
    </row>
    <row r="1824" spans="1:4" x14ac:dyDescent="0.3">
      <c r="A1824" t="s">
        <v>3648</v>
      </c>
      <c r="B1824" t="s">
        <v>4</v>
      </c>
      <c r="C1824" t="s">
        <v>3649</v>
      </c>
      <c r="D1824" t="str">
        <f>HYPERLINK("https://talan.bank.gov.ua/get-user-certificate/g6RWwnUIdD-OCaag_Ti4","Завантажити сертифікат")</f>
        <v>Завантажити сертифікат</v>
      </c>
    </row>
    <row r="1825" spans="1:4" x14ac:dyDescent="0.3">
      <c r="A1825" t="s">
        <v>3650</v>
      </c>
      <c r="B1825" t="s">
        <v>4</v>
      </c>
      <c r="C1825" t="s">
        <v>3651</v>
      </c>
      <c r="D1825" t="str">
        <f>HYPERLINK("https://talan.bank.gov.ua/get-user-certificate/g6RWwKLJ6hsgC3EOgIvj","Завантажити сертифікат")</f>
        <v>Завантажити сертифікат</v>
      </c>
    </row>
    <row r="1826" spans="1:4" x14ac:dyDescent="0.3">
      <c r="A1826" t="s">
        <v>3652</v>
      </c>
      <c r="B1826" t="s">
        <v>4</v>
      </c>
      <c r="C1826" t="s">
        <v>3653</v>
      </c>
      <c r="D1826" t="str">
        <f>HYPERLINK("https://talan.bank.gov.ua/get-user-certificate/g6RWwUGCAtbq4KzI31L0","Завантажити сертифікат")</f>
        <v>Завантажити сертифікат</v>
      </c>
    </row>
    <row r="1827" spans="1:4" x14ac:dyDescent="0.3">
      <c r="A1827" t="s">
        <v>3654</v>
      </c>
      <c r="B1827" t="s">
        <v>4</v>
      </c>
      <c r="C1827" t="s">
        <v>3655</v>
      </c>
      <c r="D1827" t="str">
        <f>HYPERLINK("https://talan.bank.gov.ua/get-user-certificate/g6RWwZvasArJCW0Ca7bG","Завантажити сертифікат")</f>
        <v>Завантажити сертифікат</v>
      </c>
    </row>
    <row r="1828" spans="1:4" x14ac:dyDescent="0.3">
      <c r="A1828" t="s">
        <v>3656</v>
      </c>
      <c r="B1828" t="s">
        <v>4</v>
      </c>
      <c r="C1828" t="s">
        <v>3657</v>
      </c>
      <c r="D1828" t="str">
        <f>HYPERLINK("https://talan.bank.gov.ua/get-user-certificate/g6RWwZzEByYqxOqIBogt","Завантажити сертифікат")</f>
        <v>Завантажити сертифікат</v>
      </c>
    </row>
    <row r="1829" spans="1:4" x14ac:dyDescent="0.3">
      <c r="A1829" t="s">
        <v>3658</v>
      </c>
      <c r="B1829" t="s">
        <v>4</v>
      </c>
      <c r="C1829" t="s">
        <v>3659</v>
      </c>
      <c r="D1829" t="str">
        <f>HYPERLINK("https://talan.bank.gov.ua/get-user-certificate/g6RWwft4Faw_JiwJMgxu","Завантажити сертифікат")</f>
        <v>Завантажити сертифікат</v>
      </c>
    </row>
    <row r="1830" spans="1:4" x14ac:dyDescent="0.3">
      <c r="A1830" t="s">
        <v>3660</v>
      </c>
      <c r="B1830" t="s">
        <v>4</v>
      </c>
      <c r="C1830" t="s">
        <v>3661</v>
      </c>
      <c r="D1830" t="str">
        <f>HYPERLINK("https://talan.bank.gov.ua/get-user-certificate/g6RWw4iYNZIghqS13gik","Завантажити сертифікат")</f>
        <v>Завантажити сертифікат</v>
      </c>
    </row>
    <row r="1831" spans="1:4" x14ac:dyDescent="0.3">
      <c r="A1831" t="s">
        <v>3662</v>
      </c>
      <c r="B1831" t="s">
        <v>4</v>
      </c>
      <c r="C1831" t="s">
        <v>3663</v>
      </c>
      <c r="D1831" t="str">
        <f>HYPERLINK("https://talan.bank.gov.ua/get-user-certificate/g6RWwRg3_aMwygAosXew","Завантажити сертифікат")</f>
        <v>Завантажити сертифікат</v>
      </c>
    </row>
    <row r="1832" spans="1:4" x14ac:dyDescent="0.3">
      <c r="A1832" t="s">
        <v>3664</v>
      </c>
      <c r="B1832" t="s">
        <v>4</v>
      </c>
      <c r="C1832" t="s">
        <v>3665</v>
      </c>
      <c r="D1832" t="str">
        <f>HYPERLINK("https://talan.bank.gov.ua/get-user-certificate/g6RWwWesGFJ0HROjZVwq","Завантажити сертифікат")</f>
        <v>Завантажити сертифікат</v>
      </c>
    </row>
    <row r="1833" spans="1:4" x14ac:dyDescent="0.3">
      <c r="A1833" t="s">
        <v>3666</v>
      </c>
      <c r="B1833" t="s">
        <v>4</v>
      </c>
      <c r="C1833" t="s">
        <v>3667</v>
      </c>
      <c r="D1833" t="str">
        <f>HYPERLINK("https://talan.bank.gov.ua/get-user-certificate/g6RWwm13wqtr8O-ui62s","Завантажити сертифікат")</f>
        <v>Завантажити сертифікат</v>
      </c>
    </row>
    <row r="1834" spans="1:4" x14ac:dyDescent="0.3">
      <c r="A1834" t="s">
        <v>3668</v>
      </c>
      <c r="B1834" t="s">
        <v>4</v>
      </c>
      <c r="C1834" t="s">
        <v>3669</v>
      </c>
      <c r="D1834" t="str">
        <f>HYPERLINK("https://talan.bank.gov.ua/get-user-certificate/g6RWwJefUWWLvYX9E2jZ","Завантажити сертифікат")</f>
        <v>Завантажити сертифікат</v>
      </c>
    </row>
    <row r="1835" spans="1:4" x14ac:dyDescent="0.3">
      <c r="A1835" t="s">
        <v>3670</v>
      </c>
      <c r="B1835" t="s">
        <v>4</v>
      </c>
      <c r="C1835" t="s">
        <v>3671</v>
      </c>
      <c r="D1835" t="str">
        <f>HYPERLINK("https://talan.bank.gov.ua/get-user-certificate/g6RWwrSOLhR2t2-QMrNh","Завантажити сертифікат")</f>
        <v>Завантажити сертифікат</v>
      </c>
    </row>
    <row r="1836" spans="1:4" x14ac:dyDescent="0.3">
      <c r="A1836" t="s">
        <v>3672</v>
      </c>
      <c r="B1836" t="s">
        <v>4</v>
      </c>
      <c r="C1836" t="s">
        <v>3673</v>
      </c>
      <c r="D1836" t="str">
        <f>HYPERLINK("https://talan.bank.gov.ua/get-user-certificate/g6RWw2K9BR8GaUDYFroM","Завантажити сертифікат")</f>
        <v>Завантажити сертифікат</v>
      </c>
    </row>
    <row r="1837" spans="1:4" x14ac:dyDescent="0.3">
      <c r="A1837" t="s">
        <v>3674</v>
      </c>
      <c r="B1837" t="s">
        <v>4</v>
      </c>
      <c r="C1837" t="s">
        <v>3675</v>
      </c>
      <c r="D1837" t="str">
        <f>HYPERLINK("https://talan.bank.gov.ua/get-user-certificate/g6RWw2rRq_tRadN1GUsw","Завантажити сертифікат")</f>
        <v>Завантажити сертифікат</v>
      </c>
    </row>
    <row r="1838" spans="1:4" x14ac:dyDescent="0.3">
      <c r="A1838" t="s">
        <v>3676</v>
      </c>
      <c r="B1838" t="s">
        <v>4</v>
      </c>
      <c r="C1838" t="s">
        <v>3677</v>
      </c>
      <c r="D1838" t="str">
        <f>HYPERLINK("https://talan.bank.gov.ua/get-user-certificate/g6RWwIlt3PW2KpWPdOQC","Завантажити сертифікат")</f>
        <v>Завантажити сертифікат</v>
      </c>
    </row>
    <row r="1839" spans="1:4" x14ac:dyDescent="0.3">
      <c r="A1839" t="s">
        <v>3678</v>
      </c>
      <c r="B1839" t="s">
        <v>4</v>
      </c>
      <c r="C1839" t="s">
        <v>3679</v>
      </c>
      <c r="D1839" t="str">
        <f>HYPERLINK("https://talan.bank.gov.ua/get-user-certificate/g6RWwKMqHV9kGVFjwaKk","Завантажити сертифікат")</f>
        <v>Завантажити сертифікат</v>
      </c>
    </row>
    <row r="1840" spans="1:4" x14ac:dyDescent="0.3">
      <c r="A1840" t="s">
        <v>3680</v>
      </c>
      <c r="B1840" t="s">
        <v>4</v>
      </c>
      <c r="C1840" t="s">
        <v>3681</v>
      </c>
      <c r="D1840" t="str">
        <f>HYPERLINK("https://talan.bank.gov.ua/get-user-certificate/g6RWwcoQEay1iBA0XbJg","Завантажити сертифікат")</f>
        <v>Завантажити сертифікат</v>
      </c>
    </row>
    <row r="1841" spans="1:4" x14ac:dyDescent="0.3">
      <c r="A1841" t="s">
        <v>3682</v>
      </c>
      <c r="B1841" t="s">
        <v>4</v>
      </c>
      <c r="C1841" t="s">
        <v>3683</v>
      </c>
      <c r="D1841" t="str">
        <f>HYPERLINK("https://talan.bank.gov.ua/get-user-certificate/g6RWwBZs4vW778lkH1yL","Завантажити сертифікат")</f>
        <v>Завантажити сертифікат</v>
      </c>
    </row>
    <row r="1842" spans="1:4" x14ac:dyDescent="0.3">
      <c r="A1842" t="s">
        <v>3684</v>
      </c>
      <c r="B1842" t="s">
        <v>4</v>
      </c>
      <c r="C1842" t="s">
        <v>3685</v>
      </c>
      <c r="D1842" t="str">
        <f>HYPERLINK("https://talan.bank.gov.ua/get-user-certificate/g6RWwEfATAmmGMcyLTtO","Завантажити сертифікат")</f>
        <v>Завантажити сертифікат</v>
      </c>
    </row>
    <row r="1843" spans="1:4" x14ac:dyDescent="0.3">
      <c r="A1843" t="s">
        <v>3686</v>
      </c>
      <c r="B1843" t="s">
        <v>4</v>
      </c>
      <c r="C1843" t="s">
        <v>3687</v>
      </c>
      <c r="D1843" t="str">
        <f>HYPERLINK("https://talan.bank.gov.ua/get-user-certificate/g6RWwFavP93C3UCroH1j","Завантажити сертифікат")</f>
        <v>Завантажити сертифікат</v>
      </c>
    </row>
    <row r="1844" spans="1:4" x14ac:dyDescent="0.3">
      <c r="A1844" t="s">
        <v>3688</v>
      </c>
      <c r="B1844" t="s">
        <v>4</v>
      </c>
      <c r="C1844" t="s">
        <v>3689</v>
      </c>
      <c r="D1844" t="str">
        <f>HYPERLINK("https://talan.bank.gov.ua/get-user-certificate/g6RWwYsC0Iouto5P-vln","Завантажити сертифікат")</f>
        <v>Завантажити сертифікат</v>
      </c>
    </row>
    <row r="1845" spans="1:4" x14ac:dyDescent="0.3">
      <c r="A1845" t="s">
        <v>3690</v>
      </c>
      <c r="B1845" t="s">
        <v>4</v>
      </c>
      <c r="C1845" t="s">
        <v>3691</v>
      </c>
      <c r="D1845" t="str">
        <f>HYPERLINK("https://talan.bank.gov.ua/get-user-certificate/g6RWwAvcGWnODtHTBira","Завантажити сертифікат")</f>
        <v>Завантажити сертифікат</v>
      </c>
    </row>
    <row r="1846" spans="1:4" x14ac:dyDescent="0.3">
      <c r="A1846" t="s">
        <v>3692</v>
      </c>
      <c r="B1846" t="s">
        <v>4</v>
      </c>
      <c r="C1846" t="s">
        <v>3693</v>
      </c>
      <c r="D1846" t="str">
        <f>HYPERLINK("https://talan.bank.gov.ua/get-user-certificate/g6RWwx4EBuNRId70HXZl","Завантажити сертифікат")</f>
        <v>Завантажити сертифікат</v>
      </c>
    </row>
    <row r="1847" spans="1:4" x14ac:dyDescent="0.3">
      <c r="A1847" t="s">
        <v>3694</v>
      </c>
      <c r="B1847" t="s">
        <v>4</v>
      </c>
      <c r="C1847" t="s">
        <v>3695</v>
      </c>
      <c r="D1847" t="str">
        <f>HYPERLINK("https://talan.bank.gov.ua/get-user-certificate/g6RWwMk7ZUySxdmj_5B0","Завантажити сертифікат")</f>
        <v>Завантажити сертифікат</v>
      </c>
    </row>
    <row r="1848" spans="1:4" x14ac:dyDescent="0.3">
      <c r="A1848" t="s">
        <v>3696</v>
      </c>
      <c r="B1848" t="s">
        <v>4</v>
      </c>
      <c r="C1848" t="s">
        <v>3697</v>
      </c>
      <c r="D1848" t="str">
        <f>HYPERLINK("https://talan.bank.gov.ua/get-user-certificate/g6RWwl6_5wi_E4n9bXiB","Завантажити сертифікат")</f>
        <v>Завантажити сертифікат</v>
      </c>
    </row>
    <row r="1849" spans="1:4" x14ac:dyDescent="0.3">
      <c r="A1849" t="s">
        <v>3698</v>
      </c>
      <c r="B1849" t="s">
        <v>4</v>
      </c>
      <c r="C1849" t="s">
        <v>3699</v>
      </c>
      <c r="D1849" t="str">
        <f>HYPERLINK("https://talan.bank.gov.ua/get-user-certificate/g6RWwyjpuCSm0BjwQgk1","Завантажити сертифікат")</f>
        <v>Завантажити сертифікат</v>
      </c>
    </row>
    <row r="1850" spans="1:4" x14ac:dyDescent="0.3">
      <c r="A1850" t="s">
        <v>3700</v>
      </c>
      <c r="B1850" t="s">
        <v>4</v>
      </c>
      <c r="C1850" t="s">
        <v>3701</v>
      </c>
      <c r="D1850" t="str">
        <f>HYPERLINK("https://talan.bank.gov.ua/get-user-certificate/g6RWwZrZC_wh7RqeazLo","Завантажити сертифікат")</f>
        <v>Завантажити сертифікат</v>
      </c>
    </row>
    <row r="1851" spans="1:4" x14ac:dyDescent="0.3">
      <c r="A1851" t="s">
        <v>3702</v>
      </c>
      <c r="B1851" t="s">
        <v>4</v>
      </c>
      <c r="C1851" t="s">
        <v>3703</v>
      </c>
      <c r="D1851" t="str">
        <f>HYPERLINK("https://talan.bank.gov.ua/get-user-certificate/g6RWwKhozT6T3NpW8kPA","Завантажити сертифікат")</f>
        <v>Завантажити сертифікат</v>
      </c>
    </row>
    <row r="1852" spans="1:4" x14ac:dyDescent="0.3">
      <c r="A1852" t="s">
        <v>3704</v>
      </c>
      <c r="B1852" t="s">
        <v>4</v>
      </c>
      <c r="C1852" t="s">
        <v>3705</v>
      </c>
      <c r="D1852" t="str">
        <f>HYPERLINK("https://talan.bank.gov.ua/get-user-certificate/g6RWwmdi3ULs7RC2Dmab","Завантажити сертифікат")</f>
        <v>Завантажити сертифікат</v>
      </c>
    </row>
    <row r="1853" spans="1:4" x14ac:dyDescent="0.3">
      <c r="A1853" t="s">
        <v>3706</v>
      </c>
      <c r="B1853" t="s">
        <v>4</v>
      </c>
      <c r="C1853" t="s">
        <v>3707</v>
      </c>
      <c r="D1853" t="str">
        <f>HYPERLINK("https://talan.bank.gov.ua/get-user-certificate/g6RWw_HneBy1LB6GphMs","Завантажити сертифікат")</f>
        <v>Завантажити сертифікат</v>
      </c>
    </row>
    <row r="1854" spans="1:4" x14ac:dyDescent="0.3">
      <c r="A1854" t="s">
        <v>3708</v>
      </c>
      <c r="B1854" t="s">
        <v>4</v>
      </c>
      <c r="C1854" t="s">
        <v>3709</v>
      </c>
      <c r="D1854" t="str">
        <f>HYPERLINK("https://talan.bank.gov.ua/get-user-certificate/g6RWw_isXb2O0uqvHCcA","Завантажити сертифікат")</f>
        <v>Завантажити сертифікат</v>
      </c>
    </row>
    <row r="1855" spans="1:4" x14ac:dyDescent="0.3">
      <c r="A1855" t="s">
        <v>3710</v>
      </c>
      <c r="B1855" t="s">
        <v>4</v>
      </c>
      <c r="C1855" t="s">
        <v>3711</v>
      </c>
      <c r="D1855" t="str">
        <f>HYPERLINK("https://talan.bank.gov.ua/get-user-certificate/g6RWwazWYGyCTRtes3aQ","Завантажити сертифікат")</f>
        <v>Завантажити сертифікат</v>
      </c>
    </row>
    <row r="1856" spans="1:4" x14ac:dyDescent="0.3">
      <c r="A1856" t="s">
        <v>3712</v>
      </c>
      <c r="B1856" t="s">
        <v>4</v>
      </c>
      <c r="C1856" t="s">
        <v>3713</v>
      </c>
      <c r="D1856" t="str">
        <f>HYPERLINK("https://talan.bank.gov.ua/get-user-certificate/g6RWwFAgrPrPWTWsTCGK","Завантажити сертифікат")</f>
        <v>Завантажити сертифікат</v>
      </c>
    </row>
    <row r="1857" spans="1:4" x14ac:dyDescent="0.3">
      <c r="A1857" t="s">
        <v>3714</v>
      </c>
      <c r="B1857" t="s">
        <v>4</v>
      </c>
      <c r="C1857" t="s">
        <v>3715</v>
      </c>
      <c r="D1857" t="str">
        <f>HYPERLINK("https://talan.bank.gov.ua/get-user-certificate/g6RWw7WYepO0dZ0QD08A","Завантажити сертифікат")</f>
        <v>Завантажити сертифікат</v>
      </c>
    </row>
    <row r="1858" spans="1:4" x14ac:dyDescent="0.3">
      <c r="A1858" t="s">
        <v>3716</v>
      </c>
      <c r="B1858" t="s">
        <v>4</v>
      </c>
      <c r="C1858" t="s">
        <v>3717</v>
      </c>
      <c r="D1858" t="str">
        <f>HYPERLINK("https://talan.bank.gov.ua/get-user-certificate/g6RWwZZb2No9ol3D8jzd","Завантажити сертифікат")</f>
        <v>Завантажити сертифікат</v>
      </c>
    </row>
    <row r="1859" spans="1:4" x14ac:dyDescent="0.3">
      <c r="A1859" t="s">
        <v>3718</v>
      </c>
      <c r="B1859" t="s">
        <v>4</v>
      </c>
      <c r="C1859" t="s">
        <v>3719</v>
      </c>
      <c r="D1859" t="str">
        <f>HYPERLINK("https://talan.bank.gov.ua/get-user-certificate/g6RWwHnhMzMu-0ZLRdUm","Завантажити сертифікат")</f>
        <v>Завантажити сертифікат</v>
      </c>
    </row>
    <row r="1860" spans="1:4" x14ac:dyDescent="0.3">
      <c r="A1860" t="s">
        <v>3720</v>
      </c>
      <c r="B1860" t="s">
        <v>4</v>
      </c>
      <c r="C1860" t="s">
        <v>3721</v>
      </c>
      <c r="D1860" t="str">
        <f>HYPERLINK("https://talan.bank.gov.ua/get-user-certificate/g6RWwtHorht8gmb6Z09H","Завантажити сертифікат")</f>
        <v>Завантажити сертифікат</v>
      </c>
    </row>
    <row r="1861" spans="1:4" x14ac:dyDescent="0.3">
      <c r="A1861" t="s">
        <v>3722</v>
      </c>
      <c r="B1861" t="s">
        <v>4</v>
      </c>
      <c r="C1861" t="s">
        <v>3723</v>
      </c>
      <c r="D1861" t="str">
        <f>HYPERLINK("https://talan.bank.gov.ua/get-user-certificate/g6RWwK8Ce5521r5rhxdi","Завантажити сертифікат")</f>
        <v>Завантажити сертифікат</v>
      </c>
    </row>
    <row r="1862" spans="1:4" x14ac:dyDescent="0.3">
      <c r="A1862" t="s">
        <v>3724</v>
      </c>
      <c r="B1862" t="s">
        <v>4</v>
      </c>
      <c r="C1862" t="s">
        <v>3725</v>
      </c>
      <c r="D1862" t="str">
        <f>HYPERLINK("https://talan.bank.gov.ua/get-user-certificate/g6RWw7tmPiEa_uMYrt1F","Завантажити сертифікат")</f>
        <v>Завантажити сертифікат</v>
      </c>
    </row>
    <row r="1863" spans="1:4" x14ac:dyDescent="0.3">
      <c r="A1863" t="s">
        <v>3726</v>
      </c>
      <c r="B1863" t="s">
        <v>4</v>
      </c>
      <c r="C1863" t="s">
        <v>3727</v>
      </c>
      <c r="D1863" t="str">
        <f>HYPERLINK("https://talan.bank.gov.ua/get-user-certificate/g6RWwseXMly95knLjIqA","Завантажити сертифікат")</f>
        <v>Завантажити сертифікат</v>
      </c>
    </row>
    <row r="1864" spans="1:4" x14ac:dyDescent="0.3">
      <c r="A1864" t="s">
        <v>3728</v>
      </c>
      <c r="B1864" t="s">
        <v>4</v>
      </c>
      <c r="C1864" t="s">
        <v>3729</v>
      </c>
      <c r="D1864" t="str">
        <f>HYPERLINK("https://talan.bank.gov.ua/get-user-certificate/g6RWwvsuoQORZFJpNN1v","Завантажити сертифікат")</f>
        <v>Завантажити сертифікат</v>
      </c>
    </row>
    <row r="1865" spans="1:4" x14ac:dyDescent="0.3">
      <c r="A1865" t="s">
        <v>3730</v>
      </c>
      <c r="B1865" t="s">
        <v>4</v>
      </c>
      <c r="C1865" t="s">
        <v>3731</v>
      </c>
      <c r="D1865" t="str">
        <f>HYPERLINK("https://talan.bank.gov.ua/get-user-certificate/g6RWwaRVCOWjhJev-EYI","Завантажити сертифікат")</f>
        <v>Завантажити сертифікат</v>
      </c>
    </row>
    <row r="1866" spans="1:4" x14ac:dyDescent="0.3">
      <c r="A1866" t="s">
        <v>3732</v>
      </c>
      <c r="B1866" t="s">
        <v>4</v>
      </c>
      <c r="C1866" t="s">
        <v>3733</v>
      </c>
      <c r="D1866" t="str">
        <f>HYPERLINK("https://talan.bank.gov.ua/get-user-certificate/g6RWwg4o49hVNdDaJ6De","Завантажити сертифікат")</f>
        <v>Завантажити сертифікат</v>
      </c>
    </row>
    <row r="1867" spans="1:4" x14ac:dyDescent="0.3">
      <c r="A1867" t="s">
        <v>3734</v>
      </c>
      <c r="B1867" t="s">
        <v>4</v>
      </c>
      <c r="C1867" t="s">
        <v>3735</v>
      </c>
      <c r="D1867" t="str">
        <f>HYPERLINK("https://talan.bank.gov.ua/get-user-certificate/g6RWwJZdWuWIYN_NdkWV","Завантажити сертифікат")</f>
        <v>Завантажити сертифікат</v>
      </c>
    </row>
    <row r="1868" spans="1:4" x14ac:dyDescent="0.3">
      <c r="A1868" t="s">
        <v>3736</v>
      </c>
      <c r="B1868" t="s">
        <v>4</v>
      </c>
      <c r="C1868" t="s">
        <v>3737</v>
      </c>
      <c r="D1868" t="str">
        <f>HYPERLINK("https://talan.bank.gov.ua/get-user-certificate/g6RWwU35RRdAjS4J5-KW","Завантажити сертифікат")</f>
        <v>Завантажити сертифікат</v>
      </c>
    </row>
    <row r="1869" spans="1:4" x14ac:dyDescent="0.3">
      <c r="A1869" t="s">
        <v>3738</v>
      </c>
      <c r="B1869" t="s">
        <v>4</v>
      </c>
      <c r="C1869" t="s">
        <v>3739</v>
      </c>
      <c r="D1869" t="str">
        <f>HYPERLINK("https://talan.bank.gov.ua/get-user-certificate/g6RWwEDAH8twUcKCFRKu","Завантажити сертифікат")</f>
        <v>Завантажити сертифікат</v>
      </c>
    </row>
    <row r="1870" spans="1:4" x14ac:dyDescent="0.3">
      <c r="A1870" t="s">
        <v>3740</v>
      </c>
      <c r="B1870" t="s">
        <v>4</v>
      </c>
      <c r="C1870" t="s">
        <v>3741</v>
      </c>
      <c r="D1870" t="str">
        <f>HYPERLINK("https://talan.bank.gov.ua/get-user-certificate/g6RWwqWbA2HE8Trcbi5T","Завантажити сертифікат")</f>
        <v>Завантажити сертифікат</v>
      </c>
    </row>
    <row r="1871" spans="1:4" x14ac:dyDescent="0.3">
      <c r="A1871" t="s">
        <v>3742</v>
      </c>
      <c r="B1871" t="s">
        <v>4</v>
      </c>
      <c r="C1871" t="s">
        <v>3743</v>
      </c>
      <c r="D1871" t="str">
        <f>HYPERLINK("https://talan.bank.gov.ua/get-user-certificate/g6RWw0YM-aPR4YP4vXWB","Завантажити сертифікат")</f>
        <v>Завантажити сертифікат</v>
      </c>
    </row>
    <row r="1872" spans="1:4" x14ac:dyDescent="0.3">
      <c r="A1872" t="s">
        <v>3744</v>
      </c>
      <c r="B1872" t="s">
        <v>4</v>
      </c>
      <c r="C1872" t="s">
        <v>3745</v>
      </c>
      <c r="D1872" t="str">
        <f>HYPERLINK("https://talan.bank.gov.ua/get-user-certificate/g6RWwOfmkI1TVc3jFHa5","Завантажити сертифікат")</f>
        <v>Завантажити сертифікат</v>
      </c>
    </row>
    <row r="1873" spans="1:4" x14ac:dyDescent="0.3">
      <c r="A1873" t="s">
        <v>3746</v>
      </c>
      <c r="B1873" t="s">
        <v>4</v>
      </c>
      <c r="C1873" t="s">
        <v>3747</v>
      </c>
      <c r="D1873" t="str">
        <f>HYPERLINK("https://talan.bank.gov.ua/get-user-certificate/g6RWw0jDt3KHMlbBUqDt","Завантажити сертифікат")</f>
        <v>Завантажити сертифікат</v>
      </c>
    </row>
    <row r="1874" spans="1:4" x14ac:dyDescent="0.3">
      <c r="A1874" t="s">
        <v>3748</v>
      </c>
      <c r="B1874" t="s">
        <v>4</v>
      </c>
      <c r="C1874" t="s">
        <v>3749</v>
      </c>
      <c r="D1874" t="str">
        <f>HYPERLINK("https://talan.bank.gov.ua/get-user-certificate/g6RWw20BfD5Db0eYDXSF","Завантажити сертифікат")</f>
        <v>Завантажити сертифікат</v>
      </c>
    </row>
    <row r="1875" spans="1:4" x14ac:dyDescent="0.3">
      <c r="A1875" t="s">
        <v>3750</v>
      </c>
      <c r="B1875" t="s">
        <v>4</v>
      </c>
      <c r="C1875" t="s">
        <v>3751</v>
      </c>
      <c r="D1875" t="str">
        <f>HYPERLINK("https://talan.bank.gov.ua/get-user-certificate/g6RWwLiHRyZgin8kxgZT","Завантажити сертифікат")</f>
        <v>Завантажити сертифікат</v>
      </c>
    </row>
    <row r="1876" spans="1:4" x14ac:dyDescent="0.3">
      <c r="A1876" t="s">
        <v>3752</v>
      </c>
      <c r="B1876" t="s">
        <v>4</v>
      </c>
      <c r="C1876" t="s">
        <v>3753</v>
      </c>
      <c r="D1876" t="str">
        <f>HYPERLINK("https://talan.bank.gov.ua/get-user-certificate/g6RWwCM0pi2isUahrq2c","Завантажити сертифікат")</f>
        <v>Завантажити сертифікат</v>
      </c>
    </row>
    <row r="1877" spans="1:4" x14ac:dyDescent="0.3">
      <c r="A1877" t="s">
        <v>3754</v>
      </c>
      <c r="B1877" t="s">
        <v>4</v>
      </c>
      <c r="C1877" t="s">
        <v>3755</v>
      </c>
      <c r="D1877" t="str">
        <f>HYPERLINK("https://talan.bank.gov.ua/get-user-certificate/g6RWwunl9hcNMrnMSvw7","Завантажити сертифікат")</f>
        <v>Завантажити сертифікат</v>
      </c>
    </row>
    <row r="1878" spans="1:4" x14ac:dyDescent="0.3">
      <c r="A1878" t="s">
        <v>3756</v>
      </c>
      <c r="B1878" t="s">
        <v>4</v>
      </c>
      <c r="C1878" t="s">
        <v>3757</v>
      </c>
      <c r="D1878" t="str">
        <f>HYPERLINK("https://talan.bank.gov.ua/get-user-certificate/g6RWwOUUNvXGJm41MBE1","Завантажити сертифікат")</f>
        <v>Завантажити сертифікат</v>
      </c>
    </row>
    <row r="1879" spans="1:4" x14ac:dyDescent="0.3">
      <c r="A1879" t="s">
        <v>3758</v>
      </c>
      <c r="B1879" t="s">
        <v>4</v>
      </c>
      <c r="C1879" t="s">
        <v>3759</v>
      </c>
      <c r="D1879" t="str">
        <f>HYPERLINK("https://talan.bank.gov.ua/get-user-certificate/g6RWwCiataGoVqnyZM2X","Завантажити сертифікат")</f>
        <v>Завантажити сертифікат</v>
      </c>
    </row>
    <row r="1880" spans="1:4" x14ac:dyDescent="0.3">
      <c r="A1880" t="s">
        <v>3760</v>
      </c>
      <c r="B1880" t="s">
        <v>4</v>
      </c>
      <c r="C1880" t="s">
        <v>3761</v>
      </c>
      <c r="D1880" t="str">
        <f>HYPERLINK("https://talan.bank.gov.ua/get-user-certificate/g6RWwVPbn8q2uRUp23la","Завантажити сертифікат")</f>
        <v>Завантажити сертифікат</v>
      </c>
    </row>
    <row r="1881" spans="1:4" x14ac:dyDescent="0.3">
      <c r="A1881" t="s">
        <v>3762</v>
      </c>
      <c r="B1881" t="s">
        <v>4</v>
      </c>
      <c r="C1881" t="s">
        <v>3763</v>
      </c>
      <c r="D1881" t="str">
        <f>HYPERLINK("https://talan.bank.gov.ua/get-user-certificate/g6RWwcS3kMowRiI99woN","Завантажити сертифікат")</f>
        <v>Завантажити сертифікат</v>
      </c>
    </row>
    <row r="1882" spans="1:4" x14ac:dyDescent="0.3">
      <c r="A1882" t="s">
        <v>3764</v>
      </c>
      <c r="B1882" t="s">
        <v>4</v>
      </c>
      <c r="C1882" t="s">
        <v>3765</v>
      </c>
      <c r="D1882" t="str">
        <f>HYPERLINK("https://talan.bank.gov.ua/get-user-certificate/g6RWwRPVegnNl1IYaN5r","Завантажити сертифікат")</f>
        <v>Завантажити сертифікат</v>
      </c>
    </row>
    <row r="1883" spans="1:4" x14ac:dyDescent="0.3">
      <c r="A1883" t="s">
        <v>3766</v>
      </c>
      <c r="B1883" t="s">
        <v>4</v>
      </c>
      <c r="C1883" t="s">
        <v>3767</v>
      </c>
      <c r="D1883" t="str">
        <f>HYPERLINK("https://talan.bank.gov.ua/get-user-certificate/g6RWw0-Ct6GF0tqLtJNt","Завантажити сертифікат")</f>
        <v>Завантажити сертифікат</v>
      </c>
    </row>
    <row r="1884" spans="1:4" x14ac:dyDescent="0.3">
      <c r="A1884" t="s">
        <v>3768</v>
      </c>
      <c r="B1884" t="s">
        <v>4</v>
      </c>
      <c r="C1884" t="s">
        <v>3769</v>
      </c>
      <c r="D1884" t="str">
        <f>HYPERLINK("https://talan.bank.gov.ua/get-user-certificate/g6RWwjfsWveLhkqJ0D0r","Завантажити сертифікат")</f>
        <v>Завантажити сертифікат</v>
      </c>
    </row>
    <row r="1885" spans="1:4" x14ac:dyDescent="0.3">
      <c r="A1885" t="s">
        <v>3770</v>
      </c>
      <c r="B1885" t="s">
        <v>4</v>
      </c>
      <c r="C1885" t="s">
        <v>3771</v>
      </c>
      <c r="D1885" t="str">
        <f>HYPERLINK("https://talan.bank.gov.ua/get-user-certificate/g6RWwxzC8pxTBOMZLRBA","Завантажити сертифікат")</f>
        <v>Завантажити сертифікат</v>
      </c>
    </row>
    <row r="1886" spans="1:4" x14ac:dyDescent="0.3">
      <c r="A1886" t="s">
        <v>3772</v>
      </c>
      <c r="B1886" t="s">
        <v>4</v>
      </c>
      <c r="C1886" t="s">
        <v>3773</v>
      </c>
      <c r="D1886" t="str">
        <f>HYPERLINK("https://talan.bank.gov.ua/get-user-certificate/g6RWwbu_D5WfiDvSqbga","Завантажити сертифікат")</f>
        <v>Завантажити сертифікат</v>
      </c>
    </row>
    <row r="1887" spans="1:4" x14ac:dyDescent="0.3">
      <c r="A1887" t="s">
        <v>3774</v>
      </c>
      <c r="B1887" t="s">
        <v>4</v>
      </c>
      <c r="C1887" t="s">
        <v>3775</v>
      </c>
      <c r="D1887" t="str">
        <f>HYPERLINK("https://talan.bank.gov.ua/get-user-certificate/g6RWw5NYex2QHny3E2i5","Завантажити сертифікат")</f>
        <v>Завантажити сертифікат</v>
      </c>
    </row>
    <row r="1888" spans="1:4" x14ac:dyDescent="0.3">
      <c r="A1888" t="s">
        <v>3776</v>
      </c>
      <c r="B1888" t="s">
        <v>4</v>
      </c>
      <c r="C1888" t="s">
        <v>3777</v>
      </c>
      <c r="D1888" t="str">
        <f>HYPERLINK("https://talan.bank.gov.ua/get-user-certificate/g6RWwj6uk17ZOoru2y5b","Завантажити сертифікат")</f>
        <v>Завантажити сертифікат</v>
      </c>
    </row>
    <row r="1889" spans="1:4" x14ac:dyDescent="0.3">
      <c r="A1889" t="s">
        <v>3778</v>
      </c>
      <c r="B1889" t="s">
        <v>4</v>
      </c>
      <c r="C1889" t="s">
        <v>3779</v>
      </c>
      <c r="D1889" t="str">
        <f>HYPERLINK("https://talan.bank.gov.ua/get-user-certificate/g6RWwWKLqBeMJ17Dz39r","Завантажити сертифікат")</f>
        <v>Завантажити сертифікат</v>
      </c>
    </row>
    <row r="1890" spans="1:4" x14ac:dyDescent="0.3">
      <c r="A1890" t="s">
        <v>3780</v>
      </c>
      <c r="B1890" t="s">
        <v>4</v>
      </c>
      <c r="C1890" t="s">
        <v>3781</v>
      </c>
      <c r="D1890" t="str">
        <f>HYPERLINK("https://talan.bank.gov.ua/get-user-certificate/g6RWw3bxJQejF5nl8t_D","Завантажити сертифікат")</f>
        <v>Завантажити сертифікат</v>
      </c>
    </row>
    <row r="1891" spans="1:4" x14ac:dyDescent="0.3">
      <c r="A1891" t="s">
        <v>3782</v>
      </c>
      <c r="B1891" t="s">
        <v>4</v>
      </c>
      <c r="C1891" t="s">
        <v>3783</v>
      </c>
      <c r="D1891" t="str">
        <f>HYPERLINK("https://talan.bank.gov.ua/get-user-certificate/g6RWwP9fgcz-frjg73bz","Завантажити сертифікат")</f>
        <v>Завантажити сертифікат</v>
      </c>
    </row>
    <row r="1892" spans="1:4" x14ac:dyDescent="0.3">
      <c r="A1892" t="s">
        <v>3784</v>
      </c>
      <c r="B1892" t="s">
        <v>4</v>
      </c>
      <c r="C1892" t="s">
        <v>3785</v>
      </c>
      <c r="D1892" t="str">
        <f>HYPERLINK("https://talan.bank.gov.ua/get-user-certificate/g6RWwOoOTymp9R1U2st6","Завантажити сертифікат")</f>
        <v>Завантажити сертифікат</v>
      </c>
    </row>
    <row r="1893" spans="1:4" x14ac:dyDescent="0.3">
      <c r="A1893" t="s">
        <v>3786</v>
      </c>
      <c r="B1893" t="s">
        <v>4</v>
      </c>
      <c r="C1893" t="s">
        <v>3787</v>
      </c>
      <c r="D1893" t="str">
        <f>HYPERLINK("https://talan.bank.gov.ua/get-user-certificate/g6RWwn8ro80bVQ6pj2_f","Завантажити сертифікат")</f>
        <v>Завантажити сертифікат</v>
      </c>
    </row>
    <row r="1894" spans="1:4" x14ac:dyDescent="0.3">
      <c r="A1894" t="s">
        <v>3788</v>
      </c>
      <c r="B1894" t="s">
        <v>4</v>
      </c>
      <c r="C1894" t="s">
        <v>3789</v>
      </c>
      <c r="D1894" t="str">
        <f>HYPERLINK("https://talan.bank.gov.ua/get-user-certificate/g6RWwd9mxt4GW8WcXzox","Завантажити сертифікат")</f>
        <v>Завантажити сертифікат</v>
      </c>
    </row>
    <row r="1895" spans="1:4" x14ac:dyDescent="0.3">
      <c r="A1895" t="s">
        <v>3790</v>
      </c>
      <c r="B1895" t="s">
        <v>4</v>
      </c>
      <c r="C1895" t="s">
        <v>3791</v>
      </c>
      <c r="D1895" t="str">
        <f>HYPERLINK("https://talan.bank.gov.ua/get-user-certificate/g6RWwC9AxAOshOV-ZqKm","Завантажити сертифікат")</f>
        <v>Завантажити сертифікат</v>
      </c>
    </row>
    <row r="1896" spans="1:4" x14ac:dyDescent="0.3">
      <c r="A1896" t="s">
        <v>3792</v>
      </c>
      <c r="B1896" t="s">
        <v>4</v>
      </c>
      <c r="C1896" t="s">
        <v>3793</v>
      </c>
      <c r="D1896" t="str">
        <f>HYPERLINK("https://talan.bank.gov.ua/get-user-certificate/g6RWw0KcfbUVszuVKTbz","Завантажити сертифікат")</f>
        <v>Завантажити сертифікат</v>
      </c>
    </row>
    <row r="1897" spans="1:4" x14ac:dyDescent="0.3">
      <c r="A1897" t="s">
        <v>3794</v>
      </c>
      <c r="B1897" t="s">
        <v>4</v>
      </c>
      <c r="C1897" t="s">
        <v>3795</v>
      </c>
      <c r="D1897" t="str">
        <f>HYPERLINK("https://talan.bank.gov.ua/get-user-certificate/g6RWwQzgoQ4Qufzd7CDq","Завантажити сертифікат")</f>
        <v>Завантажити сертифікат</v>
      </c>
    </row>
    <row r="1898" spans="1:4" x14ac:dyDescent="0.3">
      <c r="A1898" t="s">
        <v>3796</v>
      </c>
      <c r="B1898" t="s">
        <v>4</v>
      </c>
      <c r="C1898" t="s">
        <v>3797</v>
      </c>
      <c r="D1898" t="str">
        <f>HYPERLINK("https://talan.bank.gov.ua/get-user-certificate/g6RWwMCGZ2roh-4F8PeW","Завантажити сертифікат")</f>
        <v>Завантажити сертифікат</v>
      </c>
    </row>
    <row r="1899" spans="1:4" x14ac:dyDescent="0.3">
      <c r="A1899" t="s">
        <v>3798</v>
      </c>
      <c r="B1899" t="s">
        <v>4</v>
      </c>
      <c r="C1899" t="s">
        <v>3799</v>
      </c>
      <c r="D1899" t="str">
        <f>HYPERLINK("https://talan.bank.gov.ua/get-user-certificate/g6RWwSkDZG_kuWxyrfY1","Завантажити сертифікат")</f>
        <v>Завантажити сертифікат</v>
      </c>
    </row>
    <row r="1900" spans="1:4" x14ac:dyDescent="0.3">
      <c r="A1900" t="s">
        <v>3800</v>
      </c>
      <c r="B1900" t="s">
        <v>4</v>
      </c>
      <c r="C1900" t="s">
        <v>3801</v>
      </c>
      <c r="D1900" t="str">
        <f>HYPERLINK("https://talan.bank.gov.ua/get-user-certificate/g6RWw7UyQ96kKuwirzak","Завантажити сертифікат")</f>
        <v>Завантажити сертифікат</v>
      </c>
    </row>
    <row r="1901" spans="1:4" x14ac:dyDescent="0.3">
      <c r="A1901" t="s">
        <v>3802</v>
      </c>
      <c r="B1901" t="s">
        <v>4</v>
      </c>
      <c r="C1901" t="s">
        <v>3803</v>
      </c>
      <c r="D1901" t="str">
        <f>HYPERLINK("https://talan.bank.gov.ua/get-user-certificate/g6RWwU9uqDLFuil91Ogl","Завантажити сертифікат")</f>
        <v>Завантажити сертифікат</v>
      </c>
    </row>
    <row r="1902" spans="1:4" x14ac:dyDescent="0.3">
      <c r="A1902" t="s">
        <v>3804</v>
      </c>
      <c r="B1902" t="s">
        <v>4</v>
      </c>
      <c r="C1902" t="s">
        <v>3805</v>
      </c>
      <c r="D1902" t="str">
        <f>HYPERLINK("https://talan.bank.gov.ua/get-user-certificate/g6RWwz52Wmyztdk38zPO","Завантажити сертифікат")</f>
        <v>Завантажити сертифікат</v>
      </c>
    </row>
    <row r="1903" spans="1:4" x14ac:dyDescent="0.3">
      <c r="A1903" t="s">
        <v>3806</v>
      </c>
      <c r="B1903" t="s">
        <v>4</v>
      </c>
      <c r="C1903" t="s">
        <v>3807</v>
      </c>
      <c r="D1903" t="str">
        <f>HYPERLINK("https://talan.bank.gov.ua/get-user-certificate/g6RWwkRkK4lzw8xsThRP","Завантажити сертифікат")</f>
        <v>Завантажити сертифікат</v>
      </c>
    </row>
    <row r="1904" spans="1:4" x14ac:dyDescent="0.3">
      <c r="A1904" t="s">
        <v>3808</v>
      </c>
      <c r="B1904" t="s">
        <v>4</v>
      </c>
      <c r="C1904" t="s">
        <v>3809</v>
      </c>
      <c r="D1904" t="str">
        <f>HYPERLINK("https://talan.bank.gov.ua/get-user-certificate/g6RWwSxHocGr8NFvfsWZ","Завантажити сертифікат")</f>
        <v>Завантажити сертифікат</v>
      </c>
    </row>
    <row r="1905" spans="1:4" x14ac:dyDescent="0.3">
      <c r="A1905" t="s">
        <v>3810</v>
      </c>
      <c r="B1905" t="s">
        <v>4</v>
      </c>
      <c r="C1905" t="s">
        <v>3811</v>
      </c>
      <c r="D1905" t="str">
        <f>HYPERLINK("https://talan.bank.gov.ua/get-user-certificate/g6RWws9TaN4oiX50ebyP","Завантажити сертифікат")</f>
        <v>Завантажити сертифікат</v>
      </c>
    </row>
    <row r="1906" spans="1:4" x14ac:dyDescent="0.3">
      <c r="A1906" t="s">
        <v>3812</v>
      </c>
      <c r="B1906" t="s">
        <v>4</v>
      </c>
      <c r="C1906" t="s">
        <v>3813</v>
      </c>
      <c r="D1906" t="str">
        <f>HYPERLINK("https://talan.bank.gov.ua/get-user-certificate/g6RWw1ujekWMzvgvZyhS","Завантажити сертифікат")</f>
        <v>Завантажити сертифікат</v>
      </c>
    </row>
    <row r="1907" spans="1:4" x14ac:dyDescent="0.3">
      <c r="A1907" t="s">
        <v>3814</v>
      </c>
      <c r="B1907" t="s">
        <v>4</v>
      </c>
      <c r="C1907" t="s">
        <v>3815</v>
      </c>
      <c r="D1907" t="str">
        <f>HYPERLINK("https://talan.bank.gov.ua/get-user-certificate/g6RWwLWzS89aNAhQxrgB","Завантажити сертифікат")</f>
        <v>Завантажити сертифікат</v>
      </c>
    </row>
    <row r="1908" spans="1:4" x14ac:dyDescent="0.3">
      <c r="A1908" t="s">
        <v>3816</v>
      </c>
      <c r="B1908" t="s">
        <v>4</v>
      </c>
      <c r="C1908" t="s">
        <v>3817</v>
      </c>
      <c r="D1908" t="str">
        <f>HYPERLINK("https://talan.bank.gov.ua/get-user-certificate/g6RWwNOx1YXgDVXyRBzm","Завантажити сертифікат")</f>
        <v>Завантажити сертифікат</v>
      </c>
    </row>
    <row r="1909" spans="1:4" x14ac:dyDescent="0.3">
      <c r="A1909" t="s">
        <v>3818</v>
      </c>
      <c r="B1909" t="s">
        <v>4</v>
      </c>
      <c r="C1909" t="s">
        <v>3819</v>
      </c>
      <c r="D1909" t="str">
        <f>HYPERLINK("https://talan.bank.gov.ua/get-user-certificate/g6RWwaj4nKqSasuWplsU","Завантажити сертифікат")</f>
        <v>Завантажити сертифікат</v>
      </c>
    </row>
    <row r="1910" spans="1:4" x14ac:dyDescent="0.3">
      <c r="A1910" t="s">
        <v>3820</v>
      </c>
      <c r="B1910" t="s">
        <v>4</v>
      </c>
      <c r="C1910" t="s">
        <v>3821</v>
      </c>
      <c r="D1910" t="str">
        <f>HYPERLINK("https://talan.bank.gov.ua/get-user-certificate/g6RWwsT-6f2a2Utfv4Wu","Завантажити сертифікат")</f>
        <v>Завантажити сертифікат</v>
      </c>
    </row>
    <row r="1911" spans="1:4" x14ac:dyDescent="0.3">
      <c r="A1911" t="s">
        <v>3822</v>
      </c>
      <c r="B1911" t="s">
        <v>4</v>
      </c>
      <c r="C1911" t="s">
        <v>3823</v>
      </c>
      <c r="D1911" t="str">
        <f>HYPERLINK("https://talan.bank.gov.ua/get-user-certificate/g6RWwJY2PAotOzPCg8ao","Завантажити сертифікат")</f>
        <v>Завантажити сертифікат</v>
      </c>
    </row>
    <row r="1912" spans="1:4" x14ac:dyDescent="0.3">
      <c r="A1912" t="s">
        <v>3824</v>
      </c>
      <c r="B1912" t="s">
        <v>4</v>
      </c>
      <c r="C1912" t="s">
        <v>3825</v>
      </c>
      <c r="D1912" t="str">
        <f>HYPERLINK("https://talan.bank.gov.ua/get-user-certificate/g6RWw_nlZJZLx12kv5SL","Завантажити сертифікат")</f>
        <v>Завантажити сертифікат</v>
      </c>
    </row>
    <row r="1913" spans="1:4" x14ac:dyDescent="0.3">
      <c r="A1913" t="s">
        <v>3826</v>
      </c>
      <c r="B1913" t="s">
        <v>4</v>
      </c>
      <c r="C1913" t="s">
        <v>3827</v>
      </c>
      <c r="D1913" t="str">
        <f>HYPERLINK("https://talan.bank.gov.ua/get-user-certificate/g6RWw-eC2olf5gd8c02b","Завантажити сертифікат")</f>
        <v>Завантажити сертифікат</v>
      </c>
    </row>
    <row r="1914" spans="1:4" x14ac:dyDescent="0.3">
      <c r="A1914" t="s">
        <v>3828</v>
      </c>
      <c r="B1914" t="s">
        <v>4</v>
      </c>
      <c r="C1914" t="s">
        <v>3829</v>
      </c>
      <c r="D1914" t="str">
        <f>HYPERLINK("https://talan.bank.gov.ua/get-user-certificate/g6RWw1nrkKD0CDNPiyoU","Завантажити сертифікат")</f>
        <v>Завантажити сертифікат</v>
      </c>
    </row>
    <row r="1915" spans="1:4" x14ac:dyDescent="0.3">
      <c r="A1915" t="s">
        <v>3830</v>
      </c>
      <c r="B1915" t="s">
        <v>4</v>
      </c>
      <c r="C1915" t="s">
        <v>3831</v>
      </c>
      <c r="D1915" t="str">
        <f>HYPERLINK("https://talan.bank.gov.ua/get-user-certificate/g6RWw7trYXmz_PNzt4gX","Завантажити сертифікат")</f>
        <v>Завантажити сертифікат</v>
      </c>
    </row>
    <row r="1916" spans="1:4" x14ac:dyDescent="0.3">
      <c r="A1916" t="s">
        <v>3832</v>
      </c>
      <c r="B1916" t="s">
        <v>4</v>
      </c>
      <c r="C1916" t="s">
        <v>3833</v>
      </c>
      <c r="D1916" t="str">
        <f>HYPERLINK("https://talan.bank.gov.ua/get-user-certificate/g6RWwREGDioa3Yp3canB","Завантажити сертифікат")</f>
        <v>Завантажити сертифікат</v>
      </c>
    </row>
    <row r="1917" spans="1:4" x14ac:dyDescent="0.3">
      <c r="A1917" t="s">
        <v>3834</v>
      </c>
      <c r="B1917" t="s">
        <v>4</v>
      </c>
      <c r="C1917" t="s">
        <v>3835</v>
      </c>
      <c r="D1917" t="str">
        <f>HYPERLINK("https://talan.bank.gov.ua/get-user-certificate/g6RWwDhuxV8PEsEwpEz_","Завантажити сертифікат")</f>
        <v>Завантажити сертифікат</v>
      </c>
    </row>
    <row r="1918" spans="1:4" x14ac:dyDescent="0.3">
      <c r="A1918" t="s">
        <v>3836</v>
      </c>
      <c r="B1918" t="s">
        <v>4</v>
      </c>
      <c r="C1918" t="s">
        <v>3837</v>
      </c>
      <c r="D1918" t="str">
        <f>HYPERLINK("https://talan.bank.gov.ua/get-user-certificate/g6RWwgS9nrKrIhWlh9J_","Завантажити сертифікат")</f>
        <v>Завантажити сертифікат</v>
      </c>
    </row>
    <row r="1919" spans="1:4" x14ac:dyDescent="0.3">
      <c r="A1919" t="s">
        <v>3838</v>
      </c>
      <c r="B1919" t="s">
        <v>4</v>
      </c>
      <c r="C1919" t="s">
        <v>3839</v>
      </c>
      <c r="D1919" t="str">
        <f>HYPERLINK("https://talan.bank.gov.ua/get-user-certificate/g6RWwIRE_Hq7LMohKBMs","Завантажити сертифікат")</f>
        <v>Завантажити сертифікат</v>
      </c>
    </row>
    <row r="1920" spans="1:4" x14ac:dyDescent="0.3">
      <c r="A1920" t="s">
        <v>3840</v>
      </c>
      <c r="B1920" t="s">
        <v>4</v>
      </c>
      <c r="C1920" t="s">
        <v>3841</v>
      </c>
      <c r="D1920" t="str">
        <f>HYPERLINK("https://talan.bank.gov.ua/get-user-certificate/g6RWwSW-y7zh2ZqyVVm_","Завантажити сертифікат")</f>
        <v>Завантажити сертифікат</v>
      </c>
    </row>
    <row r="1921" spans="1:4" x14ac:dyDescent="0.3">
      <c r="A1921" t="s">
        <v>3842</v>
      </c>
      <c r="B1921" t="s">
        <v>4</v>
      </c>
      <c r="C1921" t="s">
        <v>3843</v>
      </c>
      <c r="D1921" t="str">
        <f>HYPERLINK("https://talan.bank.gov.ua/get-user-certificate/g6RWwRRhx0ADh2HHzCIk","Завантажити сертифікат")</f>
        <v>Завантажити сертифікат</v>
      </c>
    </row>
    <row r="1922" spans="1:4" x14ac:dyDescent="0.3">
      <c r="A1922" t="s">
        <v>3844</v>
      </c>
      <c r="B1922" t="s">
        <v>4</v>
      </c>
      <c r="C1922" t="s">
        <v>3845</v>
      </c>
      <c r="D1922" t="str">
        <f>HYPERLINK("https://talan.bank.gov.ua/get-user-certificate/g6RWw1K4304FRnM3kqSy","Завантажити сертифікат")</f>
        <v>Завантажити сертифікат</v>
      </c>
    </row>
    <row r="1923" spans="1:4" x14ac:dyDescent="0.3">
      <c r="A1923" t="s">
        <v>3846</v>
      </c>
      <c r="B1923" t="s">
        <v>4</v>
      </c>
      <c r="C1923" t="s">
        <v>3847</v>
      </c>
      <c r="D1923" t="str">
        <f>HYPERLINK("https://talan.bank.gov.ua/get-user-certificate/g6RWw0bwShALoHHSi76-","Завантажити сертифікат")</f>
        <v>Завантажити сертифікат</v>
      </c>
    </row>
    <row r="1924" spans="1:4" x14ac:dyDescent="0.3">
      <c r="A1924" t="s">
        <v>3848</v>
      </c>
      <c r="B1924" t="s">
        <v>4</v>
      </c>
      <c r="C1924" t="s">
        <v>3849</v>
      </c>
      <c r="D1924" t="str">
        <f>HYPERLINK("https://talan.bank.gov.ua/get-user-certificate/g6RWwSycyVyUPjWnpy4Q","Завантажити сертифікат")</f>
        <v>Завантажити сертифікат</v>
      </c>
    </row>
    <row r="1925" spans="1:4" x14ac:dyDescent="0.3">
      <c r="A1925" t="s">
        <v>3850</v>
      </c>
      <c r="B1925" t="s">
        <v>4</v>
      </c>
      <c r="C1925" t="s">
        <v>3851</v>
      </c>
      <c r="D1925" t="str">
        <f>HYPERLINK("https://talan.bank.gov.ua/get-user-certificate/g6RWwP_F9UJxRsJ4yWAJ","Завантажити сертифікат")</f>
        <v>Завантажити сертифікат</v>
      </c>
    </row>
    <row r="1926" spans="1:4" x14ac:dyDescent="0.3">
      <c r="A1926" t="s">
        <v>3852</v>
      </c>
      <c r="B1926" t="s">
        <v>4</v>
      </c>
      <c r="C1926" t="s">
        <v>3853</v>
      </c>
      <c r="D1926" t="str">
        <f>HYPERLINK("https://talan.bank.gov.ua/get-user-certificate/g6RWwiKNl-cwZiA2pYkb","Завантажити сертифікат")</f>
        <v>Завантажити сертифікат</v>
      </c>
    </row>
    <row r="1927" spans="1:4" x14ac:dyDescent="0.3">
      <c r="A1927" t="s">
        <v>3854</v>
      </c>
      <c r="B1927" t="s">
        <v>4</v>
      </c>
      <c r="C1927" t="s">
        <v>3855</v>
      </c>
      <c r="D1927" t="str">
        <f>HYPERLINK("https://talan.bank.gov.ua/get-user-certificate/g6RWwZBL-KEdRai2KDQb","Завантажити сертифікат")</f>
        <v>Завантажити сертифікат</v>
      </c>
    </row>
    <row r="1928" spans="1:4" x14ac:dyDescent="0.3">
      <c r="A1928" t="s">
        <v>3856</v>
      </c>
      <c r="B1928" t="s">
        <v>4</v>
      </c>
      <c r="C1928" t="s">
        <v>3857</v>
      </c>
      <c r="D1928" t="str">
        <f>HYPERLINK("https://talan.bank.gov.ua/get-user-certificate/g6RWw-V3u5TWjXINZ68D","Завантажити сертифікат")</f>
        <v>Завантажити сертифікат</v>
      </c>
    </row>
    <row r="1929" spans="1:4" x14ac:dyDescent="0.3">
      <c r="A1929" t="s">
        <v>3858</v>
      </c>
      <c r="B1929" t="s">
        <v>4</v>
      </c>
      <c r="C1929" t="s">
        <v>3859</v>
      </c>
      <c r="D1929" t="str">
        <f>HYPERLINK("https://talan.bank.gov.ua/get-user-certificate/g6RWw0Ec7DgcTiO3fai4","Завантажити сертифікат")</f>
        <v>Завантажити сертифікат</v>
      </c>
    </row>
    <row r="1930" spans="1:4" x14ac:dyDescent="0.3">
      <c r="A1930" t="s">
        <v>3860</v>
      </c>
      <c r="B1930" t="s">
        <v>4</v>
      </c>
      <c r="C1930" t="s">
        <v>3861</v>
      </c>
      <c r="D1930" t="str">
        <f>HYPERLINK("https://talan.bank.gov.ua/get-user-certificate/g6RWw_cA93wQPT0NAE3X","Завантажити сертифікат")</f>
        <v>Завантажити сертифікат</v>
      </c>
    </row>
    <row r="1931" spans="1:4" x14ac:dyDescent="0.3">
      <c r="A1931" t="s">
        <v>3862</v>
      </c>
      <c r="B1931" t="s">
        <v>4</v>
      </c>
      <c r="C1931" t="s">
        <v>3863</v>
      </c>
      <c r="D1931" t="str">
        <f>HYPERLINK("https://talan.bank.gov.ua/get-user-certificate/g6RWwdW-guV5vuvYU5VU","Завантажити сертифікат")</f>
        <v>Завантажити сертифікат</v>
      </c>
    </row>
    <row r="1932" spans="1:4" x14ac:dyDescent="0.3">
      <c r="A1932" t="s">
        <v>3864</v>
      </c>
      <c r="B1932" t="s">
        <v>4</v>
      </c>
      <c r="C1932" t="s">
        <v>3865</v>
      </c>
      <c r="D1932" t="str">
        <f>HYPERLINK("https://talan.bank.gov.ua/get-user-certificate/g6RWwGgqRW2gXPDKhOFc","Завантажити сертифікат")</f>
        <v>Завантажити сертифікат</v>
      </c>
    </row>
    <row r="1933" spans="1:4" x14ac:dyDescent="0.3">
      <c r="A1933" t="s">
        <v>3866</v>
      </c>
      <c r="B1933" t="s">
        <v>4</v>
      </c>
      <c r="C1933" t="s">
        <v>3867</v>
      </c>
      <c r="D1933" t="str">
        <f>HYPERLINK("https://talan.bank.gov.ua/get-user-certificate/g6RWwrdBXteUPpTF_ZCK","Завантажити сертифікат")</f>
        <v>Завантажити сертифікат</v>
      </c>
    </row>
    <row r="1934" spans="1:4" x14ac:dyDescent="0.3">
      <c r="A1934" t="s">
        <v>3868</v>
      </c>
      <c r="B1934" t="s">
        <v>4</v>
      </c>
      <c r="C1934" t="s">
        <v>3869</v>
      </c>
      <c r="D1934" t="str">
        <f>HYPERLINK("https://talan.bank.gov.ua/get-user-certificate/g6RWwJ9IezB1Hmi_5AcC","Завантажити сертифікат")</f>
        <v>Завантажити сертифікат</v>
      </c>
    </row>
    <row r="1935" spans="1:4" x14ac:dyDescent="0.3">
      <c r="A1935" t="s">
        <v>3870</v>
      </c>
      <c r="B1935" t="s">
        <v>4</v>
      </c>
      <c r="C1935" t="s">
        <v>3871</v>
      </c>
      <c r="D1935" t="str">
        <f>HYPERLINK("https://talan.bank.gov.ua/get-user-certificate/g6RWwSc42XxEOxWWWcs5","Завантажити сертифікат")</f>
        <v>Завантажити сертифікат</v>
      </c>
    </row>
    <row r="1936" spans="1:4" x14ac:dyDescent="0.3">
      <c r="A1936" t="s">
        <v>3872</v>
      </c>
      <c r="B1936" t="s">
        <v>4</v>
      </c>
      <c r="C1936" t="s">
        <v>3873</v>
      </c>
      <c r="D1936" t="str">
        <f>HYPERLINK("https://talan.bank.gov.ua/get-user-certificate/g6RWwLRcoxMq_pkedgsr","Завантажити сертифікат")</f>
        <v>Завантажити сертифікат</v>
      </c>
    </row>
    <row r="1937" spans="1:4" x14ac:dyDescent="0.3">
      <c r="A1937" t="s">
        <v>3874</v>
      </c>
      <c r="B1937" t="s">
        <v>4</v>
      </c>
      <c r="C1937" t="s">
        <v>3875</v>
      </c>
      <c r="D1937" t="str">
        <f>HYPERLINK("https://talan.bank.gov.ua/get-user-certificate/g6RWwKw87F-x4krA2nJ0","Завантажити сертифікат")</f>
        <v>Завантажити сертифікат</v>
      </c>
    </row>
    <row r="1938" spans="1:4" x14ac:dyDescent="0.3">
      <c r="A1938" t="s">
        <v>3876</v>
      </c>
      <c r="B1938" t="s">
        <v>4</v>
      </c>
      <c r="C1938" t="s">
        <v>3877</v>
      </c>
      <c r="D1938" t="str">
        <f>HYPERLINK("https://talan.bank.gov.ua/get-user-certificate/g6RWwbuhziuHCLgxwznZ","Завантажити сертифікат")</f>
        <v>Завантажити сертифікат</v>
      </c>
    </row>
    <row r="1939" spans="1:4" x14ac:dyDescent="0.3">
      <c r="A1939" t="s">
        <v>3878</v>
      </c>
      <c r="B1939" t="s">
        <v>4</v>
      </c>
      <c r="C1939" t="s">
        <v>3879</v>
      </c>
      <c r="D1939" t="str">
        <f>HYPERLINK("https://talan.bank.gov.ua/get-user-certificate/g6RWw2DnmWtsyEBB02b8","Завантажити сертифікат")</f>
        <v>Завантажити сертифікат</v>
      </c>
    </row>
    <row r="1940" spans="1:4" x14ac:dyDescent="0.3">
      <c r="A1940" t="s">
        <v>3880</v>
      </c>
      <c r="B1940" t="s">
        <v>4</v>
      </c>
      <c r="C1940" t="s">
        <v>3881</v>
      </c>
      <c r="D1940" t="str">
        <f>HYPERLINK("https://talan.bank.gov.ua/get-user-certificate/g6RWwO5qlocBIHs8nXog","Завантажити сертифікат")</f>
        <v>Завантажити сертифікат</v>
      </c>
    </row>
    <row r="1941" spans="1:4" x14ac:dyDescent="0.3">
      <c r="A1941" t="s">
        <v>3882</v>
      </c>
      <c r="B1941" t="s">
        <v>4</v>
      </c>
      <c r="C1941" t="s">
        <v>3883</v>
      </c>
      <c r="D1941" t="str">
        <f>HYPERLINK("https://talan.bank.gov.ua/get-user-certificate/g6RWw9EQK71rt8oLealC","Завантажити сертифікат")</f>
        <v>Завантажити сертифікат</v>
      </c>
    </row>
    <row r="1942" spans="1:4" x14ac:dyDescent="0.3">
      <c r="A1942" t="s">
        <v>3884</v>
      </c>
      <c r="B1942" t="s">
        <v>4</v>
      </c>
      <c r="C1942" t="s">
        <v>3885</v>
      </c>
      <c r="D1942" t="str">
        <f>HYPERLINK("https://talan.bank.gov.ua/get-user-certificate/g6RWwFfly-IuT6trWoNp","Завантажити сертифікат")</f>
        <v>Завантажити сертифікат</v>
      </c>
    </row>
    <row r="1943" spans="1:4" x14ac:dyDescent="0.3">
      <c r="A1943" t="s">
        <v>3886</v>
      </c>
      <c r="B1943" t="s">
        <v>4</v>
      </c>
      <c r="C1943" t="s">
        <v>3887</v>
      </c>
      <c r="D1943" t="str">
        <f>HYPERLINK("https://talan.bank.gov.ua/get-user-certificate/g6RWwZd_L6DqYH-oQZms","Завантажити сертифікат")</f>
        <v>Завантажити сертифікат</v>
      </c>
    </row>
    <row r="1944" spans="1:4" x14ac:dyDescent="0.3">
      <c r="A1944" t="s">
        <v>3888</v>
      </c>
      <c r="B1944" t="s">
        <v>4</v>
      </c>
      <c r="C1944" t="s">
        <v>3889</v>
      </c>
      <c r="D1944" t="str">
        <f>HYPERLINK("https://talan.bank.gov.ua/get-user-certificate/g6RWw-biRpnejIQSVFnB","Завантажити сертифікат")</f>
        <v>Завантажити сертифікат</v>
      </c>
    </row>
    <row r="1945" spans="1:4" x14ac:dyDescent="0.3">
      <c r="A1945" t="s">
        <v>3890</v>
      </c>
      <c r="B1945" t="s">
        <v>4</v>
      </c>
      <c r="C1945" t="s">
        <v>3891</v>
      </c>
      <c r="D1945" t="str">
        <f>HYPERLINK("https://talan.bank.gov.ua/get-user-certificate/g6RWwFK-FhSRnAKsncHi","Завантажити сертифікат")</f>
        <v>Завантажити сертифікат</v>
      </c>
    </row>
    <row r="1946" spans="1:4" x14ac:dyDescent="0.3">
      <c r="A1946" t="s">
        <v>3892</v>
      </c>
      <c r="B1946" t="s">
        <v>4</v>
      </c>
      <c r="C1946" t="s">
        <v>3893</v>
      </c>
      <c r="D1946" t="str">
        <f>HYPERLINK("https://talan.bank.gov.ua/get-user-certificate/g6RWwmSTHuI8CHd4SoGz","Завантажити сертифікат")</f>
        <v>Завантажити сертифікат</v>
      </c>
    </row>
    <row r="1947" spans="1:4" x14ac:dyDescent="0.3">
      <c r="A1947" t="s">
        <v>3894</v>
      </c>
      <c r="B1947" t="s">
        <v>4</v>
      </c>
      <c r="C1947" t="s">
        <v>3895</v>
      </c>
      <c r="D1947" t="str">
        <f>HYPERLINK("https://talan.bank.gov.ua/get-user-certificate/g6RWwpwJkZWIBCWWHbek","Завантажити сертифікат")</f>
        <v>Завантажити сертифікат</v>
      </c>
    </row>
    <row r="1948" spans="1:4" x14ac:dyDescent="0.3">
      <c r="A1948" t="s">
        <v>3896</v>
      </c>
      <c r="B1948" t="s">
        <v>4</v>
      </c>
      <c r="C1948" t="s">
        <v>3897</v>
      </c>
      <c r="D1948" t="str">
        <f>HYPERLINK("https://talan.bank.gov.ua/get-user-certificate/g6RWw852ZlsszT2NsGcc","Завантажити сертифікат")</f>
        <v>Завантажити сертифікат</v>
      </c>
    </row>
    <row r="1949" spans="1:4" x14ac:dyDescent="0.3">
      <c r="A1949" t="s">
        <v>3899</v>
      </c>
      <c r="B1949" t="s">
        <v>4</v>
      </c>
      <c r="C1949" t="s">
        <v>3900</v>
      </c>
      <c r="D1949" t="str">
        <f>HYPERLINK("https://talan.bank.gov.ua/get-user-certificate/69jALG8dmAmsDkNjERlv","Завантажити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  <hyperlink ref="D14" r:id="rId13" tooltip="Завантажити сертифікат" display="Завантажити сертифікат"/>
    <hyperlink ref="D15" r:id="rId14" tooltip="Завантажити сертифікат" display="Завантажити сертифікат"/>
    <hyperlink ref="D16" r:id="rId15" tooltip="Завантажити сертифікат" display="Завантажити сертифікат"/>
    <hyperlink ref="D17" r:id="rId16" tooltip="Завантажити сертифікат" display="Завантажити сертифікат"/>
    <hyperlink ref="D18" r:id="rId17" tooltip="Завантажити сертифікат" display="Завантажити сертифікат"/>
    <hyperlink ref="D19" r:id="rId18" tooltip="Завантажити сертифікат" display="Завантажити сертифікат"/>
    <hyperlink ref="D20" r:id="rId19" tooltip="Завантажити сертифікат" display="Завантажити сертифікат"/>
    <hyperlink ref="D21" r:id="rId20" tooltip="Завантажити сертифікат" display="Завантажити сертифікат"/>
    <hyperlink ref="D22" r:id="rId21" tooltip="Завантажити сертифікат" display="Завантажити сертифікат"/>
    <hyperlink ref="D23" r:id="rId22" tooltip="Завантажити сертифікат" display="Завантажити сертифікат"/>
    <hyperlink ref="D24" r:id="rId23" tooltip="Завантажити сертифікат" display="Завантажити сертифікат"/>
    <hyperlink ref="D25" r:id="rId24" tooltip="Завантажити сертифікат" display="Завантажити сертифікат"/>
    <hyperlink ref="D26" r:id="rId25" tooltip="Завантажити сертифікат" display="Завантажити сертифікат"/>
    <hyperlink ref="D27" r:id="rId26" tooltip="Завантажити сертифікат" display="Завантажити сертифікат"/>
    <hyperlink ref="D28" r:id="rId27" tooltip="Завантажити сертифікат" display="Завантажити сертифікат"/>
    <hyperlink ref="D29" r:id="rId28" tooltip="Завантажити сертифікат" display="Завантажити сертифікат"/>
    <hyperlink ref="D30" r:id="rId29" tooltip="Завантажити сертифікат" display="Завантажити сертифікат"/>
    <hyperlink ref="D31" r:id="rId30" tooltip="Завантажити сертифікат" display="Завантажити сертифікат"/>
    <hyperlink ref="D32" r:id="rId31" tooltip="Завантажити сертифікат" display="Завантажити сертифікат"/>
    <hyperlink ref="D33" r:id="rId32" tooltip="Завантажити сертифікат" display="Завантажити сертифікат"/>
    <hyperlink ref="D34" r:id="rId33" tooltip="Завантажити сертифікат" display="Завантажити сертифікат"/>
    <hyperlink ref="D35" r:id="rId34" tooltip="Завантажити сертифікат" display="Завантажити сертифікат"/>
    <hyperlink ref="D36" r:id="rId35" tooltip="Завантажити сертифікат" display="Завантажити сертифікат"/>
    <hyperlink ref="D37" r:id="rId36" tooltip="Завантажити сертифікат" display="Завантажити сертифікат"/>
    <hyperlink ref="D38" r:id="rId37" tooltip="Завантажити сертифікат" display="Завантажити сертифікат"/>
    <hyperlink ref="D39" r:id="rId38" tooltip="Завантажити сертифікат" display="Завантажити сертифікат"/>
    <hyperlink ref="D40" r:id="rId39" tooltip="Завантажити сертифікат" display="Завантажити сертифікат"/>
    <hyperlink ref="D41" r:id="rId40" tooltip="Завантажити сертифікат" display="Завантажити сертифікат"/>
    <hyperlink ref="D42" r:id="rId41" tooltip="Завантажити сертифікат" display="Завантажити сертифікат"/>
    <hyperlink ref="D43" r:id="rId42" tooltip="Завантажити сертифікат" display="Завантажити сертифікат"/>
    <hyperlink ref="D44" r:id="rId43" tooltip="Завантажити сертифікат" display="Завантажити сертифікат"/>
    <hyperlink ref="D45" r:id="rId44" tooltip="Завантажити сертифікат" display="Завантажити сертифікат"/>
    <hyperlink ref="D46" r:id="rId45" tooltip="Завантажити сертифікат" display="Завантажити сертифікат"/>
    <hyperlink ref="D47" r:id="rId46" tooltip="Завантажити сертифікат" display="Завантажити сертифікат"/>
    <hyperlink ref="D48" r:id="rId47" tooltip="Завантажити сертифікат" display="Завантажити сертифікат"/>
    <hyperlink ref="D49" r:id="rId48" tooltip="Завантажити сертифікат" display="Завантажити сертифікат"/>
    <hyperlink ref="D50" r:id="rId49" tooltip="Завантажити сертифікат" display="Завантажити сертифікат"/>
    <hyperlink ref="D51" r:id="rId50" tooltip="Завантажити сертифікат" display="Завантажити сертифікат"/>
    <hyperlink ref="D52" r:id="rId51" tooltip="Завантажити сертифікат" display="Завантажити сертифікат"/>
    <hyperlink ref="D53" r:id="rId52" tooltip="Завантажити сертифікат" display="Завантажити сертифікат"/>
    <hyperlink ref="D54" r:id="rId53" tooltip="Завантажити сертифікат" display="Завантажити сертифікат"/>
    <hyperlink ref="D55" r:id="rId54" tooltip="Завантажити сертифікат" display="Завантажити сертифікат"/>
    <hyperlink ref="D56" r:id="rId55" tooltip="Завантажити сертифікат" display="Завантажити сертифікат"/>
    <hyperlink ref="D57" r:id="rId56" tooltip="Завантажити сертифікат" display="Завантажити сертифікат"/>
    <hyperlink ref="D58" r:id="rId57" tooltip="Завантажити сертифікат" display="Завантажити сертифікат"/>
    <hyperlink ref="D59" r:id="rId58" tooltip="Завантажити сертифікат" display="Завантажити сертифікат"/>
    <hyperlink ref="D60" r:id="rId59" tooltip="Завантажити сертифікат" display="Завантажити сертифікат"/>
    <hyperlink ref="D61" r:id="rId60" tooltip="Завантажити сертифікат" display="Завантажити сертифікат"/>
    <hyperlink ref="D62" r:id="rId61" tooltip="Завантажити сертифікат" display="Завантажити сертифікат"/>
    <hyperlink ref="D63" r:id="rId62" tooltip="Завантажити сертифікат" display="Завантажити сертифікат"/>
    <hyperlink ref="D64" r:id="rId63" tooltip="Завантажити сертифікат" display="Завантажити сертифікат"/>
    <hyperlink ref="D65" r:id="rId64" tooltip="Завантажити сертифікат" display="Завантажити сертифікат"/>
    <hyperlink ref="D66" r:id="rId65" tooltip="Завантажити сертифікат" display="Завантажити сертифікат"/>
    <hyperlink ref="D67" r:id="rId66" tooltip="Завантажити сертифікат" display="Завантажити сертифікат"/>
    <hyperlink ref="D68" r:id="rId67" tooltip="Завантажити сертифікат" display="Завантажити сертифікат"/>
    <hyperlink ref="D69" r:id="rId68" tooltip="Завантажити сертифікат" display="Завантажити сертифікат"/>
    <hyperlink ref="D70" r:id="rId69" tooltip="Завантажити сертифікат" display="Завантажити сертифікат"/>
    <hyperlink ref="D71" r:id="rId70" tooltip="Завантажити сертифікат" display="Завантажити сертифікат"/>
    <hyperlink ref="D72" r:id="rId71" tooltip="Завантажити сертифікат" display="Завантажити сертифікат"/>
    <hyperlink ref="D73" r:id="rId72" tooltip="Завантажити сертифікат" display="Завантажити сертифікат"/>
    <hyperlink ref="D74" r:id="rId73" tooltip="Завантажити сертифікат" display="Завантажити сертифікат"/>
    <hyperlink ref="D75" r:id="rId74" tooltip="Завантажити сертифікат" display="Завантажити сертифікат"/>
    <hyperlink ref="D76" r:id="rId75" tooltip="Завантажити сертифікат" display="Завантажити сертифікат"/>
    <hyperlink ref="D77" r:id="rId76" tooltip="Завантажити сертифікат" display="Завантажити сертифікат"/>
    <hyperlink ref="D78" r:id="rId77" tooltip="Завантажити сертифікат" display="Завантажити сертифікат"/>
    <hyperlink ref="D79" r:id="rId78" tooltip="Завантажити сертифікат" display="Завантажити сертифікат"/>
    <hyperlink ref="D80" r:id="rId79" tooltip="Завантажити сертифікат" display="Завантажити сертифікат"/>
    <hyperlink ref="D81" r:id="rId80" tooltip="Завантажити сертифікат" display="Завантажити сертифікат"/>
    <hyperlink ref="D82" r:id="rId81" tooltip="Завантажити сертифікат" display="Завантажити сертифікат"/>
    <hyperlink ref="D83" r:id="rId82" tooltip="Завантажити сертифікат" display="Завантажити сертифікат"/>
    <hyperlink ref="D84" r:id="rId83" tooltip="Завантажити сертифікат" display="Завантажити сертифікат"/>
    <hyperlink ref="D85" r:id="rId84" tooltip="Завантажити сертифікат" display="Завантажити сертифікат"/>
    <hyperlink ref="D86" r:id="rId85" tooltip="Завантажити сертифікат" display="Завантажити сертифікат"/>
    <hyperlink ref="D87" r:id="rId86" tooltip="Завантажити сертифікат" display="Завантажити сертифікат"/>
    <hyperlink ref="D88" r:id="rId87" tooltip="Завантажити сертифікат" display="Завантажити сертифікат"/>
    <hyperlink ref="D89" r:id="rId88" tooltip="Завантажити сертифікат" display="Завантажити сертифікат"/>
    <hyperlink ref="D90" r:id="rId89" tooltip="Завантажити сертифікат" display="Завантажити сертифікат"/>
    <hyperlink ref="D91" r:id="rId90" tooltip="Завантажити сертифікат" display="Завантажити сертифікат"/>
    <hyperlink ref="D92" r:id="rId91" tooltip="Завантажити сертифікат" display="Завантажити сертифікат"/>
    <hyperlink ref="D93" r:id="rId92" tooltip="Завантажити сертифікат" display="Завантажити сертифікат"/>
    <hyperlink ref="D94" r:id="rId93" tooltip="Завантажити сертифікат" display="Завантажити сертифікат"/>
    <hyperlink ref="D95" r:id="rId94" tooltip="Завантажити сертифікат" display="Завантажити сертифікат"/>
    <hyperlink ref="D96" r:id="rId95" tooltip="Завантажити сертифікат" display="Завантажити сертифікат"/>
    <hyperlink ref="D97" r:id="rId96" tooltip="Завантажити сертифікат" display="Завантажити сертифікат"/>
    <hyperlink ref="D98" r:id="rId97" tooltip="Завантажити сертифікат" display="Завантажити сертифікат"/>
    <hyperlink ref="D99" r:id="rId98" tooltip="Завантажити сертифікат" display="Завантажити сертифікат"/>
    <hyperlink ref="D100" r:id="rId99" tooltip="Завантажити сертифікат" display="Завантажити сертифікат"/>
    <hyperlink ref="D101" r:id="rId100" tooltip="Завантажити сертифікат" display="Завантажити сертифікат"/>
    <hyperlink ref="D102" r:id="rId101" tooltip="Завантажити сертифікат" display="Завантажити сертифікат"/>
    <hyperlink ref="D103" r:id="rId102" tooltip="Завантажити сертифікат" display="Завантажити сертифікат"/>
    <hyperlink ref="D104" r:id="rId103" tooltip="Завантажити сертифікат" display="Завантажити сертифікат"/>
    <hyperlink ref="D105" r:id="rId104" tooltip="Завантажити сертифікат" display="Завантажити сертифікат"/>
    <hyperlink ref="D106" r:id="rId105" tooltip="Завантажити сертифікат" display="Завантажити сертифікат"/>
    <hyperlink ref="D107" r:id="rId106" tooltip="Завантажити сертифікат" display="Завантажити сертифікат"/>
    <hyperlink ref="D108" r:id="rId107" tooltip="Завантажити сертифікат" display="Завантажити сертифікат"/>
    <hyperlink ref="D109" r:id="rId108" tooltip="Завантажити сертифікат" display="Завантажити сертифікат"/>
    <hyperlink ref="D110" r:id="rId109" tooltip="Завантажити сертифікат" display="Завантажити сертифікат"/>
    <hyperlink ref="D111" r:id="rId110" tooltip="Завантажити сертифікат" display="Завантажити сертифікат"/>
    <hyperlink ref="D112" r:id="rId111" tooltip="Завантажити сертифікат" display="Завантажити сертифікат"/>
    <hyperlink ref="D113" r:id="rId112" tooltip="Завантажити сертифікат" display="Завантажити сертифікат"/>
    <hyperlink ref="D114" r:id="rId113" tooltip="Завантажити сертифікат" display="Завантажити сертифікат"/>
    <hyperlink ref="D115" r:id="rId114" tooltip="Завантажити сертифікат" display="Завантажити сертифікат"/>
    <hyperlink ref="D116" r:id="rId115" tooltip="Завантажити сертифікат" display="Завантажити сертифікат"/>
    <hyperlink ref="D117" r:id="rId116" tooltip="Завантажити сертифікат" display="Завантажити сертифікат"/>
    <hyperlink ref="D118" r:id="rId117" tooltip="Завантажити сертифікат" display="Завантажити сертифікат"/>
    <hyperlink ref="D119" r:id="rId118" tooltip="Завантажити сертифікат" display="Завантажити сертифікат"/>
    <hyperlink ref="D120" r:id="rId119" tooltip="Завантажити сертифікат" display="Завантажити сертифікат"/>
    <hyperlink ref="D121" r:id="rId120" tooltip="Завантажити сертифікат" display="Завантажити сертифікат"/>
    <hyperlink ref="D122" r:id="rId121" tooltip="Завантажити сертифікат" display="Завантажити сертифікат"/>
    <hyperlink ref="D123" r:id="rId122" tooltip="Завантажити сертифікат" display="Завантажити сертифікат"/>
    <hyperlink ref="D124" r:id="rId123" tooltip="Завантажити сертифікат" display="Завантажити сертифікат"/>
    <hyperlink ref="D125" r:id="rId124" tooltip="Завантажити сертифікат" display="Завантажити сертифікат"/>
    <hyperlink ref="D126" r:id="rId125" tooltip="Завантажити сертифікат" display="Завантажити сертифікат"/>
    <hyperlink ref="D127" r:id="rId126" tooltip="Завантажити сертифікат" display="Завантажити сертифікат"/>
    <hyperlink ref="D128" r:id="rId127" tooltip="Завантажити сертифікат" display="Завантажити сертифікат"/>
    <hyperlink ref="D129" r:id="rId128" tooltip="Завантажити сертифікат" display="Завантажити сертифікат"/>
    <hyperlink ref="D130" r:id="rId129" tooltip="Завантажити сертифікат" display="Завантажити сертифікат"/>
    <hyperlink ref="D131" r:id="rId130" tooltip="Завантажити сертифікат" display="Завантажити сертифікат"/>
    <hyperlink ref="D132" r:id="rId131" tooltip="Завантажити сертифікат" display="Завантажити сертифікат"/>
    <hyperlink ref="D133" r:id="rId132" tooltip="Завантажити сертифікат" display="Завантажити сертифікат"/>
    <hyperlink ref="D134" r:id="rId133" tooltip="Завантажити сертифікат" display="Завантажити сертифікат"/>
    <hyperlink ref="D135" r:id="rId134" tooltip="Завантажити сертифікат" display="Завантажити сертифікат"/>
    <hyperlink ref="D136" r:id="rId135" tooltip="Завантажити сертифікат" display="Завантажити сертифікат"/>
    <hyperlink ref="D137" r:id="rId136" tooltip="Завантажити сертифікат" display="Завантажити сертифікат"/>
    <hyperlink ref="D138" r:id="rId137" tooltip="Завантажити сертифікат" display="Завантажити сертифікат"/>
    <hyperlink ref="D139" r:id="rId138" tooltip="Завантажити сертифікат" display="Завантажити сертифікат"/>
    <hyperlink ref="D140" r:id="rId139" tooltip="Завантажити сертифікат" display="Завантажити сертифікат"/>
    <hyperlink ref="D141" r:id="rId140" tooltip="Завантажити сертифікат" display="Завантажити сертифікат"/>
    <hyperlink ref="D142" r:id="rId141" tooltip="Завантажити сертифікат" display="Завантажити сертифікат"/>
    <hyperlink ref="D143" r:id="rId142" tooltip="Завантажити сертифікат" display="Завантажити сертифікат"/>
    <hyperlink ref="D144" r:id="rId143" tooltip="Завантажити сертифікат" display="Завантажити сертифікат"/>
    <hyperlink ref="D145" r:id="rId144" tooltip="Завантажити сертифікат" display="Завантажити сертифікат"/>
    <hyperlink ref="D146" r:id="rId145" tooltip="Завантажити сертифікат" display="Завантажити сертифікат"/>
    <hyperlink ref="D147" r:id="rId146" tooltip="Завантажити сертифікат" display="Завантажити сертифікат"/>
    <hyperlink ref="D148" r:id="rId147" tooltip="Завантажити сертифікат" display="Завантажити сертифікат"/>
    <hyperlink ref="D149" r:id="rId148" tooltip="Завантажити сертифікат" display="Завантажити сертифікат"/>
    <hyperlink ref="D150" r:id="rId149" tooltip="Завантажити сертифікат" display="Завантажити сертифікат"/>
    <hyperlink ref="D151" r:id="rId150" tooltip="Завантажити сертифікат" display="Завантажити сертифікат"/>
    <hyperlink ref="D152" r:id="rId151" tooltip="Завантажити сертифікат" display="Завантажити сертифікат"/>
    <hyperlink ref="D153" r:id="rId152" tooltip="Завантажити сертифікат" display="Завантажити сертифікат"/>
    <hyperlink ref="D154" r:id="rId153" tooltip="Завантажити сертифікат" display="Завантажити сертифікат"/>
    <hyperlink ref="D155" r:id="rId154" tooltip="Завантажити сертифікат" display="Завантажити сертифікат"/>
    <hyperlink ref="D156" r:id="rId155" tooltip="Завантажити сертифікат" display="Завантажити сертифікат"/>
    <hyperlink ref="D157" r:id="rId156" tooltip="Завантажити сертифікат" display="Завантажити сертифікат"/>
    <hyperlink ref="D158" r:id="rId157" tooltip="Завантажити сертифікат" display="Завантажити сертифікат"/>
    <hyperlink ref="D159" r:id="rId158" tooltip="Завантажити сертифікат" display="Завантажити сертифікат"/>
    <hyperlink ref="D160" r:id="rId159" tooltip="Завантажити сертифікат" display="Завантажити сертифікат"/>
    <hyperlink ref="D161" r:id="rId160" tooltip="Завантажити сертифікат" display="Завантажити сертифікат"/>
    <hyperlink ref="D162" r:id="rId161" tooltip="Завантажити сертифікат" display="Завантажити сертифікат"/>
    <hyperlink ref="D163" r:id="rId162" tooltip="Завантажити сертифікат" display="Завантажити сертифікат"/>
    <hyperlink ref="D164" r:id="rId163" tooltip="Завантажити сертифікат" display="Завантажити сертифікат"/>
    <hyperlink ref="D165" r:id="rId164" tooltip="Завантажити сертифікат" display="Завантажити сертифікат"/>
    <hyperlink ref="D166" r:id="rId165" tooltip="Завантажити сертифікат" display="Завантажити сертифікат"/>
    <hyperlink ref="D167" r:id="rId166" tooltip="Завантажити сертифікат" display="Завантажити сертифікат"/>
    <hyperlink ref="D168" r:id="rId167" tooltip="Завантажити сертифікат" display="Завантажити сертифікат"/>
    <hyperlink ref="D169" r:id="rId168" tooltip="Завантажити сертифікат" display="Завантажити сертифікат"/>
    <hyperlink ref="D170" r:id="rId169" tooltip="Завантажити сертифікат" display="Завантажити сертифікат"/>
    <hyperlink ref="D171" r:id="rId170" tooltip="Завантажити сертифікат" display="Завантажити сертифікат"/>
    <hyperlink ref="D172" r:id="rId171" tooltip="Завантажити сертифікат" display="Завантажити сертифікат"/>
    <hyperlink ref="D173" r:id="rId172" tooltip="Завантажити сертифікат" display="Завантажити сертифікат"/>
    <hyperlink ref="D174" r:id="rId173" tooltip="Завантажити сертифікат" display="Завантажити сертифікат"/>
    <hyperlink ref="D175" r:id="rId174" tooltip="Завантажити сертифікат" display="Завантажити сертифікат"/>
    <hyperlink ref="D176" r:id="rId175" tooltip="Завантажити сертифікат" display="Завантажити сертифікат"/>
    <hyperlink ref="D177" r:id="rId176" tooltip="Завантажити сертифікат" display="Завантажити сертифікат"/>
    <hyperlink ref="D178" r:id="rId177" tooltip="Завантажити сертифікат" display="Завантажити сертифікат"/>
    <hyperlink ref="D179" r:id="rId178" tooltip="Завантажити сертифікат" display="Завантажити сертифікат"/>
    <hyperlink ref="D180" r:id="rId179" tooltip="Завантажити сертифікат" display="Завантажити сертифікат"/>
    <hyperlink ref="D181" r:id="rId180" tooltip="Завантажити сертифікат" display="Завантажити сертифікат"/>
    <hyperlink ref="D182" r:id="rId181" tooltip="Завантажити сертифікат" display="Завантажити сертифікат"/>
    <hyperlink ref="D183" r:id="rId182" tooltip="Завантажити сертифікат" display="Завантажити сертифікат"/>
    <hyperlink ref="D184" r:id="rId183" tooltip="Завантажити сертифікат" display="Завантажити сертифікат"/>
    <hyperlink ref="D185" r:id="rId184" tooltip="Завантажити сертифікат" display="Завантажити сертифікат"/>
    <hyperlink ref="D186" r:id="rId185" tooltip="Завантажити сертифікат" display="Завантажити сертифікат"/>
    <hyperlink ref="D187" r:id="rId186" tooltip="Завантажити сертифікат" display="Завантажити сертифікат"/>
    <hyperlink ref="D188" r:id="rId187" tooltip="Завантажити сертифікат" display="Завантажити сертифікат"/>
    <hyperlink ref="D189" r:id="rId188" tooltip="Завантажити сертифікат" display="Завантажити сертифікат"/>
    <hyperlink ref="D190" r:id="rId189" tooltip="Завантажити сертифікат" display="Завантажити сертифікат"/>
    <hyperlink ref="D191" r:id="rId190" tooltip="Завантажити сертифікат" display="Завантажити сертифікат"/>
    <hyperlink ref="D192" r:id="rId191" tooltip="Завантажити сертифікат" display="Завантажити сертифікат"/>
    <hyperlink ref="D193" r:id="rId192" tooltip="Завантажити сертифікат" display="Завантажити сертифікат"/>
    <hyperlink ref="D194" r:id="rId193" tooltip="Завантажити сертифікат" display="Завантажити сертифікат"/>
    <hyperlink ref="D195" r:id="rId194" tooltip="Завантажити сертифікат" display="Завантажити сертифікат"/>
    <hyperlink ref="D196" r:id="rId195" tooltip="Завантажити сертифікат" display="Завантажити сертифікат"/>
    <hyperlink ref="D197" r:id="rId196" tooltip="Завантажити сертифікат" display="Завантажити сертифікат"/>
    <hyperlink ref="D198" r:id="rId197" tooltip="Завантажити сертифікат" display="Завантажити сертифікат"/>
    <hyperlink ref="D199" r:id="rId198" tooltip="Завантажити сертифікат" display="Завантажити сертифікат"/>
    <hyperlink ref="D200" r:id="rId199" tooltip="Завантажити сертифікат" display="Завантажити сертифікат"/>
    <hyperlink ref="D201" r:id="rId200" tooltip="Завантажити сертифікат" display="Завантажити сертифікат"/>
    <hyperlink ref="D202" r:id="rId201" tooltip="Завантажити сертифікат" display="Завантажити сертифікат"/>
    <hyperlink ref="D203" r:id="rId202" tooltip="Завантажити сертифікат" display="Завантажити сертифікат"/>
    <hyperlink ref="D204" r:id="rId203" tooltip="Завантажити сертифікат" display="Завантажити сертифікат"/>
    <hyperlink ref="D205" r:id="rId204" tooltip="Завантажити сертифікат" display="Завантажити сертифікат"/>
    <hyperlink ref="D206" r:id="rId205" tooltip="Завантажити сертифікат" display="Завантажити сертифікат"/>
    <hyperlink ref="D207" r:id="rId206" tooltip="Завантажити сертифікат" display="Завантажити сертифікат"/>
    <hyperlink ref="D208" r:id="rId207" tooltip="Завантажити сертифікат" display="Завантажити сертифікат"/>
    <hyperlink ref="D209" r:id="rId208" tooltip="Завантажити сертифікат" display="Завантажити сертифікат"/>
    <hyperlink ref="D210" r:id="rId209" tooltip="Завантажити сертифікат" display="Завантажити сертифікат"/>
    <hyperlink ref="D211" r:id="rId210" tooltip="Завантажити сертифікат" display="Завантажити сертифікат"/>
    <hyperlink ref="D212" r:id="rId211" tooltip="Завантажити сертифікат" display="Завантажити сертифікат"/>
    <hyperlink ref="D213" r:id="rId212" tooltip="Завантажити сертифікат" display="Завантажити сертифікат"/>
    <hyperlink ref="D214" r:id="rId213" tooltip="Завантажити сертифікат" display="Завантажити сертифікат"/>
    <hyperlink ref="D215" r:id="rId214" tooltip="Завантажити сертифікат" display="Завантажити сертифікат"/>
    <hyperlink ref="D216" r:id="rId215" tooltip="Завантажити сертифікат" display="Завантажити сертифікат"/>
    <hyperlink ref="D217" r:id="rId216" tooltip="Завантажити сертифікат" display="Завантажити сертифікат"/>
    <hyperlink ref="D218" r:id="rId217" tooltip="Завантажити сертифікат" display="Завантажити сертифікат"/>
    <hyperlink ref="D219" r:id="rId218" tooltip="Завантажити сертифікат" display="Завантажити сертифікат"/>
    <hyperlink ref="D220" r:id="rId219" tooltip="Завантажити сертифікат" display="Завантажити сертифікат"/>
    <hyperlink ref="D221" r:id="rId220" tooltip="Завантажити сертифікат" display="Завантажити сертифікат"/>
    <hyperlink ref="D222" r:id="rId221" tooltip="Завантажити сертифікат" display="Завантажити сертифікат"/>
    <hyperlink ref="D223" r:id="rId222" tooltip="Завантажити сертифікат" display="Завантажити сертифікат"/>
    <hyperlink ref="D224" r:id="rId223" tooltip="Завантажити сертифікат" display="Завантажити сертифікат"/>
    <hyperlink ref="D225" r:id="rId224" tooltip="Завантажити сертифікат" display="Завантажити сертифікат"/>
    <hyperlink ref="D226" r:id="rId225" tooltip="Завантажити сертифікат" display="Завантажити сертифікат"/>
    <hyperlink ref="D227" r:id="rId226" tooltip="Завантажити сертифікат" display="Завантажити сертифікат"/>
    <hyperlink ref="D228" r:id="rId227" tooltip="Завантажити сертифікат" display="Завантажити сертифікат"/>
    <hyperlink ref="D229" r:id="rId228" tooltip="Завантажити сертифікат" display="Завантажити сертифікат"/>
    <hyperlink ref="D230" r:id="rId229" tooltip="Завантажити сертифікат" display="Завантажити сертифікат"/>
    <hyperlink ref="D231" r:id="rId230" tooltip="Завантажити сертифікат" display="Завантажити сертифікат"/>
    <hyperlink ref="D232" r:id="rId231" tooltip="Завантажити сертифікат" display="Завантажити сертифікат"/>
    <hyperlink ref="D233" r:id="rId232" tooltip="Завантажити сертифікат" display="Завантажити сертифікат"/>
    <hyperlink ref="D234" r:id="rId233" tooltip="Завантажити сертифікат" display="Завантажити сертифікат"/>
    <hyperlink ref="D235" r:id="rId234" tooltip="Завантажити сертифікат" display="Завантажити сертифікат"/>
    <hyperlink ref="D236" r:id="rId235" tooltip="Завантажити сертифікат" display="Завантажити сертифікат"/>
    <hyperlink ref="D237" r:id="rId236" tooltip="Завантажити сертифікат" display="Завантажити сертифікат"/>
    <hyperlink ref="D238" r:id="rId237" tooltip="Завантажити сертифікат" display="Завантажити сертифікат"/>
    <hyperlink ref="D239" r:id="rId238" tooltip="Завантажити сертифікат" display="Завантажити сертифікат"/>
    <hyperlink ref="D240" r:id="rId239" tooltip="Завантажити сертифікат" display="Завантажити сертифікат"/>
    <hyperlink ref="D241" r:id="rId240" tooltip="Завантажити сертифікат" display="Завантажити сертифікат"/>
    <hyperlink ref="D242" r:id="rId241" tooltip="Завантажити сертифікат" display="Завантажити сертифікат"/>
    <hyperlink ref="D243" r:id="rId242" tooltip="Завантажити сертифікат" display="Завантажити сертифікат"/>
    <hyperlink ref="D244" r:id="rId243" tooltip="Завантажити сертифікат" display="Завантажити сертифікат"/>
    <hyperlink ref="D245" r:id="rId244" tooltip="Завантажити сертифікат" display="Завантажити сертифікат"/>
    <hyperlink ref="D246" r:id="rId245" tooltip="Завантажити сертифікат" display="Завантажити сертифікат"/>
    <hyperlink ref="D247" r:id="rId246" tooltip="Завантажити сертифікат" display="Завантажити сертифікат"/>
    <hyperlink ref="D248" r:id="rId247" tooltip="Завантажити сертифікат" display="Завантажити сертифікат"/>
    <hyperlink ref="D249" r:id="rId248" tooltip="Завантажити сертифікат" display="Завантажити сертифікат"/>
    <hyperlink ref="D250" r:id="rId249" tooltip="Завантажити сертифікат" display="Завантажити сертифікат"/>
    <hyperlink ref="D251" r:id="rId250" tooltip="Завантажити сертифікат" display="Завантажити сертифікат"/>
    <hyperlink ref="D252" r:id="rId251" tooltip="Завантажити сертифікат" display="Завантажити сертифікат"/>
    <hyperlink ref="D253" r:id="rId252" tooltip="Завантажити сертифікат" display="Завантажити сертифікат"/>
    <hyperlink ref="D254" r:id="rId253" tooltip="Завантажити сертифікат" display="Завантажити сертифікат"/>
    <hyperlink ref="D255" r:id="rId254" tooltip="Завантажити сертифікат" display="Завантажити сертифікат"/>
    <hyperlink ref="D256" r:id="rId255" tooltip="Завантажити сертифікат" display="Завантажити сертифікат"/>
    <hyperlink ref="D257" r:id="rId256" tooltip="Завантажити сертифікат" display="Завантажити сертифікат"/>
    <hyperlink ref="D258" r:id="rId257" tooltip="Завантажити сертифікат" display="Завантажити сертифікат"/>
    <hyperlink ref="D259" r:id="rId258" tooltip="Завантажити сертифікат" display="Завантажити сертифікат"/>
    <hyperlink ref="D260" r:id="rId259" tooltip="Завантажити сертифікат" display="Завантажити сертифікат"/>
    <hyperlink ref="D261" r:id="rId260" tooltip="Завантажити сертифікат" display="Завантажити сертифікат"/>
    <hyperlink ref="D262" r:id="rId261" tooltip="Завантажити сертифікат" display="Завантажити сертифікат"/>
    <hyperlink ref="D263" r:id="rId262" tooltip="Завантажити сертифікат" display="Завантажити сертифікат"/>
    <hyperlink ref="D264" r:id="rId263" tooltip="Завантажити сертифікат" display="Завантажити сертифікат"/>
    <hyperlink ref="D265" r:id="rId264" tooltip="Завантажити сертифікат" display="Завантажити сертифікат"/>
    <hyperlink ref="D266" r:id="rId265" tooltip="Завантажити сертифікат" display="Завантажити сертифікат"/>
    <hyperlink ref="D267" r:id="rId266" tooltip="Завантажити сертифікат" display="Завантажити сертифікат"/>
    <hyperlink ref="D268" r:id="rId267" tooltip="Завантажити сертифікат" display="Завантажити сертифікат"/>
    <hyperlink ref="D269" r:id="rId268" tooltip="Завантажити сертифікат" display="Завантажити сертифікат"/>
    <hyperlink ref="D270" r:id="rId269" tooltip="Завантажити сертифікат" display="Завантажити сертифікат"/>
    <hyperlink ref="D271" r:id="rId270" tooltip="Завантажити сертифікат" display="Завантажити сертифікат"/>
    <hyperlink ref="D272" r:id="rId271" tooltip="Завантажити сертифікат" display="Завантажити сертифікат"/>
    <hyperlink ref="D273" r:id="rId272" tooltip="Завантажити сертифікат" display="Завантажити сертифікат"/>
    <hyperlink ref="D274" r:id="rId273" tooltip="Завантажити сертифікат" display="Завантажити сертифікат"/>
    <hyperlink ref="D275" r:id="rId274" tooltip="Завантажити сертифікат" display="Завантажити сертифікат"/>
    <hyperlink ref="D276" r:id="rId275" tooltip="Завантажити сертифікат" display="Завантажити сертифікат"/>
    <hyperlink ref="D277" r:id="rId276" tooltip="Завантажити сертифікат" display="Завантажити сертифікат"/>
    <hyperlink ref="D278" r:id="rId277" tooltip="Завантажити сертифікат" display="Завантажити сертифікат"/>
    <hyperlink ref="D279" r:id="rId278" tooltip="Завантажити сертифікат" display="Завантажити сертифікат"/>
    <hyperlink ref="D280" r:id="rId279" tooltip="Завантажити сертифікат" display="Завантажити сертифікат"/>
    <hyperlink ref="D281" r:id="rId280" tooltip="Завантажити сертифікат" display="Завантажити сертифікат"/>
    <hyperlink ref="D282" r:id="rId281" tooltip="Завантажити сертифікат" display="Завантажити сертифікат"/>
    <hyperlink ref="D283" r:id="rId282" tooltip="Завантажити сертифікат" display="Завантажити сертифікат"/>
    <hyperlink ref="D284" r:id="rId283" tooltip="Завантажити сертифікат" display="Завантажити сертифікат"/>
    <hyperlink ref="D285" r:id="rId284" tooltip="Завантажити сертифікат" display="Завантажити сертифікат"/>
    <hyperlink ref="D286" r:id="rId285" tooltip="Завантажити сертифікат" display="Завантажити сертифікат"/>
    <hyperlink ref="D287" r:id="rId286" tooltip="Завантажити сертифікат" display="Завантажити сертифікат"/>
    <hyperlink ref="D288" r:id="rId287" tooltip="Завантажити сертифікат" display="Завантажити сертифікат"/>
    <hyperlink ref="D289" r:id="rId288" tooltip="Завантажити сертифікат" display="Завантажити сертифікат"/>
    <hyperlink ref="D290" r:id="rId289" tooltip="Завантажити сертифікат" display="Завантажити сертифікат"/>
    <hyperlink ref="D291" r:id="rId290" tooltip="Завантажити сертифікат" display="Завантажити сертифікат"/>
    <hyperlink ref="D292" r:id="rId291" tooltip="Завантажити сертифікат" display="Завантажити сертифікат"/>
    <hyperlink ref="D293" r:id="rId292" tooltip="Завантажити сертифікат" display="Завантажити сертифікат"/>
    <hyperlink ref="D294" r:id="rId293" tooltip="Завантажити сертифікат" display="Завантажити сертифікат"/>
    <hyperlink ref="D295" r:id="rId294" tooltip="Завантажити сертифікат" display="Завантажити сертифікат"/>
    <hyperlink ref="D296" r:id="rId295" tooltip="Завантажити сертифікат" display="Завантажити сертифікат"/>
    <hyperlink ref="D297" r:id="rId296" tooltip="Завантажити сертифікат" display="Завантажити сертифікат"/>
    <hyperlink ref="D298" r:id="rId297" tooltip="Завантажити сертифікат" display="Завантажити сертифікат"/>
    <hyperlink ref="D299" r:id="rId298" tooltip="Завантажити сертифікат" display="Завантажити сертифікат"/>
    <hyperlink ref="D300" r:id="rId299" tooltip="Завантажити сертифікат" display="Завантажити сертифікат"/>
    <hyperlink ref="D301" r:id="rId300" tooltip="Завантажити сертифікат" display="Завантажити сертифікат"/>
    <hyperlink ref="D302" r:id="rId301" tooltip="Завантажити сертифікат" display="Завантажити сертифікат"/>
    <hyperlink ref="D303" r:id="rId302" tooltip="Завантажити сертифікат" display="Завантажити сертифікат"/>
    <hyperlink ref="D304" r:id="rId303" tooltip="Завантажити сертифікат" display="Завантажити сертифікат"/>
    <hyperlink ref="D305" r:id="rId304" tooltip="Завантажити сертифікат" display="Завантажити сертифікат"/>
    <hyperlink ref="D306" r:id="rId305" tooltip="Завантажити сертифікат" display="Завантажити сертифікат"/>
    <hyperlink ref="D307" r:id="rId306" tooltip="Завантажити сертифікат" display="Завантажити сертифікат"/>
    <hyperlink ref="D308" r:id="rId307" tooltip="Завантажити сертифікат" display="Завантажити сертифікат"/>
    <hyperlink ref="D309" r:id="rId308" tooltip="Завантажити сертифікат" display="Завантажити сертифікат"/>
    <hyperlink ref="D310" r:id="rId309" tooltip="Завантажити сертифікат" display="Завантажити сертифікат"/>
    <hyperlink ref="D311" r:id="rId310" tooltip="Завантажити сертифікат" display="Завантажити сертифікат"/>
    <hyperlink ref="D312" r:id="rId311" tooltip="Завантажити сертифікат" display="Завантажити сертифікат"/>
    <hyperlink ref="D313" r:id="rId312" tooltip="Завантажити сертифікат" display="Завантажити сертифікат"/>
    <hyperlink ref="D314" r:id="rId313" tooltip="Завантажити сертифікат" display="Завантажити сертифікат"/>
    <hyperlink ref="D315" r:id="rId314" tooltip="Завантажити сертифікат" display="Завантажити сертифікат"/>
    <hyperlink ref="D316" r:id="rId315" tooltip="Завантажити сертифікат" display="Завантажити сертифікат"/>
    <hyperlink ref="D317" r:id="rId316" tooltip="Завантажити сертифікат" display="Завантажити сертифікат"/>
    <hyperlink ref="D318" r:id="rId317" tooltip="Завантажити сертифікат" display="Завантажити сертифікат"/>
    <hyperlink ref="D319" r:id="rId318" tooltip="Завантажити сертифікат" display="Завантажити сертифікат"/>
    <hyperlink ref="D320" r:id="rId319" tooltip="Завантажити сертифікат" display="Завантажити сертифікат"/>
    <hyperlink ref="D321" r:id="rId320" tooltip="Завантажити сертифікат" display="Завантажити сертифікат"/>
    <hyperlink ref="D322" r:id="rId321" tooltip="Завантажити сертифікат" display="Завантажити сертифікат"/>
    <hyperlink ref="D323" r:id="rId322" tooltip="Завантажити сертифікат" display="Завантажити сертифікат"/>
    <hyperlink ref="D324" r:id="rId323" tooltip="Завантажити сертифікат" display="Завантажити сертифікат"/>
    <hyperlink ref="D325" r:id="rId324" tooltip="Завантажити сертифікат" display="Завантажити сертифікат"/>
    <hyperlink ref="D326" r:id="rId325" tooltip="Завантажити сертифікат" display="Завантажити сертифікат"/>
    <hyperlink ref="D327" r:id="rId326" tooltip="Завантажити сертифікат" display="Завантажити сертифікат"/>
    <hyperlink ref="D328" r:id="rId327" tooltip="Завантажити сертифікат" display="Завантажити сертифікат"/>
    <hyperlink ref="D329" r:id="rId328" tooltip="Завантажити сертифікат" display="Завантажити сертифікат"/>
    <hyperlink ref="D330" r:id="rId329" tooltip="Завантажити сертифікат" display="Завантажити сертифікат"/>
    <hyperlink ref="D331" r:id="rId330" tooltip="Завантажити сертифікат" display="Завантажити сертифікат"/>
    <hyperlink ref="D332" r:id="rId331" tooltip="Завантажити сертифікат" display="Завантажити сертифікат"/>
    <hyperlink ref="D333" r:id="rId332" tooltip="Завантажити сертифікат" display="Завантажити сертифікат"/>
    <hyperlink ref="D334" r:id="rId333" tooltip="Завантажити сертифікат" display="Завантажити сертифікат"/>
    <hyperlink ref="D335" r:id="rId334" tooltip="Завантажити сертифікат" display="Завантажити сертифікат"/>
    <hyperlink ref="D336" r:id="rId335" tooltip="Завантажити сертифікат" display="Завантажити сертифікат"/>
    <hyperlink ref="D337" r:id="rId336" tooltip="Завантажити сертифікат" display="Завантажити сертифікат"/>
    <hyperlink ref="D338" r:id="rId337" tooltip="Завантажити сертифікат" display="Завантажити сертифікат"/>
    <hyperlink ref="D339" r:id="rId338" tooltip="Завантажити сертифікат" display="Завантажити сертифікат"/>
    <hyperlink ref="D340" r:id="rId339" tooltip="Завантажити сертифікат" display="Завантажити сертифікат"/>
    <hyperlink ref="D341" r:id="rId340" tooltip="Завантажити сертифікат" display="Завантажити сертифікат"/>
    <hyperlink ref="D342" r:id="rId341" tooltip="Завантажити сертифікат" display="Завантажити сертифікат"/>
    <hyperlink ref="D343" r:id="rId342" tooltip="Завантажити сертифікат" display="Завантажити сертифікат"/>
    <hyperlink ref="D344" r:id="rId343" tooltip="Завантажити сертифікат" display="Завантажити сертифікат"/>
    <hyperlink ref="D345" r:id="rId344" tooltip="Завантажити сертифікат" display="Завантажити сертифікат"/>
    <hyperlink ref="D346" r:id="rId345" tooltip="Завантажити сертифікат" display="Завантажити сертифікат"/>
    <hyperlink ref="D347" r:id="rId346" tooltip="Завантажити сертифікат" display="Завантажити сертифікат"/>
    <hyperlink ref="D348" r:id="rId347" tooltip="Завантажити сертифікат" display="Завантажити сертифікат"/>
    <hyperlink ref="D349" r:id="rId348" tooltip="Завантажити сертифікат" display="Завантажити сертифікат"/>
    <hyperlink ref="D350" r:id="rId349" tooltip="Завантажити сертифікат" display="Завантажити сертифікат"/>
    <hyperlink ref="D351" r:id="rId350" tooltip="Завантажити сертифікат" display="Завантажити сертифікат"/>
    <hyperlink ref="D352" r:id="rId351" tooltip="Завантажити сертифікат" display="Завантажити сертифікат"/>
    <hyperlink ref="D353" r:id="rId352" tooltip="Завантажити сертифікат" display="Завантажити сертифікат"/>
    <hyperlink ref="D354" r:id="rId353" tooltip="Завантажити сертифікат" display="Завантажити сертифікат"/>
    <hyperlink ref="D355" r:id="rId354" tooltip="Завантажити сертифікат" display="Завантажити сертифікат"/>
    <hyperlink ref="D356" r:id="rId355" tooltip="Завантажити сертифікат" display="Завантажити сертифікат"/>
    <hyperlink ref="D357" r:id="rId356" tooltip="Завантажити сертифікат" display="Завантажити сертифікат"/>
    <hyperlink ref="D358" r:id="rId357" tooltip="Завантажити сертифікат" display="Завантажити сертифікат"/>
    <hyperlink ref="D359" r:id="rId358" tooltip="Завантажити сертифікат" display="Завантажити сертифікат"/>
    <hyperlink ref="D360" r:id="rId359" tooltip="Завантажити сертифікат" display="Завантажити сертифікат"/>
    <hyperlink ref="D361" r:id="rId360" tooltip="Завантажити сертифікат" display="Завантажити сертифікат"/>
    <hyperlink ref="D362" r:id="rId361" tooltip="Завантажити сертифікат" display="Завантажити сертифікат"/>
    <hyperlink ref="D363" r:id="rId362" tooltip="Завантажити сертифікат" display="Завантажити сертифікат"/>
    <hyperlink ref="D364" r:id="rId363" tooltip="Завантажити сертифікат" display="Завантажити сертифікат"/>
    <hyperlink ref="D365" r:id="rId364" tooltip="Завантажити сертифікат" display="Завантажити сертифікат"/>
    <hyperlink ref="D366" r:id="rId365" tooltip="Завантажити сертифікат" display="Завантажити сертифікат"/>
    <hyperlink ref="D367" r:id="rId366" tooltip="Завантажити сертифікат" display="Завантажити сертифікат"/>
    <hyperlink ref="D368" r:id="rId367" tooltip="Завантажити сертифікат" display="Завантажити сертифікат"/>
    <hyperlink ref="D369" r:id="rId368" tooltip="Завантажити сертифікат" display="Завантажити сертифікат"/>
    <hyperlink ref="D370" r:id="rId369" tooltip="Завантажити сертифікат" display="Завантажити сертифікат"/>
    <hyperlink ref="D371" r:id="rId370" tooltip="Завантажити сертифікат" display="Завантажити сертифікат"/>
    <hyperlink ref="D372" r:id="rId371" tooltip="Завантажити сертифікат" display="Завантажити сертифікат"/>
    <hyperlink ref="D373" r:id="rId372" tooltip="Завантажити сертифікат" display="Завантажити сертифікат"/>
    <hyperlink ref="D374" r:id="rId373" tooltip="Завантажити сертифікат" display="Завантажити сертифікат"/>
    <hyperlink ref="D375" r:id="rId374" tooltip="Завантажити сертифікат" display="Завантажити сертифікат"/>
    <hyperlink ref="D376" r:id="rId375" tooltip="Завантажити сертифікат" display="Завантажити сертифікат"/>
    <hyperlink ref="D377" r:id="rId376" tooltip="Завантажити сертифікат" display="Завантажити сертифікат"/>
    <hyperlink ref="D378" r:id="rId377" tooltip="Завантажити сертифікат" display="Завантажити сертифікат"/>
    <hyperlink ref="D379" r:id="rId378" tooltip="Завантажити сертифікат" display="Завантажити сертифікат"/>
    <hyperlink ref="D380" r:id="rId379" tooltip="Завантажити сертифікат" display="Завантажити сертифікат"/>
    <hyperlink ref="D381" r:id="rId380" tooltip="Завантажити сертифікат" display="Завантажити сертифікат"/>
    <hyperlink ref="D382" r:id="rId381" tooltip="Завантажити сертифікат" display="Завантажити сертифікат"/>
    <hyperlink ref="D383" r:id="rId382" tooltip="Завантажити сертифікат" display="Завантажити сертифікат"/>
    <hyperlink ref="D384" r:id="rId383" tooltip="Завантажити сертифікат" display="Завантажити сертифікат"/>
    <hyperlink ref="D385" r:id="rId384" tooltip="Завантажити сертифікат" display="Завантажити сертифікат"/>
    <hyperlink ref="D386" r:id="rId385" tooltip="Завантажити сертифікат" display="Завантажити сертифікат"/>
    <hyperlink ref="D387" r:id="rId386" tooltip="Завантажити сертифікат" display="Завантажити сертифікат"/>
    <hyperlink ref="D388" r:id="rId387" tooltip="Завантажити сертифікат" display="Завантажити сертифікат"/>
    <hyperlink ref="D389" r:id="rId388" tooltip="Завантажити сертифікат" display="Завантажити сертифікат"/>
    <hyperlink ref="D390" r:id="rId389" tooltip="Завантажити сертифікат" display="Завантажити сертифікат"/>
    <hyperlink ref="D391" r:id="rId390" tooltip="Завантажити сертифікат" display="Завантажити сертифікат"/>
    <hyperlink ref="D392" r:id="rId391" tooltip="Завантажити сертифікат" display="Завантажити сертифікат"/>
    <hyperlink ref="D393" r:id="rId392" tooltip="Завантажити сертифікат" display="Завантажити сертифікат"/>
    <hyperlink ref="D394" r:id="rId393" tooltip="Завантажити сертифікат" display="Завантажити сертифікат"/>
    <hyperlink ref="D395" r:id="rId394" tooltip="Завантажити сертифікат" display="Завантажити сертифікат"/>
    <hyperlink ref="D396" r:id="rId395" tooltip="Завантажити сертифікат" display="Завантажити сертифікат"/>
    <hyperlink ref="D397" r:id="rId396" tooltip="Завантажити сертифікат" display="Завантажити сертифікат"/>
    <hyperlink ref="D398" r:id="rId397" tooltip="Завантажити сертифікат" display="Завантажити сертифікат"/>
    <hyperlink ref="D399" r:id="rId398" tooltip="Завантажити сертифікат" display="Завантажити сертифікат"/>
    <hyperlink ref="D400" r:id="rId399" tooltip="Завантажити сертифікат" display="Завантажити сертифікат"/>
    <hyperlink ref="D401" r:id="rId400" tooltip="Завантажити сертифікат" display="Завантажити сертифікат"/>
    <hyperlink ref="D402" r:id="rId401" tooltip="Завантажити сертифікат" display="Завантажити сертифікат"/>
    <hyperlink ref="D403" r:id="rId402" tooltip="Завантажити сертифікат" display="Завантажити сертифікат"/>
    <hyperlink ref="D404" r:id="rId403" tooltip="Завантажити сертифікат" display="Завантажити сертифікат"/>
    <hyperlink ref="D405" r:id="rId404" tooltip="Завантажити сертифікат" display="Завантажити сертифікат"/>
    <hyperlink ref="D406" r:id="rId405" tooltip="Завантажити сертифікат" display="Завантажити сертифікат"/>
    <hyperlink ref="D407" r:id="rId406" tooltip="Завантажити сертифікат" display="Завантажити сертифікат"/>
    <hyperlink ref="D408" r:id="rId407" tooltip="Завантажити сертифікат" display="Завантажити сертифікат"/>
    <hyperlink ref="D409" r:id="rId408" tooltip="Завантажити сертифікат" display="Завантажити сертифікат"/>
    <hyperlink ref="D410" r:id="rId409" tooltip="Завантажити сертифікат" display="Завантажити сертифікат"/>
    <hyperlink ref="D411" r:id="rId410" tooltip="Завантажити сертифікат" display="Завантажити сертифікат"/>
    <hyperlink ref="D412" r:id="rId411" tooltip="Завантажити сертифікат" display="Завантажити сертифікат"/>
    <hyperlink ref="D413" r:id="rId412" tooltip="Завантажити сертифікат" display="Завантажити сертифікат"/>
    <hyperlink ref="D414" r:id="rId413" tooltip="Завантажити сертифікат" display="Завантажити сертифікат"/>
    <hyperlink ref="D415" r:id="rId414" tooltip="Завантажити сертифікат" display="Завантажити сертифікат"/>
    <hyperlink ref="D416" r:id="rId415" tooltip="Завантажити сертифікат" display="Завантажити сертифікат"/>
    <hyperlink ref="D417" r:id="rId416" tooltip="Завантажити сертифікат" display="Завантажити сертифікат"/>
    <hyperlink ref="D418" r:id="rId417" tooltip="Завантажити сертифікат" display="Завантажити сертифікат"/>
    <hyperlink ref="D419" r:id="rId418" tooltip="Завантажити сертифікат" display="Завантажити сертифікат"/>
    <hyperlink ref="D420" r:id="rId419" tooltip="Завантажити сертифікат" display="Завантажити сертифікат"/>
    <hyperlink ref="D421" r:id="rId420" tooltip="Завантажити сертифікат" display="Завантажити сертифікат"/>
    <hyperlink ref="D422" r:id="rId421" tooltip="Завантажити сертифікат" display="Завантажити сертифікат"/>
    <hyperlink ref="D423" r:id="rId422" tooltip="Завантажити сертифікат" display="Завантажити сертифікат"/>
    <hyperlink ref="D424" r:id="rId423" tooltip="Завантажити сертифікат" display="Завантажити сертифікат"/>
    <hyperlink ref="D425" r:id="rId424" tooltip="Завантажити сертифікат" display="Завантажити сертифікат"/>
    <hyperlink ref="D426" r:id="rId425" tooltip="Завантажити сертифікат" display="Завантажити сертифікат"/>
    <hyperlink ref="D427" r:id="rId426" tooltip="Завантажити сертифікат" display="Завантажити сертифікат"/>
    <hyperlink ref="D428" r:id="rId427" tooltip="Завантажити сертифікат" display="Завантажити сертифікат"/>
    <hyperlink ref="D429" r:id="rId428" tooltip="Завантажити сертифікат" display="Завантажити сертифікат"/>
    <hyperlink ref="D430" r:id="rId429" tooltip="Завантажити сертифікат" display="Завантажити сертифікат"/>
    <hyperlink ref="D431" r:id="rId430" tooltip="Завантажити сертифікат" display="Завантажити сертифікат"/>
    <hyperlink ref="D432" r:id="rId431" tooltip="Завантажити сертифікат" display="Завантажити сертифікат"/>
    <hyperlink ref="D433" r:id="rId432" tooltip="Завантажити сертифікат" display="Завантажити сертифікат"/>
    <hyperlink ref="D434" r:id="rId433" tooltip="Завантажити сертифікат" display="Завантажити сертифікат"/>
    <hyperlink ref="D435" r:id="rId434" tooltip="Завантажити сертифікат" display="Завантажити сертифікат"/>
    <hyperlink ref="D436" r:id="rId435" tooltip="Завантажити сертифікат" display="Завантажити сертифікат"/>
    <hyperlink ref="D437" r:id="rId436" tooltip="Завантажити сертифікат" display="Завантажити сертифікат"/>
    <hyperlink ref="D438" r:id="rId437" tooltip="Завантажити сертифікат" display="Завантажити сертифікат"/>
    <hyperlink ref="D439" r:id="rId438" tooltip="Завантажити сертифікат" display="Завантажити сертифікат"/>
    <hyperlink ref="D440" r:id="rId439" tooltip="Завантажити сертифікат" display="Завантажити сертифікат"/>
    <hyperlink ref="D441" r:id="rId440" tooltip="Завантажити сертифікат" display="Завантажити сертифікат"/>
    <hyperlink ref="D442" r:id="rId441" tooltip="Завантажити сертифікат" display="Завантажити сертифікат"/>
    <hyperlink ref="D443" r:id="rId442" tooltip="Завантажити сертифікат" display="Завантажити сертифікат"/>
    <hyperlink ref="D444" r:id="rId443" tooltip="Завантажити сертифікат" display="Завантажити сертифікат"/>
    <hyperlink ref="D445" r:id="rId444" tooltip="Завантажити сертифікат" display="Завантажити сертифікат"/>
    <hyperlink ref="D446" r:id="rId445" tooltip="Завантажити сертифікат" display="Завантажити сертифікат"/>
    <hyperlink ref="D447" r:id="rId446" tooltip="Завантажити сертифікат" display="Завантажити сертифікат"/>
    <hyperlink ref="D448" r:id="rId447" tooltip="Завантажити сертифікат" display="Завантажити сертифікат"/>
    <hyperlink ref="D449" r:id="rId448" tooltip="Завантажити сертифікат" display="Завантажити сертифікат"/>
    <hyperlink ref="D450" r:id="rId449" tooltip="Завантажити сертифікат" display="Завантажити сертифікат"/>
    <hyperlink ref="D451" r:id="rId450" tooltip="Завантажити сертифікат" display="Завантажити сертифікат"/>
    <hyperlink ref="D452" r:id="rId451" tooltip="Завантажити сертифікат" display="Завантажити сертифікат"/>
    <hyperlink ref="D453" r:id="rId452" tooltip="Завантажити сертифікат" display="Завантажити сертифікат"/>
    <hyperlink ref="D454" r:id="rId453" tooltip="Завантажити сертифікат" display="Завантажити сертифікат"/>
    <hyperlink ref="D455" r:id="rId454" tooltip="Завантажити сертифікат" display="Завантажити сертифікат"/>
    <hyperlink ref="D456" r:id="rId455" tooltip="Завантажити сертифікат" display="Завантажити сертифікат"/>
    <hyperlink ref="D457" r:id="rId456" tooltip="Завантажити сертифікат" display="Завантажити сертифікат"/>
    <hyperlink ref="D458" r:id="rId457" tooltip="Завантажити сертифікат" display="Завантажити сертифікат"/>
    <hyperlink ref="D459" r:id="rId458" tooltip="Завантажити сертифікат" display="Завантажити сертифікат"/>
    <hyperlink ref="D460" r:id="rId459" tooltip="Завантажити сертифікат" display="Завантажити сертифікат"/>
    <hyperlink ref="D461" r:id="rId460" tooltip="Завантажити сертифікат" display="Завантажити сертифікат"/>
    <hyperlink ref="D462" r:id="rId461" tooltip="Завантажити сертифікат" display="Завантажити сертифікат"/>
    <hyperlink ref="D463" r:id="rId462" tooltip="Завантажити сертифікат" display="Завантажити сертифікат"/>
    <hyperlink ref="D464" r:id="rId463" tooltip="Завантажити сертифікат" display="Завантажити сертифікат"/>
    <hyperlink ref="D465" r:id="rId464" tooltip="Завантажити сертифікат" display="Завантажити сертифікат"/>
    <hyperlink ref="D466" r:id="rId465" tooltip="Завантажити сертифікат" display="Завантажити сертифікат"/>
    <hyperlink ref="D467" r:id="rId466" tooltip="Завантажити сертифікат" display="Завантажити сертифікат"/>
    <hyperlink ref="D468" r:id="rId467" tooltip="Завантажити сертифікат" display="Завантажити сертифікат"/>
    <hyperlink ref="D469" r:id="rId468" tooltip="Завантажити сертифікат" display="Завантажити сертифікат"/>
    <hyperlink ref="D470" r:id="rId469" tooltip="Завантажити сертифікат" display="Завантажити сертифікат"/>
    <hyperlink ref="D471" r:id="rId470" tooltip="Завантажити сертифікат" display="Завантажити сертифікат"/>
    <hyperlink ref="D472" r:id="rId471" tooltip="Завантажити сертифікат" display="Завантажити сертифікат"/>
    <hyperlink ref="D473" r:id="rId472" tooltip="Завантажити сертифікат" display="Завантажити сертифікат"/>
    <hyperlink ref="D474" r:id="rId473" tooltip="Завантажити сертифікат" display="Завантажити сертифікат"/>
    <hyperlink ref="D475" r:id="rId474" tooltip="Завантажити сертифікат" display="Завантажити сертифікат"/>
    <hyperlink ref="D476" r:id="rId475" tooltip="Завантажити сертифікат" display="Завантажити сертифікат"/>
    <hyperlink ref="D477" r:id="rId476" tooltip="Завантажити сертифікат" display="Завантажити сертифікат"/>
    <hyperlink ref="D478" r:id="rId477" tooltip="Завантажити сертифікат" display="Завантажити сертифікат"/>
    <hyperlink ref="D479" r:id="rId478" tooltip="Завантажити сертифікат" display="Завантажити сертифікат"/>
    <hyperlink ref="D480" r:id="rId479" tooltip="Завантажити сертифікат" display="Завантажити сертифікат"/>
    <hyperlink ref="D481" r:id="rId480" tooltip="Завантажити сертифікат" display="Завантажити сертифікат"/>
    <hyperlink ref="D482" r:id="rId481" tooltip="Завантажити сертифікат" display="Завантажити сертифікат"/>
    <hyperlink ref="D483" r:id="rId482" tooltip="Завантажити сертифікат" display="Завантажити сертифікат"/>
    <hyperlink ref="D484" r:id="rId483" tooltip="Завантажити сертифікат" display="Завантажити сертифікат"/>
    <hyperlink ref="D485" r:id="rId484" tooltip="Завантажити сертифікат" display="Завантажити сертифікат"/>
    <hyperlink ref="D486" r:id="rId485" tooltip="Завантажити сертифікат" display="Завантажити сертифікат"/>
    <hyperlink ref="D487" r:id="rId486" tooltip="Завантажити сертифікат" display="Завантажити сертифікат"/>
    <hyperlink ref="D488" r:id="rId487" tooltip="Завантажити сертифікат" display="Завантажити сертифікат"/>
    <hyperlink ref="D489" r:id="rId488" tooltip="Завантажити сертифікат" display="Завантажити сертифікат"/>
    <hyperlink ref="D490" r:id="rId489" tooltip="Завантажити сертифікат" display="Завантажити сертифікат"/>
    <hyperlink ref="D491" r:id="rId490" tooltip="Завантажити сертифікат" display="Завантажити сертифікат"/>
    <hyperlink ref="D492" r:id="rId491" tooltip="Завантажити сертифікат" display="Завантажити сертифікат"/>
    <hyperlink ref="D493" r:id="rId492" tooltip="Завантажити сертифікат" display="Завантажити сертифікат"/>
    <hyperlink ref="D494" r:id="rId493" tooltip="Завантажити сертифікат" display="Завантажити сертифікат"/>
    <hyperlink ref="D495" r:id="rId494" tooltip="Завантажити сертифікат" display="Завантажити сертифікат"/>
    <hyperlink ref="D496" r:id="rId495" tooltip="Завантажити сертифікат" display="Завантажити сертифікат"/>
    <hyperlink ref="D497" r:id="rId496" tooltip="Завантажити сертифікат" display="Завантажити сертифікат"/>
    <hyperlink ref="D498" r:id="rId497" tooltip="Завантажити сертифікат" display="Завантажити сертифікат"/>
    <hyperlink ref="D499" r:id="rId498" tooltip="Завантажити сертифікат" display="Завантажити сертифікат"/>
    <hyperlink ref="D500" r:id="rId499" tooltip="Завантажити сертифікат" display="Завантажити сертифікат"/>
    <hyperlink ref="D501" r:id="rId500" tooltip="Завантажити сертифікат" display="Завантажити сертифікат"/>
    <hyperlink ref="D502" r:id="rId501" tooltip="Завантажити сертифікат" display="Завантажити сертифікат"/>
    <hyperlink ref="D503" r:id="rId502" tooltip="Завантажити сертифікат" display="Завантажити сертифікат"/>
    <hyperlink ref="D504" r:id="rId503" tooltip="Завантажити сертифікат" display="Завантажити сертифікат"/>
    <hyperlink ref="D505" r:id="rId504" tooltip="Завантажити сертифікат" display="Завантажити сертифікат"/>
    <hyperlink ref="D506" r:id="rId505" tooltip="Завантажити сертифікат" display="Завантажити сертифікат"/>
    <hyperlink ref="D507" r:id="rId506" tooltip="Завантажити сертифікат" display="Завантажити сертифікат"/>
    <hyperlink ref="D508" r:id="rId507" tooltip="Завантажити сертифікат" display="Завантажити сертифікат"/>
    <hyperlink ref="D509" r:id="rId508" tooltip="Завантажити сертифікат" display="Завантажити сертифікат"/>
    <hyperlink ref="D510" r:id="rId509" tooltip="Завантажити сертифікат" display="Завантажити сертифікат"/>
    <hyperlink ref="D511" r:id="rId510" tooltip="Завантажити сертифікат" display="Завантажити сертифікат"/>
    <hyperlink ref="D512" r:id="rId511" tooltip="Завантажити сертифікат" display="Завантажити сертифікат"/>
    <hyperlink ref="D513" r:id="rId512" tooltip="Завантажити сертифікат" display="Завантажити сертифікат"/>
    <hyperlink ref="D514" r:id="rId513" tooltip="Завантажити сертифікат" display="Завантажити сертифікат"/>
    <hyperlink ref="D515" r:id="rId514" tooltip="Завантажити сертифікат" display="Завантажити сертифікат"/>
    <hyperlink ref="D516" r:id="rId515" tooltip="Завантажити сертифікат" display="Завантажити сертифікат"/>
    <hyperlink ref="D517" r:id="rId516" tooltip="Завантажити сертифікат" display="Завантажити сертифікат"/>
    <hyperlink ref="D518" r:id="rId517" tooltip="Завантажити сертифікат" display="Завантажити сертифікат"/>
    <hyperlink ref="D519" r:id="rId518" tooltip="Завантажити сертифікат" display="Завантажити сертифікат"/>
    <hyperlink ref="D520" r:id="rId519" tooltip="Завантажити сертифікат" display="Завантажити сертифікат"/>
    <hyperlink ref="D521" r:id="rId520" tooltip="Завантажити сертифікат" display="Завантажити сертифікат"/>
    <hyperlink ref="D522" r:id="rId521" tooltip="Завантажити сертифікат" display="Завантажити сертифікат"/>
    <hyperlink ref="D523" r:id="rId522" tooltip="Завантажити сертифікат" display="Завантажити сертифікат"/>
    <hyperlink ref="D524" r:id="rId523" tooltip="Завантажити сертифікат" display="Завантажити сертифікат"/>
    <hyperlink ref="D525" r:id="rId524" tooltip="Завантажити сертифікат" display="Завантажити сертифікат"/>
    <hyperlink ref="D526" r:id="rId525" tooltip="Завантажити сертифікат" display="Завантажити сертифікат"/>
    <hyperlink ref="D527" r:id="rId526" tooltip="Завантажити сертифікат" display="Завантажити сертифікат"/>
    <hyperlink ref="D528" r:id="rId527" tooltip="Завантажити сертифікат" display="Завантажити сертифікат"/>
    <hyperlink ref="D529" r:id="rId528" tooltip="Завантажити сертифікат" display="Завантажити сертифікат"/>
    <hyperlink ref="D530" r:id="rId529" tooltip="Завантажити сертифікат" display="Завантажити сертифікат"/>
    <hyperlink ref="D531" r:id="rId530" tooltip="Завантажити сертифікат" display="Завантажити сертифікат"/>
    <hyperlink ref="D532" r:id="rId531" tooltip="Завантажити сертифікат" display="Завантажити сертифікат"/>
    <hyperlink ref="D533" r:id="rId532" tooltip="Завантажити сертифікат" display="Завантажити сертифікат"/>
    <hyperlink ref="D534" r:id="rId533" tooltip="Завантажити сертифікат" display="Завантажити сертифікат"/>
    <hyperlink ref="D535" r:id="rId534" tooltip="Завантажити сертифікат" display="Завантажити сертифікат"/>
    <hyperlink ref="D536" r:id="rId535" tooltip="Завантажити сертифікат" display="Завантажити сертифікат"/>
    <hyperlink ref="D537" r:id="rId536" tooltip="Завантажити сертифікат" display="Завантажити сертифікат"/>
    <hyperlink ref="D538" r:id="rId537" tooltip="Завантажити сертифікат" display="Завантажити сертифікат"/>
    <hyperlink ref="D539" r:id="rId538" tooltip="Завантажити сертифікат" display="Завантажити сертифікат"/>
    <hyperlink ref="D540" r:id="rId539" tooltip="Завантажити сертифікат" display="Завантажити сертифікат"/>
    <hyperlink ref="D541" r:id="rId540" tooltip="Завантажити сертифікат" display="Завантажити сертифікат"/>
    <hyperlink ref="D542" r:id="rId541" tooltip="Завантажити сертифікат" display="Завантажити сертифікат"/>
    <hyperlink ref="D543" r:id="rId542" tooltip="Завантажити сертифікат" display="Завантажити сертифікат"/>
    <hyperlink ref="D544" r:id="rId543" tooltip="Завантажити сертифікат" display="Завантажити сертифікат"/>
    <hyperlink ref="D545" r:id="rId544" tooltip="Завантажити сертифікат" display="Завантажити сертифікат"/>
    <hyperlink ref="D546" r:id="rId545" tooltip="Завантажити сертифікат" display="Завантажити сертифікат"/>
    <hyperlink ref="D547" r:id="rId546" tooltip="Завантажити сертифікат" display="Завантажити сертифікат"/>
    <hyperlink ref="D548" r:id="rId547" tooltip="Завантажити сертифікат" display="Завантажити сертифікат"/>
    <hyperlink ref="D549" r:id="rId548" tooltip="Завантажити сертифікат" display="Завантажити сертифікат"/>
    <hyperlink ref="D550" r:id="rId549" tooltip="Завантажити сертифікат" display="Завантажити сертифікат"/>
    <hyperlink ref="D551" r:id="rId550" tooltip="Завантажити сертифікат" display="Завантажити сертифікат"/>
    <hyperlink ref="D552" r:id="rId551" tooltip="Завантажити сертифікат" display="Завантажити сертифікат"/>
    <hyperlink ref="D553" r:id="rId552" tooltip="Завантажити сертифікат" display="Завантажити сертифікат"/>
    <hyperlink ref="D554" r:id="rId553" tooltip="Завантажити сертифікат" display="Завантажити сертифікат"/>
    <hyperlink ref="D555" r:id="rId554" tooltip="Завантажити сертифікат" display="Завантажити сертифікат"/>
    <hyperlink ref="D556" r:id="rId555" tooltip="Завантажити сертифікат" display="Завантажити сертифікат"/>
    <hyperlink ref="D557" r:id="rId556" tooltip="Завантажити сертифікат" display="Завантажити сертифікат"/>
    <hyperlink ref="D558" r:id="rId557" tooltip="Завантажити сертифікат" display="Завантажити сертифікат"/>
    <hyperlink ref="D559" r:id="rId558" tooltip="Завантажити сертифікат" display="Завантажити сертифікат"/>
    <hyperlink ref="D560" r:id="rId559" tooltip="Завантажити сертифікат" display="Завантажити сертифікат"/>
    <hyperlink ref="D561" r:id="rId560" tooltip="Завантажити сертифікат" display="Завантажити сертифікат"/>
    <hyperlink ref="D562" r:id="rId561" tooltip="Завантажити сертифікат" display="Завантажити сертифікат"/>
    <hyperlink ref="D563" r:id="rId562" tooltip="Завантажити сертифікат" display="Завантажити сертифікат"/>
    <hyperlink ref="D564" r:id="rId563" tooltip="Завантажити сертифікат" display="Завантажити сертифікат"/>
    <hyperlink ref="D565" r:id="rId564" tooltip="Завантажити сертифікат" display="Завантажити сертифікат"/>
    <hyperlink ref="D566" r:id="rId565" tooltip="Завантажити сертифікат" display="Завантажити сертифікат"/>
    <hyperlink ref="D567" r:id="rId566" tooltip="Завантажити сертифікат" display="Завантажити сертифікат"/>
    <hyperlink ref="D568" r:id="rId567" tooltip="Завантажити сертифікат" display="Завантажити сертифікат"/>
    <hyperlink ref="D569" r:id="rId568" tooltip="Завантажити сертифікат" display="Завантажити сертифікат"/>
    <hyperlink ref="D570" r:id="rId569" tooltip="Завантажити сертифікат" display="Завантажити сертифікат"/>
    <hyperlink ref="D571" r:id="rId570" tooltip="Завантажити сертифікат" display="Завантажити сертифікат"/>
    <hyperlink ref="D572" r:id="rId571" tooltip="Завантажити сертифікат" display="Завантажити сертифікат"/>
    <hyperlink ref="D573" r:id="rId572" tooltip="Завантажити сертифікат" display="Завантажити сертифікат"/>
    <hyperlink ref="D574" r:id="rId573" tooltip="Завантажити сертифікат" display="Завантажити сертифікат"/>
    <hyperlink ref="D575" r:id="rId574" tooltip="Завантажити сертифікат" display="Завантажити сертифікат"/>
    <hyperlink ref="D576" r:id="rId575" tooltip="Завантажити сертифікат" display="Завантажити сертифікат"/>
    <hyperlink ref="D577" r:id="rId576" tooltip="Завантажити сертифікат" display="Завантажити сертифікат"/>
    <hyperlink ref="D578" r:id="rId577" tooltip="Завантажити сертифікат" display="Завантажити сертифікат"/>
    <hyperlink ref="D579" r:id="rId578" tooltip="Завантажити сертифікат" display="Завантажити сертифікат"/>
    <hyperlink ref="D580" r:id="rId579" tooltip="Завантажити сертифікат" display="Завантажити сертифікат"/>
    <hyperlink ref="D581" r:id="rId580" tooltip="Завантажити сертифікат" display="Завантажити сертифікат"/>
    <hyperlink ref="D582" r:id="rId581" tooltip="Завантажити сертифікат" display="Завантажити сертифікат"/>
    <hyperlink ref="D583" r:id="rId582" tooltip="Завантажити сертифікат" display="Завантажити сертифікат"/>
    <hyperlink ref="D584" r:id="rId583" tooltip="Завантажити сертифікат" display="Завантажити сертифікат"/>
    <hyperlink ref="D585" r:id="rId584" tooltip="Завантажити сертифікат" display="Завантажити сертифікат"/>
    <hyperlink ref="D586" r:id="rId585" tooltip="Завантажити сертифікат" display="Завантажити сертифікат"/>
    <hyperlink ref="D587" r:id="rId586" tooltip="Завантажити сертифікат" display="Завантажити сертифікат"/>
    <hyperlink ref="D588" r:id="rId587" tooltip="Завантажити сертифікат" display="Завантажити сертифікат"/>
    <hyperlink ref="D589" r:id="rId588" tooltip="Завантажити сертифікат" display="Завантажити сертифікат"/>
    <hyperlink ref="D590" r:id="rId589" tooltip="Завантажити сертифікат" display="Завантажити сертифікат"/>
    <hyperlink ref="D591" r:id="rId590" tooltip="Завантажити сертифікат" display="Завантажити сертифікат"/>
    <hyperlink ref="D592" r:id="rId591" tooltip="Завантажити сертифікат" display="Завантажити сертифікат"/>
    <hyperlink ref="D593" r:id="rId592" tooltip="Завантажити сертифікат" display="Завантажити сертифікат"/>
    <hyperlink ref="D594" r:id="rId593" tooltip="Завантажити сертифікат" display="Завантажити сертифікат"/>
    <hyperlink ref="D595" r:id="rId594" tooltip="Завантажити сертифікат" display="Завантажити сертифікат"/>
    <hyperlink ref="D596" r:id="rId595" tooltip="Завантажити сертифікат" display="Завантажити сертифікат"/>
    <hyperlink ref="D597" r:id="rId596" tooltip="Завантажити сертифікат" display="Завантажити сертифікат"/>
    <hyperlink ref="D598" r:id="rId597" tooltip="Завантажити сертифікат" display="Завантажити сертифікат"/>
    <hyperlink ref="D599" r:id="rId598" tooltip="Завантажити сертифікат" display="Завантажити сертифікат"/>
    <hyperlink ref="D600" r:id="rId599" tooltip="Завантажити сертифікат" display="Завантажити сертифікат"/>
    <hyperlink ref="D601" r:id="rId600" tooltip="Завантажити сертифікат" display="Завантажити сертифікат"/>
    <hyperlink ref="D602" r:id="rId601" tooltip="Завантажити сертифікат" display="Завантажити сертифікат"/>
    <hyperlink ref="D603" r:id="rId602" tooltip="Завантажити сертифікат" display="Завантажити сертифікат"/>
    <hyperlink ref="D604" r:id="rId603" tooltip="Завантажити сертифікат" display="Завантажити сертифікат"/>
    <hyperlink ref="D605" r:id="rId604" tooltip="Завантажити сертифікат" display="Завантажити сертифікат"/>
    <hyperlink ref="D606" r:id="rId605" tooltip="Завантажити сертифікат" display="Завантажити сертифікат"/>
    <hyperlink ref="D607" r:id="rId606" tooltip="Завантажити сертифікат" display="Завантажити сертифікат"/>
    <hyperlink ref="D608" r:id="rId607" tooltip="Завантажити сертифікат" display="Завантажити сертифікат"/>
    <hyperlink ref="D609" r:id="rId608" tooltip="Завантажити сертифікат" display="Завантажити сертифікат"/>
    <hyperlink ref="D610" r:id="rId609" tooltip="Завантажити сертифікат" display="Завантажити сертифікат"/>
    <hyperlink ref="D611" r:id="rId610" tooltip="Завантажити сертифікат" display="Завантажити сертифікат"/>
    <hyperlink ref="D612" r:id="rId611" tooltip="Завантажити сертифікат" display="Завантажити сертифікат"/>
    <hyperlink ref="D613" r:id="rId612" tooltip="Завантажити сертифікат" display="Завантажити сертифікат"/>
    <hyperlink ref="D614" r:id="rId613" tooltip="Завантажити сертифікат" display="Завантажити сертифікат"/>
    <hyperlink ref="D615" r:id="rId614" tooltip="Завантажити сертифікат" display="Завантажити сертифікат"/>
    <hyperlink ref="D616" r:id="rId615" tooltip="Завантажити сертифікат" display="Завантажити сертифікат"/>
    <hyperlink ref="D617" r:id="rId616" tooltip="Завантажити сертифікат" display="Завантажити сертифікат"/>
    <hyperlink ref="D618" r:id="rId617" tooltip="Завантажити сертифікат" display="Завантажити сертифікат"/>
    <hyperlink ref="D619" r:id="rId618" tooltip="Завантажити сертифікат" display="Завантажити сертифікат"/>
    <hyperlink ref="D620" r:id="rId619" tooltip="Завантажити сертифікат" display="Завантажити сертифікат"/>
    <hyperlink ref="D621" r:id="rId620" tooltip="Завантажити сертифікат" display="Завантажити сертифікат"/>
    <hyperlink ref="D622" r:id="rId621" tooltip="Завантажити сертифікат" display="Завантажити сертифікат"/>
    <hyperlink ref="D623" r:id="rId622" tooltip="Завантажити сертифікат" display="Завантажити сертифікат"/>
    <hyperlink ref="D624" r:id="rId623" tooltip="Завантажити сертифікат" display="Завантажити сертифікат"/>
    <hyperlink ref="D625" r:id="rId624" tooltip="Завантажити сертифікат" display="Завантажити сертифікат"/>
    <hyperlink ref="D626" r:id="rId625" tooltip="Завантажити сертифікат" display="Завантажити сертифікат"/>
    <hyperlink ref="D627" r:id="rId626" tooltip="Завантажити сертифікат" display="Завантажити сертифікат"/>
    <hyperlink ref="D628" r:id="rId627" tooltip="Завантажити сертифікат" display="Завантажити сертифікат"/>
    <hyperlink ref="D629" r:id="rId628" tooltip="Завантажити сертифікат" display="Завантажити сертифікат"/>
    <hyperlink ref="D630" r:id="rId629" tooltip="Завантажити сертифікат" display="Завантажити сертифікат"/>
    <hyperlink ref="D631" r:id="rId630" tooltip="Завантажити сертифікат" display="Завантажити сертифікат"/>
    <hyperlink ref="D632" r:id="rId631" tooltip="Завантажити сертифікат" display="Завантажити сертифікат"/>
    <hyperlink ref="D633" r:id="rId632" tooltip="Завантажити сертифікат" display="Завантажити сертифікат"/>
    <hyperlink ref="D634" r:id="rId633" tooltip="Завантажити сертифікат" display="Завантажити сертифікат"/>
    <hyperlink ref="D635" r:id="rId634" tooltip="Завантажити сертифікат" display="Завантажити сертифікат"/>
    <hyperlink ref="D636" r:id="rId635" tooltip="Завантажити сертифікат" display="Завантажити сертифікат"/>
    <hyperlink ref="D637" r:id="rId636" tooltip="Завантажити сертифікат" display="Завантажити сертифікат"/>
    <hyperlink ref="D638" r:id="rId637" tooltip="Завантажити сертифікат" display="Завантажити сертифікат"/>
    <hyperlink ref="D639" r:id="rId638" tooltip="Завантажити сертифікат" display="Завантажити сертифікат"/>
    <hyperlink ref="D640" r:id="rId639" tooltip="Завантажити сертифікат" display="Завантажити сертифікат"/>
    <hyperlink ref="D641" r:id="rId640" tooltip="Завантажити сертифікат" display="Завантажити сертифікат"/>
    <hyperlink ref="D642" r:id="rId641" tooltip="Завантажити сертифікат" display="Завантажити сертифікат"/>
    <hyperlink ref="D643" r:id="rId642" tooltip="Завантажити сертифікат" display="Завантажити сертифікат"/>
    <hyperlink ref="D644" r:id="rId643" tooltip="Завантажити сертифікат" display="Завантажити сертифікат"/>
    <hyperlink ref="D645" r:id="rId644" tooltip="Завантажити сертифікат" display="Завантажити сертифікат"/>
    <hyperlink ref="D646" r:id="rId645" tooltip="Завантажити сертифікат" display="Завантажити сертифікат"/>
    <hyperlink ref="D647" r:id="rId646" tooltip="Завантажити сертифікат" display="Завантажити сертифікат"/>
    <hyperlink ref="D648" r:id="rId647" tooltip="Завантажити сертифікат" display="Завантажити сертифікат"/>
    <hyperlink ref="D649" r:id="rId648" tooltip="Завантажити сертифікат" display="Завантажити сертифікат"/>
    <hyperlink ref="D650" r:id="rId649" tooltip="Завантажити сертифікат" display="Завантажити сертифікат"/>
    <hyperlink ref="D651" r:id="rId650" tooltip="Завантажити сертифікат" display="Завантажити сертифікат"/>
    <hyperlink ref="D652" r:id="rId651" tooltip="Завантажити сертифікат" display="Завантажити сертифікат"/>
    <hyperlink ref="D653" r:id="rId652" tooltip="Завантажити сертифікат" display="Завантажити сертифікат"/>
    <hyperlink ref="D654" r:id="rId653" tooltip="Завантажити сертифікат" display="Завантажити сертифікат"/>
    <hyperlink ref="D655" r:id="rId654" tooltip="Завантажити сертифікат" display="Завантажити сертифікат"/>
    <hyperlink ref="D656" r:id="rId655" tooltip="Завантажити сертифікат" display="Завантажити сертифікат"/>
    <hyperlink ref="D657" r:id="rId656" tooltip="Завантажити сертифікат" display="Завантажити сертифікат"/>
    <hyperlink ref="D658" r:id="rId657" tooltip="Завантажити сертифікат" display="Завантажити сертифікат"/>
    <hyperlink ref="D659" r:id="rId658" tooltip="Завантажити сертифікат" display="Завантажити сертифікат"/>
    <hyperlink ref="D660" r:id="rId659" tooltip="Завантажити сертифікат" display="Завантажити сертифікат"/>
    <hyperlink ref="D661" r:id="rId660" tooltip="Завантажити сертифікат" display="Завантажити сертифікат"/>
    <hyperlink ref="D662" r:id="rId661" tooltip="Завантажити сертифікат" display="Завантажити сертифікат"/>
    <hyperlink ref="D663" r:id="rId662" tooltip="Завантажити сертифікат" display="Завантажити сертифікат"/>
    <hyperlink ref="D664" r:id="rId663" tooltip="Завантажити сертифікат" display="Завантажити сертифікат"/>
    <hyperlink ref="D665" r:id="rId664" tooltip="Завантажити сертифікат" display="Завантажити сертифікат"/>
    <hyperlink ref="D666" r:id="rId665" tooltip="Завантажити сертифікат" display="Завантажити сертифікат"/>
    <hyperlink ref="D667" r:id="rId666" tooltip="Завантажити сертифікат" display="Завантажити сертифікат"/>
    <hyperlink ref="D668" r:id="rId667" tooltip="Завантажити сертифікат" display="Завантажити сертифікат"/>
    <hyperlink ref="D669" r:id="rId668" tooltip="Завантажити сертифікат" display="Завантажити сертифікат"/>
    <hyperlink ref="D670" r:id="rId669" tooltip="Завантажити сертифікат" display="Завантажити сертифікат"/>
    <hyperlink ref="D671" r:id="rId670" tooltip="Завантажити сертифікат" display="Завантажити сертифікат"/>
    <hyperlink ref="D672" r:id="rId671" tooltip="Завантажити сертифікат" display="Завантажити сертифікат"/>
    <hyperlink ref="D673" r:id="rId672" tooltip="Завантажити сертифікат" display="Завантажити сертифікат"/>
    <hyperlink ref="D674" r:id="rId673" tooltip="Завантажити сертифікат" display="Завантажити сертифікат"/>
    <hyperlink ref="D675" r:id="rId674" tooltip="Завантажити сертифікат" display="Завантажити сертифікат"/>
    <hyperlink ref="D676" r:id="rId675" tooltip="Завантажити сертифікат" display="Завантажити сертифікат"/>
    <hyperlink ref="D677" r:id="rId676" tooltip="Завантажити сертифікат" display="Завантажити сертифікат"/>
    <hyperlink ref="D678" r:id="rId677" tooltip="Завантажити сертифікат" display="Завантажити сертифікат"/>
    <hyperlink ref="D679" r:id="rId678" tooltip="Завантажити сертифікат" display="Завантажити сертифікат"/>
    <hyperlink ref="D680" r:id="rId679" tooltip="Завантажити сертифікат" display="Завантажити сертифікат"/>
    <hyperlink ref="D681" r:id="rId680" tooltip="Завантажити сертифікат" display="Завантажити сертифікат"/>
    <hyperlink ref="D682" r:id="rId681" tooltip="Завантажити сертифікат" display="Завантажити сертифікат"/>
    <hyperlink ref="D683" r:id="rId682" tooltip="Завантажити сертифікат" display="Завантажити сертифікат"/>
    <hyperlink ref="D684" r:id="rId683" tooltip="Завантажити сертифікат" display="Завантажити сертифікат"/>
    <hyperlink ref="D685" r:id="rId684" tooltip="Завантажити сертифікат" display="Завантажити сертифікат"/>
    <hyperlink ref="D686" r:id="rId685" tooltip="Завантажити сертифікат" display="Завантажити сертифікат"/>
    <hyperlink ref="D687" r:id="rId686" tooltip="Завантажити сертифікат" display="Завантажити сертифікат"/>
    <hyperlink ref="D688" r:id="rId687" tooltip="Завантажити сертифікат" display="Завантажити сертифікат"/>
    <hyperlink ref="D689" r:id="rId688" tooltip="Завантажити сертифікат" display="Завантажити сертифікат"/>
    <hyperlink ref="D690" r:id="rId689" tooltip="Завантажити сертифікат" display="Завантажити сертифікат"/>
    <hyperlink ref="D691" r:id="rId690" tooltip="Завантажити сертифікат" display="Завантажити сертифікат"/>
    <hyperlink ref="D692" r:id="rId691" tooltip="Завантажити сертифікат" display="Завантажити сертифікат"/>
    <hyperlink ref="D693" r:id="rId692" tooltip="Завантажити сертифікат" display="Завантажити сертифікат"/>
    <hyperlink ref="D694" r:id="rId693" tooltip="Завантажити сертифікат" display="Завантажити сертифікат"/>
    <hyperlink ref="D695" r:id="rId694" tooltip="Завантажити сертифікат" display="Завантажити сертифікат"/>
    <hyperlink ref="D696" r:id="rId695" tooltip="Завантажити сертифікат" display="Завантажити сертифікат"/>
    <hyperlink ref="D697" r:id="rId696" tooltip="Завантажити сертифікат" display="Завантажити сертифікат"/>
    <hyperlink ref="D698" r:id="rId697" tooltip="Завантажити сертифікат" display="Завантажити сертифікат"/>
    <hyperlink ref="D699" r:id="rId698" tooltip="Завантажити сертифікат" display="Завантажити сертифікат"/>
    <hyperlink ref="D700" r:id="rId699" tooltip="Завантажити сертифікат" display="Завантажити сертифікат"/>
    <hyperlink ref="D701" r:id="rId700" tooltip="Завантажити сертифікат" display="Завантажити сертифікат"/>
    <hyperlink ref="D702" r:id="rId701" tooltip="Завантажити сертифікат" display="Завантажити сертифікат"/>
    <hyperlink ref="D703" r:id="rId702" tooltip="Завантажити сертифікат" display="Завантажити сертифікат"/>
    <hyperlink ref="D704" r:id="rId703" tooltip="Завантажити сертифікат" display="Завантажити сертифікат"/>
    <hyperlink ref="D705" r:id="rId704" tooltip="Завантажити сертифікат" display="Завантажити сертифікат"/>
    <hyperlink ref="D706" r:id="rId705" tooltip="Завантажити сертифікат" display="Завантажити сертифікат"/>
    <hyperlink ref="D707" r:id="rId706" tooltip="Завантажити сертифікат" display="Завантажити сертифікат"/>
    <hyperlink ref="D708" r:id="rId707" tooltip="Завантажити сертифікат" display="Завантажити сертифікат"/>
    <hyperlink ref="D709" r:id="rId708" tooltip="Завантажити сертифікат" display="Завантажити сертифікат"/>
    <hyperlink ref="D710" r:id="rId709" tooltip="Завантажити сертифікат" display="Завантажити сертифікат"/>
    <hyperlink ref="D711" r:id="rId710" tooltip="Завантажити сертифікат" display="Завантажити сертифікат"/>
    <hyperlink ref="D712" r:id="rId711" tooltip="Завантажити сертифікат" display="Завантажити сертифікат"/>
    <hyperlink ref="D713" r:id="rId712" tooltip="Завантажити сертифікат" display="Завантажити сертифікат"/>
    <hyperlink ref="D714" r:id="rId713" tooltip="Завантажити сертифікат" display="Завантажити сертифікат"/>
    <hyperlink ref="D715" r:id="rId714" tooltip="Завантажити сертифікат" display="Завантажити сертифікат"/>
    <hyperlink ref="D716" r:id="rId715" tooltip="Завантажити сертифікат" display="Завантажити сертифікат"/>
    <hyperlink ref="D717" r:id="rId716" tooltip="Завантажити сертифікат" display="Завантажити сертифікат"/>
    <hyperlink ref="D718" r:id="rId717" tooltip="Завантажити сертифікат" display="Завантажити сертифікат"/>
    <hyperlink ref="D719" r:id="rId718" tooltip="Завантажити сертифікат" display="Завантажити сертифікат"/>
    <hyperlink ref="D720" r:id="rId719" tooltip="Завантажити сертифікат" display="Завантажити сертифікат"/>
    <hyperlink ref="D721" r:id="rId720" tooltip="Завантажити сертифікат" display="Завантажити сертифікат"/>
    <hyperlink ref="D722" r:id="rId721" tooltip="Завантажити сертифікат" display="Завантажити сертифікат"/>
    <hyperlink ref="D723" r:id="rId722" tooltip="Завантажити сертифікат" display="Завантажити сертифікат"/>
    <hyperlink ref="D724" r:id="rId723" tooltip="Завантажити сертифікат" display="Завантажити сертифікат"/>
    <hyperlink ref="D725" r:id="rId724" tooltip="Завантажити сертифікат" display="Завантажити сертифікат"/>
    <hyperlink ref="D726" r:id="rId725" tooltip="Завантажити сертифікат" display="Завантажити сертифікат"/>
    <hyperlink ref="D727" r:id="rId726" tooltip="Завантажити сертифікат" display="Завантажити сертифікат"/>
    <hyperlink ref="D728" r:id="rId727" tooltip="Завантажити сертифікат" display="Завантажити сертифікат"/>
    <hyperlink ref="D729" r:id="rId728" tooltip="Завантажити сертифікат" display="Завантажити сертифікат"/>
    <hyperlink ref="D730" r:id="rId729" tooltip="Завантажити сертифікат" display="Завантажити сертифікат"/>
    <hyperlink ref="D731" r:id="rId730" tooltip="Завантажити сертифікат" display="Завантажити сертифікат"/>
    <hyperlink ref="D732" r:id="rId731" tooltip="Завантажити сертифікат" display="Завантажити сертифікат"/>
    <hyperlink ref="D733" r:id="rId732" tooltip="Завантажити сертифікат" display="Завантажити сертифікат"/>
    <hyperlink ref="D734" r:id="rId733" tooltip="Завантажити сертифікат" display="Завантажити сертифікат"/>
    <hyperlink ref="D735" r:id="rId734" tooltip="Завантажити сертифікат" display="Завантажити сертифікат"/>
    <hyperlink ref="D736" r:id="rId735" tooltip="Завантажити сертифікат" display="Завантажити сертифікат"/>
    <hyperlink ref="D737" r:id="rId736" tooltip="Завантажити сертифікат" display="Завантажити сертифікат"/>
    <hyperlink ref="D738" r:id="rId737" tooltip="Завантажити сертифікат" display="Завантажити сертифікат"/>
    <hyperlink ref="D739" r:id="rId738" tooltip="Завантажити сертифікат" display="Завантажити сертифікат"/>
    <hyperlink ref="D740" r:id="rId739" tooltip="Завантажити сертифікат" display="Завантажити сертифікат"/>
    <hyperlink ref="D741" r:id="rId740" tooltip="Завантажити сертифікат" display="Завантажити сертифікат"/>
    <hyperlink ref="D742" r:id="rId741" tooltip="Завантажити сертифікат" display="Завантажити сертифікат"/>
    <hyperlink ref="D743" r:id="rId742" tooltip="Завантажити сертифікат" display="Завантажити сертифікат"/>
    <hyperlink ref="D744" r:id="rId743" tooltip="Завантажити сертифікат" display="Завантажити сертифікат"/>
    <hyperlink ref="D745" r:id="rId744" tooltip="Завантажити сертифікат" display="Завантажити сертифікат"/>
    <hyperlink ref="D746" r:id="rId745" tooltip="Завантажити сертифікат" display="Завантажити сертифікат"/>
    <hyperlink ref="D747" r:id="rId746" tooltip="Завантажити сертифікат" display="Завантажити сертифікат"/>
    <hyperlink ref="D748" r:id="rId747" tooltip="Завантажити сертифікат" display="Завантажити сертифікат"/>
    <hyperlink ref="D749" r:id="rId748" tooltip="Завантажити сертифікат" display="Завантажити сертифікат"/>
    <hyperlink ref="D750" r:id="rId749" tooltip="Завантажити сертифікат" display="Завантажити сертифікат"/>
    <hyperlink ref="D751" r:id="rId750" tooltip="Завантажити сертифікат" display="Завантажити сертифікат"/>
    <hyperlink ref="D752" r:id="rId751" tooltip="Завантажити сертифікат" display="Завантажити сертифікат"/>
    <hyperlink ref="D753" r:id="rId752" tooltip="Завантажити сертифікат" display="Завантажити сертифікат"/>
    <hyperlink ref="D754" r:id="rId753" tooltip="Завантажити сертифікат" display="Завантажити сертифікат"/>
    <hyperlink ref="D755" r:id="rId754" tooltip="Завантажити сертифікат" display="Завантажити сертифікат"/>
    <hyperlink ref="D756" r:id="rId755" tooltip="Завантажити сертифікат" display="Завантажити сертифікат"/>
    <hyperlink ref="D757" r:id="rId756" tooltip="Завантажити сертифікат" display="Завантажити сертифікат"/>
    <hyperlink ref="D758" r:id="rId757" tooltip="Завантажити сертифікат" display="Завантажити сертифікат"/>
    <hyperlink ref="D759" r:id="rId758" tooltip="Завантажити сертифікат" display="Завантажити сертифікат"/>
    <hyperlink ref="D760" r:id="rId759" tooltip="Завантажити сертифікат" display="Завантажити сертифікат"/>
    <hyperlink ref="D761" r:id="rId760" tooltip="Завантажити сертифікат" display="Завантажити сертифікат"/>
    <hyperlink ref="D762" r:id="rId761" tooltip="Завантажити сертифікат" display="Завантажити сертифікат"/>
    <hyperlink ref="D763" r:id="rId762" tooltip="Завантажити сертифікат" display="Завантажити сертифікат"/>
    <hyperlink ref="D764" r:id="rId763" tooltip="Завантажити сертифікат" display="Завантажити сертифікат"/>
    <hyperlink ref="D765" r:id="rId764" tooltip="Завантажити сертифікат" display="Завантажити сертифікат"/>
    <hyperlink ref="D766" r:id="rId765" tooltip="Завантажити сертифікат" display="Завантажити сертифікат"/>
    <hyperlink ref="D767" r:id="rId766" tooltip="Завантажити сертифікат" display="Завантажити сертифікат"/>
    <hyperlink ref="D768" r:id="rId767" tooltip="Завантажити сертифікат" display="Завантажити сертифікат"/>
    <hyperlink ref="D769" r:id="rId768" tooltip="Завантажити сертифікат" display="Завантажити сертифікат"/>
    <hyperlink ref="D770" r:id="rId769" tooltip="Завантажити сертифікат" display="Завантажити сертифікат"/>
    <hyperlink ref="D771" r:id="rId770" tooltip="Завантажити сертифікат" display="Завантажити сертифікат"/>
    <hyperlink ref="D772" r:id="rId771" tooltip="Завантажити сертифікат" display="Завантажити сертифікат"/>
    <hyperlink ref="D773" r:id="rId772" tooltip="Завантажити сертифікат" display="Завантажити сертифікат"/>
    <hyperlink ref="D774" r:id="rId773" tooltip="Завантажити сертифікат" display="Завантажити сертифікат"/>
    <hyperlink ref="D775" r:id="rId774" tooltip="Завантажити сертифікат" display="Завантажити сертифікат"/>
    <hyperlink ref="D776" r:id="rId775" tooltip="Завантажити сертифікат" display="Завантажити сертифікат"/>
    <hyperlink ref="D777" r:id="rId776" tooltip="Завантажити сертифікат" display="Завантажити сертифікат"/>
    <hyperlink ref="D778" r:id="rId777" tooltip="Завантажити сертифікат" display="Завантажити сертифікат"/>
    <hyperlink ref="D779" r:id="rId778" tooltip="Завантажити сертифікат" display="Завантажити сертифікат"/>
    <hyperlink ref="D780" r:id="rId779" tooltip="Завантажити сертифікат" display="Завантажити сертифікат"/>
    <hyperlink ref="D781" r:id="rId780" tooltip="Завантажити сертифікат" display="Завантажити сертифікат"/>
    <hyperlink ref="D782" r:id="rId781" tooltip="Завантажити сертифікат" display="Завантажити сертифікат"/>
    <hyperlink ref="D783" r:id="rId782" tooltip="Завантажити сертифікат" display="Завантажити сертифікат"/>
    <hyperlink ref="D784" r:id="rId783" tooltip="Завантажити сертифікат" display="Завантажити сертифікат"/>
    <hyperlink ref="D785" r:id="rId784" tooltip="Завантажити сертифікат" display="Завантажити сертифікат"/>
    <hyperlink ref="D786" r:id="rId785" tooltip="Завантажити сертифікат" display="Завантажити сертифікат"/>
    <hyperlink ref="D787" r:id="rId786" tooltip="Завантажити сертифікат" display="Завантажити сертифікат"/>
    <hyperlink ref="D788" r:id="rId787" tooltip="Завантажити сертифікат" display="Завантажити сертифікат"/>
    <hyperlink ref="D789" r:id="rId788" tooltip="Завантажити сертифікат" display="Завантажити сертифікат"/>
    <hyperlink ref="D790" r:id="rId789" tooltip="Завантажити сертифікат" display="Завантажити сертифікат"/>
    <hyperlink ref="D791" r:id="rId790" tooltip="Завантажити сертифікат" display="Завантажити сертифікат"/>
    <hyperlink ref="D792" r:id="rId791" tooltip="Завантажити сертифікат" display="Завантажити сертифікат"/>
    <hyperlink ref="D793" r:id="rId792" tooltip="Завантажити сертифікат" display="Завантажити сертифікат"/>
    <hyperlink ref="D794" r:id="rId793" tooltip="Завантажити сертифікат" display="Завантажити сертифікат"/>
    <hyperlink ref="D795" r:id="rId794" tooltip="Завантажити сертифікат" display="Завантажити сертифікат"/>
    <hyperlink ref="D796" r:id="rId795" tooltip="Завантажити сертифікат" display="Завантажити сертифікат"/>
    <hyperlink ref="D797" r:id="rId796" tooltip="Завантажити сертифікат" display="Завантажити сертифікат"/>
    <hyperlink ref="D798" r:id="rId797" tooltip="Завантажити сертифікат" display="Завантажити сертифікат"/>
    <hyperlink ref="D799" r:id="rId798" tooltip="Завантажити сертифікат" display="Завантажити сертифікат"/>
    <hyperlink ref="D800" r:id="rId799" tooltip="Завантажити сертифікат" display="Завантажити сертифікат"/>
    <hyperlink ref="D801" r:id="rId800" tooltip="Завантажити сертифікат" display="Завантажити сертифікат"/>
    <hyperlink ref="D802" r:id="rId801" tooltip="Завантажити сертифікат" display="Завантажити сертифікат"/>
    <hyperlink ref="D803" r:id="rId802" tooltip="Завантажити сертифікат" display="Завантажити сертифікат"/>
    <hyperlink ref="D804" r:id="rId803" tooltip="Завантажити сертифікат" display="Завантажити сертифікат"/>
    <hyperlink ref="D805" r:id="rId804" tooltip="Завантажити сертифікат" display="Завантажити сертифікат"/>
    <hyperlink ref="D806" r:id="rId805" tooltip="Завантажити сертифікат" display="Завантажити сертифікат"/>
    <hyperlink ref="D807" r:id="rId806" tooltip="Завантажити сертифікат" display="Завантажити сертифікат"/>
    <hyperlink ref="D808" r:id="rId807" tooltip="Завантажити сертифікат" display="Завантажити сертифікат"/>
    <hyperlink ref="D809" r:id="rId808" tooltip="Завантажити сертифікат" display="Завантажити сертифікат"/>
    <hyperlink ref="D810" r:id="rId809" tooltip="Завантажити сертифікат" display="Завантажити сертифікат"/>
    <hyperlink ref="D811" r:id="rId810" tooltip="Завантажити сертифікат" display="Завантажити сертифікат"/>
    <hyperlink ref="D812" r:id="rId811" tooltip="Завантажити сертифікат" display="Завантажити сертифікат"/>
    <hyperlink ref="D813" r:id="rId812" tooltip="Завантажити сертифікат" display="Завантажити сертифікат"/>
    <hyperlink ref="D814" r:id="rId813" tooltip="Завантажити сертифікат" display="Завантажити сертифікат"/>
    <hyperlink ref="D815" r:id="rId814" tooltip="Завантажити сертифікат" display="Завантажити сертифікат"/>
    <hyperlink ref="D816" r:id="rId815" tooltip="Завантажити сертифікат" display="Завантажити сертифікат"/>
    <hyperlink ref="D817" r:id="rId816" tooltip="Завантажити сертифікат" display="Завантажити сертифікат"/>
    <hyperlink ref="D818" r:id="rId817" tooltip="Завантажити сертифікат" display="Завантажити сертифікат"/>
    <hyperlink ref="D819" r:id="rId818" tooltip="Завантажити сертифікат" display="Завантажити сертифікат"/>
    <hyperlink ref="D820" r:id="rId819" tooltip="Завантажити сертифікат" display="Завантажити сертифікат"/>
    <hyperlink ref="D821" r:id="rId820" tooltip="Завантажити сертифікат" display="Завантажити сертифікат"/>
    <hyperlink ref="D822" r:id="rId821" tooltip="Завантажити сертифікат" display="Завантажити сертифікат"/>
    <hyperlink ref="D823" r:id="rId822" tooltip="Завантажити сертифікат" display="Завантажити сертифікат"/>
    <hyperlink ref="D824" r:id="rId823" tooltip="Завантажити сертифікат" display="Завантажити сертифікат"/>
    <hyperlink ref="D825" r:id="rId824" tooltip="Завантажити сертифікат" display="Завантажити сертифікат"/>
    <hyperlink ref="D826" r:id="rId825" tooltip="Завантажити сертифікат" display="Завантажити сертифікат"/>
    <hyperlink ref="D827" r:id="rId826" tooltip="Завантажити сертифікат" display="Завантажити сертифікат"/>
    <hyperlink ref="D828" r:id="rId827" tooltip="Завантажити сертифікат" display="Завантажити сертифікат"/>
    <hyperlink ref="D829" r:id="rId828" tooltip="Завантажити сертифікат" display="Завантажити сертифікат"/>
    <hyperlink ref="D830" r:id="rId829" tooltip="Завантажити сертифікат" display="Завантажити сертифікат"/>
    <hyperlink ref="D831" r:id="rId830" tooltip="Завантажити сертифікат" display="Завантажити сертифікат"/>
    <hyperlink ref="D832" r:id="rId831" tooltip="Завантажити сертифікат" display="Завантажити сертифікат"/>
    <hyperlink ref="D833" r:id="rId832" tooltip="Завантажити сертифікат" display="Завантажити сертифікат"/>
    <hyperlink ref="D834" r:id="rId833" tooltip="Завантажити сертифікат" display="Завантажити сертифікат"/>
    <hyperlink ref="D835" r:id="rId834" tooltip="Завантажити сертифікат" display="Завантажити сертифікат"/>
    <hyperlink ref="D836" r:id="rId835" tooltip="Завантажити сертифікат" display="Завантажити сертифікат"/>
    <hyperlink ref="D837" r:id="rId836" tooltip="Завантажити сертифікат" display="Завантажити сертифікат"/>
    <hyperlink ref="D838" r:id="rId837" tooltip="Завантажити сертифікат" display="Завантажити сертифікат"/>
    <hyperlink ref="D839" r:id="rId838" tooltip="Завантажити сертифікат" display="Завантажити сертифікат"/>
    <hyperlink ref="D840" r:id="rId839" tooltip="Завантажити сертифікат" display="Завантажити сертифікат"/>
    <hyperlink ref="D841" r:id="rId840" tooltip="Завантажити сертифікат" display="Завантажити сертифікат"/>
    <hyperlink ref="D842" r:id="rId841" tooltip="Завантажити сертифікат" display="Завантажити сертифікат"/>
    <hyperlink ref="D843" r:id="rId842" tooltip="Завантажити сертифікат" display="Завантажити сертифікат"/>
    <hyperlink ref="D844" r:id="rId843" tooltip="Завантажити сертифікат" display="Завантажити сертифікат"/>
    <hyperlink ref="D845" r:id="rId844" tooltip="Завантажити сертифікат" display="Завантажити сертифікат"/>
    <hyperlink ref="D846" r:id="rId845" tooltip="Завантажити сертифікат" display="Завантажити сертифікат"/>
    <hyperlink ref="D847" r:id="rId846" tooltip="Завантажити сертифікат" display="Завантажити сертифікат"/>
    <hyperlink ref="D848" r:id="rId847" tooltip="Завантажити сертифікат" display="Завантажити сертифікат"/>
    <hyperlink ref="D849" r:id="rId848" tooltip="Завантажити сертифікат" display="Завантажити сертифікат"/>
    <hyperlink ref="D850" r:id="rId849" tooltip="Завантажити сертифікат" display="Завантажити сертифікат"/>
    <hyperlink ref="D851" r:id="rId850" tooltip="Завантажити сертифікат" display="Завантажити сертифікат"/>
    <hyperlink ref="D852" r:id="rId851" tooltip="Завантажити сертифікат" display="Завантажити сертифікат"/>
    <hyperlink ref="D853" r:id="rId852" tooltip="Завантажити сертифікат" display="Завантажити сертифікат"/>
    <hyperlink ref="D854" r:id="rId853" tooltip="Завантажити сертифікат" display="Завантажити сертифікат"/>
    <hyperlink ref="D855" r:id="rId854" tooltip="Завантажити сертифікат" display="Завантажити сертифікат"/>
    <hyperlink ref="D856" r:id="rId855" tooltip="Завантажити сертифікат" display="Завантажити сертифікат"/>
    <hyperlink ref="D857" r:id="rId856" tooltip="Завантажити сертифікат" display="Завантажити сертифікат"/>
    <hyperlink ref="D858" r:id="rId857" tooltip="Завантажити сертифікат" display="Завантажити сертифікат"/>
    <hyperlink ref="D859" r:id="rId858" tooltip="Завантажити сертифікат" display="Завантажити сертифікат"/>
    <hyperlink ref="D860" r:id="rId859" tooltip="Завантажити сертифікат" display="Завантажити сертифікат"/>
    <hyperlink ref="D861" r:id="rId860" tooltip="Завантажити сертифікат" display="Завантажити сертифікат"/>
    <hyperlink ref="D862" r:id="rId861" tooltip="Завантажити сертифікат" display="Завантажити сертифікат"/>
    <hyperlink ref="D863" r:id="rId862" tooltip="Завантажити сертифікат" display="Завантажити сертифікат"/>
    <hyperlink ref="D864" r:id="rId863" tooltip="Завантажити сертифікат" display="Завантажити сертифікат"/>
    <hyperlink ref="D865" r:id="rId864" tooltip="Завантажити сертифікат" display="Завантажити сертифікат"/>
    <hyperlink ref="D866" r:id="rId865" tooltip="Завантажити сертифікат" display="Завантажити сертифікат"/>
    <hyperlink ref="D867" r:id="rId866" tooltip="Завантажити сертифікат" display="Завантажити сертифікат"/>
    <hyperlink ref="D868" r:id="rId867" tooltip="Завантажити сертифікат" display="Завантажити сертифікат"/>
    <hyperlink ref="D869" r:id="rId868" tooltip="Завантажити сертифікат" display="Завантажити сертифікат"/>
    <hyperlink ref="D870" r:id="rId869" tooltip="Завантажити сертифікат" display="Завантажити сертифікат"/>
    <hyperlink ref="D871" r:id="rId870" tooltip="Завантажити сертифікат" display="Завантажити сертифікат"/>
    <hyperlink ref="D872" r:id="rId871" tooltip="Завантажити сертифікат" display="Завантажити сертифікат"/>
    <hyperlink ref="D873" r:id="rId872" tooltip="Завантажити сертифікат" display="Завантажити сертифікат"/>
    <hyperlink ref="D874" r:id="rId873" tooltip="Завантажити сертифікат" display="Завантажити сертифікат"/>
    <hyperlink ref="D875" r:id="rId874" tooltip="Завантажити сертифікат" display="Завантажити сертифікат"/>
    <hyperlink ref="D876" r:id="rId875" tooltip="Завантажити сертифікат" display="Завантажити сертифікат"/>
    <hyperlink ref="D877" r:id="rId876" tooltip="Завантажити сертифікат" display="Завантажити сертифікат"/>
    <hyperlink ref="D878" r:id="rId877" tooltip="Завантажити сертифікат" display="Завантажити сертифікат"/>
    <hyperlink ref="D879" r:id="rId878" tooltip="Завантажити сертифікат" display="Завантажити сертифікат"/>
    <hyperlink ref="D880" r:id="rId879" tooltip="Завантажити сертифікат" display="Завантажити сертифікат"/>
    <hyperlink ref="D881" r:id="rId880" tooltip="Завантажити сертифікат" display="Завантажити сертифікат"/>
    <hyperlink ref="D882" r:id="rId881" tooltip="Завантажити сертифікат" display="Завантажити сертифікат"/>
    <hyperlink ref="D883" r:id="rId882" tooltip="Завантажити сертифікат" display="Завантажити сертифікат"/>
    <hyperlink ref="D884" r:id="rId883" tooltip="Завантажити сертифікат" display="Завантажити сертифікат"/>
    <hyperlink ref="D885" r:id="rId884" tooltip="Завантажити сертифікат" display="Завантажити сертифікат"/>
    <hyperlink ref="D886" r:id="rId885" tooltip="Завантажити сертифікат" display="Завантажити сертифікат"/>
    <hyperlink ref="D887" r:id="rId886" tooltip="Завантажити сертифікат" display="Завантажити сертифікат"/>
    <hyperlink ref="D888" r:id="rId887" tooltip="Завантажити сертифікат" display="Завантажити сертифікат"/>
    <hyperlink ref="D889" r:id="rId888" tooltip="Завантажити сертифікат" display="Завантажити сертифікат"/>
    <hyperlink ref="D890" r:id="rId889" tooltip="Завантажити сертифікат" display="Завантажити сертифікат"/>
    <hyperlink ref="D891" r:id="rId890" tooltip="Завантажити сертифікат" display="Завантажити сертифікат"/>
    <hyperlink ref="D892" r:id="rId891" tooltip="Завантажити сертифікат" display="Завантажити сертифікат"/>
    <hyperlink ref="D893" r:id="rId892" tooltip="Завантажити сертифікат" display="Завантажити сертифікат"/>
    <hyperlink ref="D894" r:id="rId893" tooltip="Завантажити сертифікат" display="Завантажити сертифікат"/>
    <hyperlink ref="D895" r:id="rId894" tooltip="Завантажити сертифікат" display="Завантажити сертифікат"/>
    <hyperlink ref="D896" r:id="rId895" tooltip="Завантажити сертифікат" display="Завантажити сертифікат"/>
    <hyperlink ref="D897" r:id="rId896" tooltip="Завантажити сертифікат" display="Завантажити сертифікат"/>
    <hyperlink ref="D898" r:id="rId897" tooltip="Завантажити сертифікат" display="Завантажити сертифікат"/>
    <hyperlink ref="D899" r:id="rId898" tooltip="Завантажити сертифікат" display="Завантажити сертифікат"/>
    <hyperlink ref="D900" r:id="rId899" tooltip="Завантажити сертифікат" display="Завантажити сертифікат"/>
    <hyperlink ref="D901" r:id="rId900" tooltip="Завантажити сертифікат" display="Завантажити сертифікат"/>
    <hyperlink ref="D902" r:id="rId901" tooltip="Завантажити сертифікат" display="Завантажити сертифікат"/>
    <hyperlink ref="D903" r:id="rId902" tooltip="Завантажити сертифікат" display="Завантажити сертифікат"/>
    <hyperlink ref="D904" r:id="rId903" tooltip="Завантажити сертифікат" display="Завантажити сертифікат"/>
    <hyperlink ref="D905" r:id="rId904" tooltip="Завантажити сертифікат" display="Завантажити сертифікат"/>
    <hyperlink ref="D906" r:id="rId905" tooltip="Завантажити сертифікат" display="Завантажити сертифікат"/>
    <hyperlink ref="D907" r:id="rId906" tooltip="Завантажити сертифікат" display="Завантажити сертифікат"/>
    <hyperlink ref="D908" r:id="rId907" tooltip="Завантажити сертифікат" display="Завантажити сертифікат"/>
    <hyperlink ref="D909" r:id="rId908" tooltip="Завантажити сертифікат" display="Завантажити сертифікат"/>
    <hyperlink ref="D910" r:id="rId909" tooltip="Завантажити сертифікат" display="Завантажити сертифікат"/>
    <hyperlink ref="D911" r:id="rId910" tooltip="Завантажити сертифікат" display="Завантажити сертифікат"/>
    <hyperlink ref="D912" r:id="rId911" tooltip="Завантажити сертифікат" display="Завантажити сертифікат"/>
    <hyperlink ref="D913" r:id="rId912" tooltip="Завантажити сертифікат" display="Завантажити сертифікат"/>
    <hyperlink ref="D914" r:id="rId913" tooltip="Завантажити сертифікат" display="Завантажити сертифікат"/>
    <hyperlink ref="D915" r:id="rId914" tooltip="Завантажити сертифікат" display="Завантажити сертифікат"/>
    <hyperlink ref="D916" r:id="rId915" tooltip="Завантажити сертифікат" display="Завантажити сертифікат"/>
    <hyperlink ref="D917" r:id="rId916" tooltip="Завантажити сертифікат" display="Завантажити сертифікат"/>
    <hyperlink ref="D918" r:id="rId917" tooltip="Завантажити сертифікат" display="Завантажити сертифікат"/>
    <hyperlink ref="D919" r:id="rId918" tooltip="Завантажити сертифікат" display="Завантажити сертифікат"/>
    <hyperlink ref="D920" r:id="rId919" tooltip="Завантажити сертифікат" display="Завантажити сертифікат"/>
    <hyperlink ref="D921" r:id="rId920" tooltip="Завантажити сертифікат" display="Завантажити сертифікат"/>
    <hyperlink ref="D922" r:id="rId921" tooltip="Завантажити сертифікат" display="Завантажити сертифікат"/>
    <hyperlink ref="D923" r:id="rId922" tooltip="Завантажити сертифікат" display="Завантажити сертифікат"/>
    <hyperlink ref="D924" r:id="rId923" tooltip="Завантажити сертифікат" display="Завантажити сертифікат"/>
    <hyperlink ref="D925" r:id="rId924" tooltip="Завантажити сертифікат" display="Завантажити сертифікат"/>
    <hyperlink ref="D926" r:id="rId925" tooltip="Завантажити сертифікат" display="Завантажити сертифікат"/>
    <hyperlink ref="D927" r:id="rId926" tooltip="Завантажити сертифікат" display="Завантажити сертифікат"/>
    <hyperlink ref="D928" r:id="rId927" tooltip="Завантажити сертифікат" display="Завантажити сертифікат"/>
    <hyperlink ref="D929" r:id="rId928" tooltip="Завантажити сертифікат" display="Завантажити сертифікат"/>
    <hyperlink ref="D930" r:id="rId929" tooltip="Завантажити сертифікат" display="Завантажити сертифікат"/>
    <hyperlink ref="D931" r:id="rId930" tooltip="Завантажити сертифікат" display="Завантажити сертифікат"/>
    <hyperlink ref="D932" r:id="rId931" tooltip="Завантажити сертифікат" display="Завантажити сертифікат"/>
    <hyperlink ref="D933" r:id="rId932" tooltip="Завантажити сертифікат" display="Завантажити сертифікат"/>
    <hyperlink ref="D934" r:id="rId933" tooltip="Завантажити сертифікат" display="Завантажити сертифікат"/>
    <hyperlink ref="D935" r:id="rId934" tooltip="Завантажити сертифікат" display="Завантажити сертифікат"/>
    <hyperlink ref="D936" r:id="rId935" tooltip="Завантажити сертифікат" display="Завантажити сертифікат"/>
    <hyperlink ref="D937" r:id="rId936" tooltip="Завантажити сертифікат" display="Завантажити сертифікат"/>
    <hyperlink ref="D938" r:id="rId937" tooltip="Завантажити сертифікат" display="Завантажити сертифікат"/>
    <hyperlink ref="D939" r:id="rId938" tooltip="Завантажити сертифікат" display="Завантажити сертифікат"/>
    <hyperlink ref="D940" r:id="rId939" tooltip="Завантажити сертифікат" display="Завантажити сертифікат"/>
    <hyperlink ref="D941" r:id="rId940" tooltip="Завантажити сертифікат" display="Завантажити сертифікат"/>
    <hyperlink ref="D942" r:id="rId941" tooltip="Завантажити сертифікат" display="Завантажити сертифікат"/>
    <hyperlink ref="D943" r:id="rId942" tooltip="Завантажити сертифікат" display="Завантажити сертифікат"/>
    <hyperlink ref="D944" r:id="rId943" tooltip="Завантажити сертифікат" display="Завантажити сертифікат"/>
    <hyperlink ref="D945" r:id="rId944" tooltip="Завантажити сертифікат" display="Завантажити сертифікат"/>
    <hyperlink ref="D946" r:id="rId945" tooltip="Завантажити сертифікат" display="Завантажити сертифікат"/>
    <hyperlink ref="D947" r:id="rId946" tooltip="Завантажити сертифікат" display="Завантажити сертифікат"/>
    <hyperlink ref="D948" r:id="rId947" tooltip="Завантажити сертифікат" display="Завантажити сертифікат"/>
    <hyperlink ref="D949" r:id="rId948" tooltip="Завантажити сертифікат" display="Завантажити сертифікат"/>
    <hyperlink ref="D950" r:id="rId949" tooltip="Завантажити сертифікат" display="Завантажити сертифікат"/>
    <hyperlink ref="D951" r:id="rId950" tooltip="Завантажити сертифікат" display="Завантажити сертифікат"/>
    <hyperlink ref="D952" r:id="rId951" tooltip="Завантажити сертифікат" display="Завантажити сертифікат"/>
    <hyperlink ref="D953" r:id="rId952" tooltip="Завантажити сертифікат" display="Завантажити сертифікат"/>
    <hyperlink ref="D954" r:id="rId953" tooltip="Завантажити сертифікат" display="Завантажити сертифікат"/>
    <hyperlink ref="D955" r:id="rId954" tooltip="Завантажити сертифікат" display="Завантажити сертифікат"/>
    <hyperlink ref="D956" r:id="rId955" tooltip="Завантажити сертифікат" display="Завантажити сертифікат"/>
    <hyperlink ref="D957" r:id="rId956" tooltip="Завантажити сертифікат" display="Завантажити сертифікат"/>
    <hyperlink ref="D958" r:id="rId957" tooltip="Завантажити сертифікат" display="Завантажити сертифікат"/>
    <hyperlink ref="D959" r:id="rId958" tooltip="Завантажити сертифікат" display="Завантажити сертифікат"/>
    <hyperlink ref="D960" r:id="rId959" tooltip="Завантажити сертифікат" display="Завантажити сертифікат"/>
    <hyperlink ref="D961" r:id="rId960" tooltip="Завантажити сертифікат" display="Завантажити сертифікат"/>
    <hyperlink ref="D962" r:id="rId961" tooltip="Завантажити сертифікат" display="Завантажити сертифікат"/>
    <hyperlink ref="D963" r:id="rId962" tooltip="Завантажити сертифікат" display="Завантажити сертифікат"/>
    <hyperlink ref="D964" r:id="rId963" tooltip="Завантажити сертифікат" display="Завантажити сертифікат"/>
    <hyperlink ref="D965" r:id="rId964" tooltip="Завантажити сертифікат" display="Завантажити сертифікат"/>
    <hyperlink ref="D966" r:id="rId965" tooltip="Завантажити сертифікат" display="Завантажити сертифікат"/>
    <hyperlink ref="D967" r:id="rId966" tooltip="Завантажити сертифікат" display="Завантажити сертифікат"/>
    <hyperlink ref="D968" r:id="rId967" tooltip="Завантажити сертифікат" display="Завантажити сертифікат"/>
    <hyperlink ref="D969" r:id="rId968" tooltip="Завантажити сертифікат" display="Завантажити сертифікат"/>
    <hyperlink ref="D970" r:id="rId969" tooltip="Завантажити сертифікат" display="Завантажити сертифікат"/>
    <hyperlink ref="D971" r:id="rId970" tooltip="Завантажити сертифікат" display="Завантажити сертифікат"/>
    <hyperlink ref="D972" r:id="rId971" tooltip="Завантажити сертифікат" display="Завантажити сертифікат"/>
    <hyperlink ref="D973" r:id="rId972" tooltip="Завантажити сертифікат" display="Завантажити сертифікат"/>
    <hyperlink ref="D974" r:id="rId973" tooltip="Завантажити сертифікат" display="Завантажити сертифікат"/>
    <hyperlink ref="D975" r:id="rId974" tooltip="Завантажити сертифікат" display="Завантажити сертифікат"/>
    <hyperlink ref="D976" r:id="rId975" tooltip="Завантажити сертифікат" display="Завантажити сертифікат"/>
    <hyperlink ref="D977" r:id="rId976" tooltip="Завантажити сертифікат" display="Завантажити сертифікат"/>
    <hyperlink ref="D978" r:id="rId977" tooltip="Завантажити сертифікат" display="Завантажити сертифікат"/>
    <hyperlink ref="D979" r:id="rId978" tooltip="Завантажити сертифікат" display="Завантажити сертифікат"/>
    <hyperlink ref="D980" r:id="rId979" tooltip="Завантажити сертифікат" display="Завантажити сертифікат"/>
    <hyperlink ref="D981" r:id="rId980" tooltip="Завантажити сертифікат" display="Завантажити сертифікат"/>
    <hyperlink ref="D982" r:id="rId981" tooltip="Завантажити сертифікат" display="Завантажити сертифікат"/>
    <hyperlink ref="D983" r:id="rId982" tooltip="Завантажити сертифікат" display="Завантажити сертифікат"/>
    <hyperlink ref="D984" r:id="rId983" tooltip="Завантажити сертифікат" display="Завантажити сертифікат"/>
    <hyperlink ref="D985" r:id="rId984" tooltip="Завантажити сертифікат" display="Завантажити сертифікат"/>
    <hyperlink ref="D986" r:id="rId985" tooltip="Завантажити сертифікат" display="Завантажити сертифікат"/>
    <hyperlink ref="D987" r:id="rId986" tooltip="Завантажити сертифікат" display="Завантажити сертифікат"/>
    <hyperlink ref="D988" r:id="rId987" tooltip="Завантажити сертифікат" display="Завантажити сертифікат"/>
    <hyperlink ref="D989" r:id="rId988" tooltip="Завантажити сертифікат" display="Завантажити сертифікат"/>
    <hyperlink ref="D990" r:id="rId989" tooltip="Завантажити сертифікат" display="Завантажити сертифікат"/>
    <hyperlink ref="D991" r:id="rId990" tooltip="Завантажити сертифікат" display="Завантажити сертифікат"/>
    <hyperlink ref="D992" r:id="rId991" tooltip="Завантажити сертифікат" display="Завантажити сертифікат"/>
    <hyperlink ref="D993" r:id="rId992" tooltip="Завантажити сертифікат" display="Завантажити сертифікат"/>
    <hyperlink ref="D994" r:id="rId993" tooltip="Завантажити сертифікат" display="Завантажити сертифікат"/>
    <hyperlink ref="D995" r:id="rId994" tooltip="Завантажити сертифікат" display="Завантажити сертифікат"/>
    <hyperlink ref="D996" r:id="rId995" tooltip="Завантажити сертифікат" display="Завантажити сертифікат"/>
    <hyperlink ref="D997" r:id="rId996" tooltip="Завантажити сертифікат" display="Завантажити сертифікат"/>
    <hyperlink ref="D998" r:id="rId997" tooltip="Завантажити сертифікат" display="Завантажити сертифікат"/>
    <hyperlink ref="D999" r:id="rId998" tooltip="Завантажити сертифікат" display="Завантажити сертифікат"/>
    <hyperlink ref="D1000" r:id="rId999" tooltip="Завантажити сертифікат" display="Завантажити сертифікат"/>
    <hyperlink ref="D1001" r:id="rId1000" tooltip="Завантажити сертифікат" display="Завантажити сертифікат"/>
    <hyperlink ref="D1002" r:id="rId1001" tooltip="Завантажити сертифікат" display="Завантажити сертифікат"/>
    <hyperlink ref="D1003" r:id="rId1002" tooltip="Завантажити сертифікат" display="Завантажити сертифікат"/>
    <hyperlink ref="D1004" r:id="rId1003" tooltip="Завантажити сертифікат" display="Завантажити сертифікат"/>
    <hyperlink ref="D1005" r:id="rId1004" tooltip="Завантажити сертифікат" display="Завантажити сертифікат"/>
    <hyperlink ref="D1006" r:id="rId1005" tooltip="Завантажити сертифікат" display="Завантажити сертифікат"/>
    <hyperlink ref="D1007" r:id="rId1006" tooltip="Завантажити сертифікат" display="Завантажити сертифікат"/>
    <hyperlink ref="D1008" r:id="rId1007" tooltip="Завантажити сертифікат" display="Завантажити сертифікат"/>
    <hyperlink ref="D1009" r:id="rId1008" tooltip="Завантажити сертифікат" display="Завантажити сертифікат"/>
    <hyperlink ref="D1010" r:id="rId1009" tooltip="Завантажити сертифікат" display="Завантажити сертифікат"/>
    <hyperlink ref="D1011" r:id="rId1010" tooltip="Завантажити сертифікат" display="Завантажити сертифікат"/>
    <hyperlink ref="D1012" r:id="rId1011" tooltip="Завантажити сертифікат" display="Завантажити сертифікат"/>
    <hyperlink ref="D1013" r:id="rId1012" tooltip="Завантажити сертифікат" display="Завантажити сертифікат"/>
    <hyperlink ref="D1014" r:id="rId1013" tooltip="Завантажити сертифікат" display="Завантажити сертифікат"/>
    <hyperlink ref="D1015" r:id="rId1014" tooltip="Завантажити сертифікат" display="Завантажити сертифікат"/>
    <hyperlink ref="D1016" r:id="rId1015" tooltip="Завантажити сертифікат" display="Завантажити сертифікат"/>
    <hyperlink ref="D1017" r:id="rId1016" tooltip="Завантажити сертифікат" display="Завантажити сертифікат"/>
    <hyperlink ref="D1018" r:id="rId1017" tooltip="Завантажити сертифікат" display="Завантажити сертифікат"/>
    <hyperlink ref="D1019" r:id="rId1018" tooltip="Завантажити сертифікат" display="Завантажити сертифікат"/>
    <hyperlink ref="D1020" r:id="rId1019" tooltip="Завантажити сертифікат" display="Завантажити сертифікат"/>
    <hyperlink ref="D1021" r:id="rId1020" tooltip="Завантажити сертифікат" display="Завантажити сертифікат"/>
    <hyperlink ref="D1022" r:id="rId1021" tooltip="Завантажити сертифікат" display="Завантажити сертифікат"/>
    <hyperlink ref="D1023" r:id="rId1022" tooltip="Завантажити сертифікат" display="Завантажити сертифікат"/>
    <hyperlink ref="D1024" r:id="rId1023" tooltip="Завантажити сертифікат" display="Завантажити сертифікат"/>
    <hyperlink ref="D1025" r:id="rId1024" tooltip="Завантажити сертифікат" display="Завантажити сертифікат"/>
    <hyperlink ref="D1026" r:id="rId1025" tooltip="Завантажити сертифікат" display="Завантажити сертифікат"/>
    <hyperlink ref="D1027" r:id="rId1026" tooltip="Завантажити сертифікат" display="Завантажити сертифікат"/>
    <hyperlink ref="D1028" r:id="rId1027" tooltip="Завантажити сертифікат" display="Завантажити сертифікат"/>
    <hyperlink ref="D1029" r:id="rId1028" tooltip="Завантажити сертифікат" display="Завантажити сертифікат"/>
    <hyperlink ref="D1030" r:id="rId1029" tooltip="Завантажити сертифікат" display="Завантажити сертифікат"/>
    <hyperlink ref="D1031" r:id="rId1030" tooltip="Завантажити сертифікат" display="Завантажити сертифікат"/>
    <hyperlink ref="D1032" r:id="rId1031" tooltip="Завантажити сертифікат" display="Завантажити сертифікат"/>
    <hyperlink ref="D1033" r:id="rId1032" tooltip="Завантажити сертифікат" display="Завантажити сертифікат"/>
    <hyperlink ref="D1034" r:id="rId1033" tooltip="Завантажити сертифікат" display="Завантажити сертифікат"/>
    <hyperlink ref="D1035" r:id="rId1034" tooltip="Завантажити сертифікат" display="Завантажити сертифікат"/>
    <hyperlink ref="D1036" r:id="rId1035" tooltip="Завантажити сертифікат" display="Завантажити сертифікат"/>
    <hyperlink ref="D1037" r:id="rId1036" tooltip="Завантажити сертифікат" display="Завантажити сертифікат"/>
    <hyperlink ref="D1038" r:id="rId1037" tooltip="Завантажити сертифікат" display="Завантажити сертифікат"/>
    <hyperlink ref="D1039" r:id="rId1038" tooltip="Завантажити сертифікат" display="Завантажити сертифікат"/>
    <hyperlink ref="D1040" r:id="rId1039" tooltip="Завантажити сертифікат" display="Завантажити сертифікат"/>
    <hyperlink ref="D1041" r:id="rId1040" tooltip="Завантажити сертифікат" display="Завантажити сертифікат"/>
    <hyperlink ref="D1042" r:id="rId1041" tooltip="Завантажити сертифікат" display="Завантажити сертифікат"/>
    <hyperlink ref="D1043" r:id="rId1042" tooltip="Завантажити сертифікат" display="Завантажити сертифікат"/>
    <hyperlink ref="D1044" r:id="rId1043" tooltip="Завантажити сертифікат" display="Завантажити сертифікат"/>
    <hyperlink ref="D1045" r:id="rId1044" tooltip="Завантажити сертифікат" display="Завантажити сертифікат"/>
    <hyperlink ref="D1046" r:id="rId1045" tooltip="Завантажити сертифікат" display="Завантажити сертифікат"/>
    <hyperlink ref="D1047" r:id="rId1046" tooltip="Завантажити сертифікат" display="Завантажити сертифікат"/>
    <hyperlink ref="D1048" r:id="rId1047" tooltip="Завантажити сертифікат" display="Завантажити сертифікат"/>
    <hyperlink ref="D1049" r:id="rId1048" tooltip="Завантажити сертифікат" display="Завантажити сертифікат"/>
    <hyperlink ref="D1050" r:id="rId1049" tooltip="Завантажити сертифікат" display="Завантажити сертифікат"/>
    <hyperlink ref="D1051" r:id="rId1050" tooltip="Завантажити сертифікат" display="Завантажити сертифікат"/>
    <hyperlink ref="D1052" r:id="rId1051" tooltip="Завантажити сертифікат" display="Завантажити сертифікат"/>
    <hyperlink ref="D1053" r:id="rId1052" tooltip="Завантажити сертифікат" display="Завантажити сертифікат"/>
    <hyperlink ref="D1054" r:id="rId1053" tooltip="Завантажити сертифікат" display="Завантажити сертифікат"/>
    <hyperlink ref="D1055" r:id="rId1054" tooltip="Завантажити сертифікат" display="Завантажити сертифікат"/>
    <hyperlink ref="D1056" r:id="rId1055" tooltip="Завантажити сертифікат" display="Завантажити сертифікат"/>
    <hyperlink ref="D1057" r:id="rId1056" tooltip="Завантажити сертифікат" display="Завантажити сертифікат"/>
    <hyperlink ref="D1058" r:id="rId1057" tooltip="Завантажити сертифікат" display="Завантажити сертифікат"/>
    <hyperlink ref="D1059" r:id="rId1058" tooltip="Завантажити сертифікат" display="Завантажити сертифікат"/>
    <hyperlink ref="D1060" r:id="rId1059" tooltip="Завантажити сертифікат" display="Завантажити сертифікат"/>
    <hyperlink ref="D1061" r:id="rId1060" tooltip="Завантажити сертифікат" display="Завантажити сертифікат"/>
    <hyperlink ref="D1062" r:id="rId1061" tooltip="Завантажити сертифікат" display="Завантажити сертифікат"/>
    <hyperlink ref="D1063" r:id="rId1062" tooltip="Завантажити сертифікат" display="Завантажити сертифікат"/>
    <hyperlink ref="D1064" r:id="rId1063" tooltip="Завантажити сертифікат" display="Завантажити сертифікат"/>
    <hyperlink ref="D1065" r:id="rId1064" tooltip="Завантажити сертифікат" display="Завантажити сертифікат"/>
    <hyperlink ref="D1066" r:id="rId1065" tooltip="Завантажити сертифікат" display="Завантажити сертифікат"/>
    <hyperlink ref="D1067" r:id="rId1066" tooltip="Завантажити сертифікат" display="Завантажити сертифікат"/>
    <hyperlink ref="D1068" r:id="rId1067" tooltip="Завантажити сертифікат" display="Завантажити сертифікат"/>
    <hyperlink ref="D1069" r:id="rId1068" tooltip="Завантажити сертифікат" display="Завантажити сертифікат"/>
    <hyperlink ref="D1070" r:id="rId1069" tooltip="Завантажити сертифікат" display="Завантажити сертифікат"/>
    <hyperlink ref="D1071" r:id="rId1070" tooltip="Завантажити сертифікат" display="Завантажити сертифікат"/>
    <hyperlink ref="D1072" r:id="rId1071" tooltip="Завантажити сертифікат" display="Завантажити сертифікат"/>
    <hyperlink ref="D1073" r:id="rId1072" tooltip="Завантажити сертифікат" display="Завантажити сертифікат"/>
    <hyperlink ref="D1074" r:id="rId1073" tooltip="Завантажити сертифікат" display="Завантажити сертифікат"/>
    <hyperlink ref="D1075" r:id="rId1074" tooltip="Завантажити сертифікат" display="Завантажити сертифікат"/>
    <hyperlink ref="D1076" r:id="rId1075" tooltip="Завантажити сертифікат" display="Завантажити сертифікат"/>
    <hyperlink ref="D1077" r:id="rId1076" tooltip="Завантажити сертифікат" display="Завантажити сертифікат"/>
    <hyperlink ref="D1078" r:id="rId1077" tooltip="Завантажити сертифікат" display="Завантажити сертифікат"/>
    <hyperlink ref="D1079" r:id="rId1078" tooltip="Завантажити сертифікат" display="Завантажити сертифікат"/>
    <hyperlink ref="D1080" r:id="rId1079" tooltip="Завантажити сертифікат" display="Завантажити сертифікат"/>
    <hyperlink ref="D1081" r:id="rId1080" tooltip="Завантажити сертифікат" display="Завантажити сертифікат"/>
    <hyperlink ref="D1082" r:id="rId1081" tooltip="Завантажити сертифікат" display="Завантажити сертифікат"/>
    <hyperlink ref="D1083" r:id="rId1082" tooltip="Завантажити сертифікат" display="Завантажити сертифікат"/>
    <hyperlink ref="D1084" r:id="rId1083" tooltip="Завантажити сертифікат" display="Завантажити сертифікат"/>
    <hyperlink ref="D1085" r:id="rId1084" tooltip="Завантажити сертифікат" display="Завантажити сертифікат"/>
    <hyperlink ref="D1086" r:id="rId1085" tooltip="Завантажити сертифікат" display="Завантажити сертифікат"/>
    <hyperlink ref="D1087" r:id="rId1086" tooltip="Завантажити сертифікат" display="Завантажити сертифікат"/>
    <hyperlink ref="D1088" r:id="rId1087" tooltip="Завантажити сертифікат" display="Завантажити сертифікат"/>
    <hyperlink ref="D1089" r:id="rId1088" tooltip="Завантажити сертифікат" display="Завантажити сертифікат"/>
    <hyperlink ref="D1090" r:id="rId1089" tooltip="Завантажити сертифікат" display="Завантажити сертифікат"/>
    <hyperlink ref="D1091" r:id="rId1090" tooltip="Завантажити сертифікат" display="Завантажити сертифікат"/>
    <hyperlink ref="D1092" r:id="rId1091" tooltip="Завантажити сертифікат" display="Завантажити сертифікат"/>
    <hyperlink ref="D1093" r:id="rId1092" tooltip="Завантажити сертифікат" display="Завантажити сертифікат"/>
    <hyperlink ref="D1094" r:id="rId1093" tooltip="Завантажити сертифікат" display="Завантажити сертифікат"/>
    <hyperlink ref="D1095" r:id="rId1094" tooltip="Завантажити сертифікат" display="Завантажити сертифікат"/>
    <hyperlink ref="D1096" r:id="rId1095" tooltip="Завантажити сертифікат" display="Завантажити сертифікат"/>
    <hyperlink ref="D1097" r:id="rId1096" tooltip="Завантажити сертифікат" display="Завантажити сертифікат"/>
    <hyperlink ref="D1098" r:id="rId1097" tooltip="Завантажити сертифікат" display="Завантажити сертифікат"/>
    <hyperlink ref="D1099" r:id="rId1098" tooltip="Завантажити сертифікат" display="Завантажити сертифікат"/>
    <hyperlink ref="D1100" r:id="rId1099" tooltip="Завантажити сертифікат" display="Завантажити сертифікат"/>
    <hyperlink ref="D1101" r:id="rId1100" tooltip="Завантажити сертифікат" display="Завантажити сертифікат"/>
    <hyperlink ref="D1102" r:id="rId1101" tooltip="Завантажити сертифікат" display="Завантажити сертифікат"/>
    <hyperlink ref="D1103" r:id="rId1102" tooltip="Завантажити сертифікат" display="Завантажити сертифікат"/>
    <hyperlink ref="D1104" r:id="rId1103" tooltip="Завантажити сертифікат" display="Завантажити сертифікат"/>
    <hyperlink ref="D1105" r:id="rId1104" tooltip="Завантажити сертифікат" display="Завантажити сертифікат"/>
    <hyperlink ref="D1106" r:id="rId1105" tooltip="Завантажити сертифікат" display="Завантажити сертифікат"/>
    <hyperlink ref="D1107" r:id="rId1106" tooltip="Завантажити сертифікат" display="Завантажити сертифікат"/>
    <hyperlink ref="D1108" r:id="rId1107" tooltip="Завантажити сертифікат" display="Завантажити сертифікат"/>
    <hyperlink ref="D1109" r:id="rId1108" tooltip="Завантажити сертифікат" display="Завантажити сертифікат"/>
    <hyperlink ref="D1110" r:id="rId1109" tooltip="Завантажити сертифікат" display="Завантажити сертифікат"/>
    <hyperlink ref="D1111" r:id="rId1110" tooltip="Завантажити сертифікат" display="Завантажити сертифікат"/>
    <hyperlink ref="D1112" r:id="rId1111" tooltip="Завантажити сертифікат" display="Завантажити сертифікат"/>
    <hyperlink ref="D1113" r:id="rId1112" tooltip="Завантажити сертифікат" display="Завантажити сертифікат"/>
    <hyperlink ref="D1114" r:id="rId1113" tooltip="Завантажити сертифікат" display="Завантажити сертифікат"/>
    <hyperlink ref="D1115" r:id="rId1114" tooltip="Завантажити сертифікат" display="Завантажити сертифікат"/>
    <hyperlink ref="D1116" r:id="rId1115" tooltip="Завантажити сертифікат" display="Завантажити сертифікат"/>
    <hyperlink ref="D1117" r:id="rId1116" tooltip="Завантажити сертифікат" display="Завантажити сертифікат"/>
    <hyperlink ref="D1118" r:id="rId1117" tooltip="Завантажити сертифікат" display="Завантажити сертифікат"/>
    <hyperlink ref="D1119" r:id="rId1118" tooltip="Завантажити сертифікат" display="Завантажити сертифікат"/>
    <hyperlink ref="D1120" r:id="rId1119" tooltip="Завантажити сертифікат" display="Завантажити сертифікат"/>
    <hyperlink ref="D1121" r:id="rId1120" tooltip="Завантажити сертифікат" display="Завантажити сертифікат"/>
    <hyperlink ref="D1122" r:id="rId1121" tooltip="Завантажити сертифікат" display="Завантажити сертифікат"/>
    <hyperlink ref="D1123" r:id="rId1122" tooltip="Завантажити сертифікат" display="Завантажити сертифікат"/>
    <hyperlink ref="D1124" r:id="rId1123" tooltip="Завантажити сертифікат" display="Завантажити сертифікат"/>
    <hyperlink ref="D1125" r:id="rId1124" tooltip="Завантажити сертифікат" display="Завантажити сертифікат"/>
    <hyperlink ref="D1126" r:id="rId1125" tooltip="Завантажити сертифікат" display="Завантажити сертифікат"/>
    <hyperlink ref="D1127" r:id="rId1126" tooltip="Завантажити сертифікат" display="Завантажити сертифікат"/>
    <hyperlink ref="D1128" r:id="rId1127" tooltip="Завантажити сертифікат" display="Завантажити сертифікат"/>
    <hyperlink ref="D1129" r:id="rId1128" tooltip="Завантажити сертифікат" display="Завантажити сертифікат"/>
    <hyperlink ref="D1130" r:id="rId1129" tooltip="Завантажити сертифікат" display="Завантажити сертифікат"/>
    <hyperlink ref="D1131" r:id="rId1130" tooltip="Завантажити сертифікат" display="Завантажити сертифікат"/>
    <hyperlink ref="D1132" r:id="rId1131" tooltip="Завантажити сертифікат" display="Завантажити сертифікат"/>
    <hyperlink ref="D1133" r:id="rId1132" tooltip="Завантажити сертифікат" display="Завантажити сертифікат"/>
    <hyperlink ref="D1134" r:id="rId1133" tooltip="Завантажити сертифікат" display="Завантажити сертифікат"/>
    <hyperlink ref="D1135" r:id="rId1134" tooltip="Завантажити сертифікат" display="Завантажити сертифікат"/>
    <hyperlink ref="D1136" r:id="rId1135" tooltip="Завантажити сертифікат" display="Завантажити сертифікат"/>
    <hyperlink ref="D1137" r:id="rId1136" tooltip="Завантажити сертифікат" display="Завантажити сертифікат"/>
    <hyperlink ref="D1138" r:id="rId1137" tooltip="Завантажити сертифікат" display="Завантажити сертифікат"/>
    <hyperlink ref="D1139" r:id="rId1138" tooltip="Завантажити сертифікат" display="Завантажити сертифікат"/>
    <hyperlink ref="D1140" r:id="rId1139" tooltip="Завантажити сертифікат" display="Завантажити сертифікат"/>
    <hyperlink ref="D1141" r:id="rId1140" tooltip="Завантажити сертифікат" display="Завантажити сертифікат"/>
    <hyperlink ref="D1142" r:id="rId1141" tooltip="Завантажити сертифікат" display="Завантажити сертифікат"/>
    <hyperlink ref="D1143" r:id="rId1142" tooltip="Завантажити сертифікат" display="Завантажити сертифікат"/>
    <hyperlink ref="D1144" r:id="rId1143" tooltip="Завантажити сертифікат" display="Завантажити сертифікат"/>
    <hyperlink ref="D1145" r:id="rId1144" tooltip="Завантажити сертифікат" display="Завантажити сертифікат"/>
    <hyperlink ref="D1146" r:id="rId1145" tooltip="Завантажити сертифікат" display="Завантажити сертифікат"/>
    <hyperlink ref="D1147" r:id="rId1146" tooltip="Завантажити сертифікат" display="Завантажити сертифікат"/>
    <hyperlink ref="D1148" r:id="rId1147" tooltip="Завантажити сертифікат" display="Завантажити сертифікат"/>
    <hyperlink ref="D1149" r:id="rId1148" tooltip="Завантажити сертифікат" display="Завантажити сертифікат"/>
    <hyperlink ref="D1150" r:id="rId1149" tooltip="Завантажити сертифікат" display="Завантажити сертифікат"/>
    <hyperlink ref="D1151" r:id="rId1150" tooltip="Завантажити сертифікат" display="Завантажити сертифікат"/>
    <hyperlink ref="D1152" r:id="rId1151" tooltip="Завантажити сертифікат" display="Завантажити сертифікат"/>
    <hyperlink ref="D1153" r:id="rId1152" tooltip="Завантажити сертифікат" display="Завантажити сертифікат"/>
    <hyperlink ref="D1154" r:id="rId1153" tooltip="Завантажити сертифікат" display="Завантажити сертифікат"/>
    <hyperlink ref="D1155" r:id="rId1154" tooltip="Завантажити сертифікат" display="Завантажити сертифікат"/>
    <hyperlink ref="D1156" r:id="rId1155" tooltip="Завантажити сертифікат" display="Завантажити сертифікат"/>
    <hyperlink ref="D1157" r:id="rId1156" tooltip="Завантажити сертифікат" display="Завантажити сертифікат"/>
    <hyperlink ref="D1158" r:id="rId1157" tooltip="Завантажити сертифікат" display="Завантажити сертифікат"/>
    <hyperlink ref="D1159" r:id="rId1158" tooltip="Завантажити сертифікат" display="Завантажити сертифікат"/>
    <hyperlink ref="D1160" r:id="rId1159" tooltip="Завантажити сертифікат" display="Завантажити сертифікат"/>
    <hyperlink ref="D1161" r:id="rId1160" tooltip="Завантажити сертифікат" display="Завантажити сертифікат"/>
    <hyperlink ref="D1162" r:id="rId1161" tooltip="Завантажити сертифікат" display="Завантажити сертифікат"/>
    <hyperlink ref="D1163" r:id="rId1162" tooltip="Завантажити сертифікат" display="Завантажити сертифікат"/>
    <hyperlink ref="D1164" r:id="rId1163" tooltip="Завантажити сертифікат" display="Завантажити сертифікат"/>
    <hyperlink ref="D1165" r:id="rId1164" tooltip="Завантажити сертифікат" display="Завантажити сертифікат"/>
    <hyperlink ref="D1166" r:id="rId1165" tooltip="Завантажити сертифікат" display="Завантажити сертифікат"/>
    <hyperlink ref="D1167" r:id="rId1166" tooltip="Завантажити сертифікат" display="Завантажити сертифікат"/>
    <hyperlink ref="D1168" r:id="rId1167" tooltip="Завантажити сертифікат" display="Завантажити сертифікат"/>
    <hyperlink ref="D1169" r:id="rId1168" tooltip="Завантажити сертифікат" display="Завантажити сертифікат"/>
    <hyperlink ref="D1170" r:id="rId1169" tooltip="Завантажити сертифікат" display="Завантажити сертифікат"/>
    <hyperlink ref="D1171" r:id="rId1170" tooltip="Завантажити сертифікат" display="Завантажити сертифікат"/>
    <hyperlink ref="D1172" r:id="rId1171" tooltip="Завантажити сертифікат" display="Завантажити сертифікат"/>
    <hyperlink ref="D1173" r:id="rId1172" tooltip="Завантажити сертифікат" display="Завантажити сертифікат"/>
    <hyperlink ref="D1174" r:id="rId1173" tooltip="Завантажити сертифікат" display="Завантажити сертифікат"/>
    <hyperlink ref="D1175" r:id="rId1174" tooltip="Завантажити сертифікат" display="Завантажити сертифікат"/>
    <hyperlink ref="D1176" r:id="rId1175" tooltip="Завантажити сертифікат" display="Завантажити сертифікат"/>
    <hyperlink ref="D1177" r:id="rId1176" tooltip="Завантажити сертифікат" display="Завантажити сертифікат"/>
    <hyperlink ref="D1178" r:id="rId1177" tooltip="Завантажити сертифікат" display="Завантажити сертифікат"/>
    <hyperlink ref="D1179" r:id="rId1178" tooltip="Завантажити сертифікат" display="Завантажити сертифікат"/>
    <hyperlink ref="D1180" r:id="rId1179" tooltip="Завантажити сертифікат" display="Завантажити сертифікат"/>
    <hyperlink ref="D1181" r:id="rId1180" tooltip="Завантажити сертифікат" display="Завантажити сертифікат"/>
    <hyperlink ref="D1182" r:id="rId1181" tooltip="Завантажити сертифікат" display="Завантажити сертифікат"/>
    <hyperlink ref="D1183" r:id="rId1182" tooltip="Завантажити сертифікат" display="Завантажити сертифікат"/>
    <hyperlink ref="D1184" r:id="rId1183" tooltip="Завантажити сертифікат" display="Завантажити сертифікат"/>
    <hyperlink ref="D1185" r:id="rId1184" tooltip="Завантажити сертифікат" display="Завантажити сертифікат"/>
    <hyperlink ref="D1186" r:id="rId1185" tooltip="Завантажити сертифікат" display="Завантажити сертифікат"/>
    <hyperlink ref="D1187" r:id="rId1186" tooltip="Завантажити сертифікат" display="Завантажити сертифікат"/>
    <hyperlink ref="D1188" r:id="rId1187" tooltip="Завантажити сертифікат" display="Завантажити сертифікат"/>
    <hyperlink ref="D1189" r:id="rId1188" tooltip="Завантажити сертифікат" display="Завантажити сертифікат"/>
    <hyperlink ref="D1190" r:id="rId1189" tooltip="Завантажити сертифікат" display="Завантажити сертифікат"/>
    <hyperlink ref="D1191" r:id="rId1190" tooltip="Завантажити сертифікат" display="Завантажити сертифікат"/>
    <hyperlink ref="D1192" r:id="rId1191" tooltip="Завантажити сертифікат" display="Завантажити сертифікат"/>
    <hyperlink ref="D1193" r:id="rId1192" tooltip="Завантажити сертифікат" display="Завантажити сертифікат"/>
    <hyperlink ref="D1194" r:id="rId1193" tooltip="Завантажити сертифікат" display="Завантажити сертифікат"/>
    <hyperlink ref="D1195" r:id="rId1194" tooltip="Завантажити сертифікат" display="Завантажити сертифікат"/>
    <hyperlink ref="D1196" r:id="rId1195" tooltip="Завантажити сертифікат" display="Завантажити сертифікат"/>
    <hyperlink ref="D1197" r:id="rId1196" tooltip="Завантажити сертифікат" display="Завантажити сертифікат"/>
    <hyperlink ref="D1198" r:id="rId1197" tooltip="Завантажити сертифікат" display="Завантажити сертифікат"/>
    <hyperlink ref="D1199" r:id="rId1198" tooltip="Завантажити сертифікат" display="Завантажити сертифікат"/>
    <hyperlink ref="D1200" r:id="rId1199" tooltip="Завантажити сертифікат" display="Завантажити сертифікат"/>
    <hyperlink ref="D1201" r:id="rId1200" tooltip="Завантажити сертифікат" display="Завантажити сертифікат"/>
    <hyperlink ref="D1202" r:id="rId1201" tooltip="Завантажити сертифікат" display="Завантажити сертифікат"/>
    <hyperlink ref="D1203" r:id="rId1202" tooltip="Завантажити сертифікат" display="Завантажити сертифікат"/>
    <hyperlink ref="D1204" r:id="rId1203" tooltip="Завантажити сертифікат" display="Завантажити сертифікат"/>
    <hyperlink ref="D1205" r:id="rId1204" tooltip="Завантажити сертифікат" display="Завантажити сертифікат"/>
    <hyperlink ref="D1206" r:id="rId1205" tooltip="Завантажити сертифікат" display="Завантажити сертифікат"/>
    <hyperlink ref="D1207" r:id="rId1206" tooltip="Завантажити сертифікат" display="Завантажити сертифікат"/>
    <hyperlink ref="D1208" r:id="rId1207" tooltip="Завантажити сертифікат" display="Завантажити сертифікат"/>
    <hyperlink ref="D1209" r:id="rId1208" tooltip="Завантажити сертифікат" display="Завантажити сертифікат"/>
    <hyperlink ref="D1210" r:id="rId1209" tooltip="Завантажити сертифікат" display="Завантажити сертифікат"/>
    <hyperlink ref="D1211" r:id="rId1210" tooltip="Завантажити сертифікат" display="Завантажити сертифікат"/>
    <hyperlink ref="D1212" r:id="rId1211" tooltip="Завантажити сертифікат" display="Завантажити сертифікат"/>
    <hyperlink ref="D1213" r:id="rId1212" tooltip="Завантажити сертифікат" display="Завантажити сертифікат"/>
    <hyperlink ref="D1214" r:id="rId1213" tooltip="Завантажити сертифікат" display="Завантажити сертифікат"/>
    <hyperlink ref="D1215" r:id="rId1214" tooltip="Завантажити сертифікат" display="Завантажити сертифікат"/>
    <hyperlink ref="D1216" r:id="rId1215" tooltip="Завантажити сертифікат" display="Завантажити сертифікат"/>
    <hyperlink ref="D1217" r:id="rId1216" tooltip="Завантажити сертифікат" display="Завантажити сертифікат"/>
    <hyperlink ref="D1218" r:id="rId1217" tooltip="Завантажити сертифікат" display="Завантажити сертифікат"/>
    <hyperlink ref="D1219" r:id="rId1218" tooltip="Завантажити сертифікат" display="Завантажити сертифікат"/>
    <hyperlink ref="D1220" r:id="rId1219" tooltip="Завантажити сертифікат" display="Завантажити сертифікат"/>
    <hyperlink ref="D1221" r:id="rId1220" tooltip="Завантажити сертифікат" display="Завантажити сертифікат"/>
    <hyperlink ref="D1222" r:id="rId1221" tooltip="Завантажити сертифікат" display="Завантажити сертифікат"/>
    <hyperlink ref="D1223" r:id="rId1222" tooltip="Завантажити сертифікат" display="Завантажити сертифікат"/>
    <hyperlink ref="D1224" r:id="rId1223" tooltip="Завантажити сертифікат" display="Завантажити сертифікат"/>
    <hyperlink ref="D1225" r:id="rId1224" tooltip="Завантажити сертифікат" display="Завантажити сертифікат"/>
    <hyperlink ref="D1226" r:id="rId1225" tooltip="Завантажити сертифікат" display="Завантажити сертифікат"/>
    <hyperlink ref="D1227" r:id="rId1226" tooltip="Завантажити сертифікат" display="Завантажити сертифікат"/>
    <hyperlink ref="D1228" r:id="rId1227" tooltip="Завантажити сертифікат" display="Завантажити сертифікат"/>
    <hyperlink ref="D1229" r:id="rId1228" tooltip="Завантажити сертифікат" display="Завантажити сертифікат"/>
    <hyperlink ref="D1230" r:id="rId1229" tooltip="Завантажити сертифікат" display="Завантажити сертифікат"/>
    <hyperlink ref="D1231" r:id="rId1230" tooltip="Завантажити сертифікат" display="Завантажити сертифікат"/>
    <hyperlink ref="D1232" r:id="rId1231" tooltip="Завантажити сертифікат" display="Завантажити сертифікат"/>
    <hyperlink ref="D1233" r:id="rId1232" tooltip="Завантажити сертифікат" display="Завантажити сертифікат"/>
    <hyperlink ref="D1234" r:id="rId1233" tooltip="Завантажити сертифікат" display="Завантажити сертифікат"/>
    <hyperlink ref="D1235" r:id="rId1234" tooltip="Завантажити сертифікат" display="Завантажити сертифікат"/>
    <hyperlink ref="D1236" r:id="rId1235" tooltip="Завантажити сертифікат" display="Завантажити сертифікат"/>
    <hyperlink ref="D1237" r:id="rId1236" tooltip="Завантажити сертифікат" display="Завантажити сертифікат"/>
    <hyperlink ref="D1238" r:id="rId1237" tooltip="Завантажити сертифікат" display="Завантажити сертифікат"/>
    <hyperlink ref="D1239" r:id="rId1238" tooltip="Завантажити сертифікат" display="Завантажити сертифікат"/>
    <hyperlink ref="D1240" r:id="rId1239" tooltip="Завантажити сертифікат" display="Завантажити сертифікат"/>
    <hyperlink ref="D1241" r:id="rId1240" tooltip="Завантажити сертифікат" display="Завантажити сертифікат"/>
    <hyperlink ref="D1242" r:id="rId1241" tooltip="Завантажити сертифікат" display="Завантажити сертифікат"/>
    <hyperlink ref="D1243" r:id="rId1242" tooltip="Завантажити сертифікат" display="Завантажити сертифікат"/>
    <hyperlink ref="D1244" r:id="rId1243" tooltip="Завантажити сертифікат" display="Завантажити сертифікат"/>
    <hyperlink ref="D1245" r:id="rId1244" tooltip="Завантажити сертифікат" display="Завантажити сертифікат"/>
    <hyperlink ref="D1246" r:id="rId1245" tooltip="Завантажити сертифікат" display="Завантажити сертифікат"/>
    <hyperlink ref="D1247" r:id="rId1246" tooltip="Завантажити сертифікат" display="Завантажити сертифікат"/>
    <hyperlink ref="D1248" r:id="rId1247" tooltip="Завантажити сертифікат" display="Завантажити сертифікат"/>
    <hyperlink ref="D1249" r:id="rId1248" tooltip="Завантажити сертифікат" display="Завантажити сертифікат"/>
    <hyperlink ref="D1250" r:id="rId1249" tooltip="Завантажити сертифікат" display="Завантажити сертифікат"/>
    <hyperlink ref="D1251" r:id="rId1250" tooltip="Завантажити сертифікат" display="Завантажити сертифікат"/>
    <hyperlink ref="D1252" r:id="rId1251" tooltip="Завантажити сертифікат" display="Завантажити сертифікат"/>
    <hyperlink ref="D1253" r:id="rId1252" tooltip="Завантажити сертифікат" display="Завантажити сертифікат"/>
    <hyperlink ref="D1254" r:id="rId1253" tooltip="Завантажити сертифікат" display="Завантажити сертифікат"/>
    <hyperlink ref="D1255" r:id="rId1254" tooltip="Завантажити сертифікат" display="Завантажити сертифікат"/>
    <hyperlink ref="D1256" r:id="rId1255" tooltip="Завантажити сертифікат" display="Завантажити сертифікат"/>
    <hyperlink ref="D1257" r:id="rId1256" tooltip="Завантажити сертифікат" display="Завантажити сертифікат"/>
    <hyperlink ref="D1258" r:id="rId1257" tooltip="Завантажити сертифікат" display="Завантажити сертифікат"/>
    <hyperlink ref="D1259" r:id="rId1258" tooltip="Завантажити сертифікат" display="Завантажити сертифікат"/>
    <hyperlink ref="D1260" r:id="rId1259" tooltip="Завантажити сертифікат" display="Завантажити сертифікат"/>
    <hyperlink ref="D1261" r:id="rId1260" tooltip="Завантажити сертифікат" display="Завантажити сертифікат"/>
    <hyperlink ref="D1262" r:id="rId1261" tooltip="Завантажити сертифікат" display="Завантажити сертифікат"/>
    <hyperlink ref="D1263" r:id="rId1262" tooltip="Завантажити сертифікат" display="Завантажити сертифікат"/>
    <hyperlink ref="D1264" r:id="rId1263" tooltip="Завантажити сертифікат" display="Завантажити сертифікат"/>
    <hyperlink ref="D1265" r:id="rId1264" tooltip="Завантажити сертифікат" display="Завантажити сертифікат"/>
    <hyperlink ref="D1266" r:id="rId1265" tooltip="Завантажити сертифікат" display="Завантажити сертифікат"/>
    <hyperlink ref="D1267" r:id="rId1266" tooltip="Завантажити сертифікат" display="Завантажити сертифікат"/>
    <hyperlink ref="D1268" r:id="rId1267" tooltip="Завантажити сертифікат" display="Завантажити сертифікат"/>
    <hyperlink ref="D1269" r:id="rId1268" tooltip="Завантажити сертифікат" display="Завантажити сертифікат"/>
    <hyperlink ref="D1270" r:id="rId1269" tooltip="Завантажити сертифікат" display="Завантажити сертифікат"/>
    <hyperlink ref="D1271" r:id="rId1270" tooltip="Завантажити сертифікат" display="Завантажити сертифікат"/>
    <hyperlink ref="D1272" r:id="rId1271" tooltip="Завантажити сертифікат" display="Завантажити сертифікат"/>
    <hyperlink ref="D1273" r:id="rId1272" tooltip="Завантажити сертифікат" display="Завантажити сертифікат"/>
    <hyperlink ref="D1274" r:id="rId1273" tooltip="Завантажити сертифікат" display="Завантажити сертифікат"/>
    <hyperlink ref="D1275" r:id="rId1274" tooltip="Завантажити сертифікат" display="Завантажити сертифікат"/>
    <hyperlink ref="D1276" r:id="rId1275" tooltip="Завантажити сертифікат" display="Завантажити сертифікат"/>
    <hyperlink ref="D1277" r:id="rId1276" tooltip="Завантажити сертифікат" display="Завантажити сертифікат"/>
    <hyperlink ref="D1278" r:id="rId1277" tooltip="Завантажити сертифікат" display="Завантажити сертифікат"/>
    <hyperlink ref="D1279" r:id="rId1278" tooltip="Завантажити сертифікат" display="Завантажити сертифікат"/>
    <hyperlink ref="D1280" r:id="rId1279" tooltip="Завантажити сертифікат" display="Завантажити сертифікат"/>
    <hyperlink ref="D1281" r:id="rId1280" tooltip="Завантажити сертифікат" display="Завантажити сертифікат"/>
    <hyperlink ref="D1282" r:id="rId1281" tooltip="Завантажити сертифікат" display="Завантажити сертифікат"/>
    <hyperlink ref="D1283" r:id="rId1282" tooltip="Завантажити сертифікат" display="Завантажити сертифікат"/>
    <hyperlink ref="D1284" r:id="rId1283" tooltip="Завантажити сертифікат" display="Завантажити сертифікат"/>
    <hyperlink ref="D1285" r:id="rId1284" tooltip="Завантажити сертифікат" display="Завантажити сертифікат"/>
    <hyperlink ref="D1286" r:id="rId1285" tooltip="Завантажити сертифікат" display="Завантажити сертифікат"/>
    <hyperlink ref="D1287" r:id="rId1286" tooltip="Завантажити сертифікат" display="Завантажити сертифікат"/>
    <hyperlink ref="D1288" r:id="rId1287" tooltip="Завантажити сертифікат" display="Завантажити сертифікат"/>
    <hyperlink ref="D1289" r:id="rId1288" tooltip="Завантажити сертифікат" display="Завантажити сертифікат"/>
    <hyperlink ref="D1290" r:id="rId1289" tooltip="Завантажити сертифікат" display="Завантажити сертифікат"/>
    <hyperlink ref="D1291" r:id="rId1290" tooltip="Завантажити сертифікат" display="Завантажити сертифікат"/>
    <hyperlink ref="D1292" r:id="rId1291" tooltip="Завантажити сертифікат" display="Завантажити сертифікат"/>
    <hyperlink ref="D1293" r:id="rId1292" tooltip="Завантажити сертифікат" display="Завантажити сертифікат"/>
    <hyperlink ref="D1294" r:id="rId1293" tooltip="Завантажити сертифікат" display="Завантажити сертифікат"/>
    <hyperlink ref="D1295" r:id="rId1294" tooltip="Завантажити сертифікат" display="Завантажити сертифікат"/>
    <hyperlink ref="D1296" r:id="rId1295" tooltip="Завантажити сертифікат" display="Завантажити сертифікат"/>
    <hyperlink ref="D1297" r:id="rId1296" tooltip="Завантажити сертифікат" display="Завантажити сертифікат"/>
    <hyperlink ref="D1298" r:id="rId1297" tooltip="Завантажити сертифікат" display="Завантажити сертифікат"/>
    <hyperlink ref="D1299" r:id="rId1298" tooltip="Завантажити сертифікат" display="Завантажити сертифікат"/>
    <hyperlink ref="D1300" r:id="rId1299" tooltip="Завантажити сертифікат" display="Завантажити сертифікат"/>
    <hyperlink ref="D1301" r:id="rId1300" tooltip="Завантажити сертифікат" display="Завантажити сертифікат"/>
    <hyperlink ref="D1302" r:id="rId1301" tooltip="Завантажити сертифікат" display="Завантажити сертифікат"/>
    <hyperlink ref="D1303" r:id="rId1302" tooltip="Завантажити сертифікат" display="Завантажити сертифікат"/>
    <hyperlink ref="D1304" r:id="rId1303" tooltip="Завантажити сертифікат" display="Завантажити сертифікат"/>
    <hyperlink ref="D1305" r:id="rId1304" tooltip="Завантажити сертифікат" display="Завантажити сертифікат"/>
    <hyperlink ref="D1306" r:id="rId1305" tooltip="Завантажити сертифікат" display="Завантажити сертифікат"/>
    <hyperlink ref="D1307" r:id="rId1306" tooltip="Завантажити сертифікат" display="Завантажити сертифікат"/>
    <hyperlink ref="D1308" r:id="rId1307" tooltip="Завантажити сертифікат" display="Завантажити сертифікат"/>
    <hyperlink ref="D1309" r:id="rId1308" tooltip="Завантажити сертифікат" display="Завантажити сертифікат"/>
    <hyperlink ref="D1310" r:id="rId1309" tooltip="Завантажити сертифікат" display="Завантажити сертифікат"/>
    <hyperlink ref="D1311" r:id="rId1310" tooltip="Завантажити сертифікат" display="Завантажити сертифікат"/>
    <hyperlink ref="D1312" r:id="rId1311" tooltip="Завантажити сертифікат" display="Завантажити сертифікат"/>
    <hyperlink ref="D1313" r:id="rId1312" tooltip="Завантажити сертифікат" display="Завантажити сертифікат"/>
    <hyperlink ref="D1314" r:id="rId1313" tooltip="Завантажити сертифікат" display="Завантажити сертифікат"/>
    <hyperlink ref="D1315" r:id="rId1314" tooltip="Завантажити сертифікат" display="Завантажити сертифікат"/>
    <hyperlink ref="D1316" r:id="rId1315" tooltip="Завантажити сертифікат" display="Завантажити сертифікат"/>
    <hyperlink ref="D1317" r:id="rId1316" tooltip="Завантажити сертифікат" display="Завантажити сертифікат"/>
    <hyperlink ref="D1318" r:id="rId1317" tooltip="Завантажити сертифікат" display="Завантажити сертифікат"/>
    <hyperlink ref="D1319" r:id="rId1318" tooltip="Завантажити сертифікат" display="Завантажити сертифікат"/>
    <hyperlink ref="D1320" r:id="rId1319" tooltip="Завантажити сертифікат" display="Завантажити сертифікат"/>
    <hyperlink ref="D1321" r:id="rId1320" tooltip="Завантажити сертифікат" display="Завантажити сертифікат"/>
    <hyperlink ref="D1322" r:id="rId1321" tooltip="Завантажити сертифікат" display="Завантажити сертифікат"/>
    <hyperlink ref="D1323" r:id="rId1322" tooltip="Завантажити сертифікат" display="Завантажити сертифікат"/>
    <hyperlink ref="D1324" r:id="rId1323" tooltip="Завантажити сертифікат" display="Завантажити сертифікат"/>
    <hyperlink ref="D1325" r:id="rId1324" tooltip="Завантажити сертифікат" display="Завантажити сертифікат"/>
    <hyperlink ref="D1326" r:id="rId1325" tooltip="Завантажити сертифікат" display="Завантажити сертифікат"/>
    <hyperlink ref="D1327" r:id="rId1326" tooltip="Завантажити сертифікат" display="Завантажити сертифікат"/>
    <hyperlink ref="D1328" r:id="rId1327" tooltip="Завантажити сертифікат" display="Завантажити сертифікат"/>
    <hyperlink ref="D1329" r:id="rId1328" tooltip="Завантажити сертифікат" display="Завантажити сертифікат"/>
    <hyperlink ref="D1330" r:id="rId1329" tooltip="Завантажити сертифікат" display="Завантажити сертифікат"/>
    <hyperlink ref="D1331" r:id="rId1330" tooltip="Завантажити сертифікат" display="Завантажити сертифікат"/>
    <hyperlink ref="D1332" r:id="rId1331" tooltip="Завантажити сертифікат" display="Завантажити сертифікат"/>
    <hyperlink ref="D1333" r:id="rId1332" tooltip="Завантажити сертифікат" display="Завантажити сертифікат"/>
    <hyperlink ref="D1334" r:id="rId1333" tooltip="Завантажити сертифікат" display="Завантажити сертифікат"/>
    <hyperlink ref="D1335" r:id="rId1334" tooltip="Завантажити сертифікат" display="Завантажити сертифікат"/>
    <hyperlink ref="D1336" r:id="rId1335" tooltip="Завантажити сертифікат" display="Завантажити сертифікат"/>
    <hyperlink ref="D1337" r:id="rId1336" tooltip="Завантажити сертифікат" display="Завантажити сертифікат"/>
    <hyperlink ref="D1338" r:id="rId1337" tooltip="Завантажити сертифікат" display="Завантажити сертифікат"/>
    <hyperlink ref="D1339" r:id="rId1338" tooltip="Завантажити сертифікат" display="Завантажити сертифікат"/>
    <hyperlink ref="D1340" r:id="rId1339" tooltip="Завантажити сертифікат" display="Завантажити сертифікат"/>
    <hyperlink ref="D1341" r:id="rId1340" tooltip="Завантажити сертифікат" display="Завантажити сертифікат"/>
    <hyperlink ref="D1342" r:id="rId1341" tooltip="Завантажити сертифікат" display="Завантажити сертифікат"/>
    <hyperlink ref="D1343" r:id="rId1342" tooltip="Завантажити сертифікат" display="Завантажити сертифікат"/>
    <hyperlink ref="D1344" r:id="rId1343" tooltip="Завантажити сертифікат" display="Завантажити сертифікат"/>
    <hyperlink ref="D1345" r:id="rId1344" tooltip="Завантажити сертифікат" display="Завантажити сертифікат"/>
    <hyperlink ref="D1346" r:id="rId1345" tooltip="Завантажити сертифікат" display="Завантажити сертифікат"/>
    <hyperlink ref="D1347" r:id="rId1346" tooltip="Завантажити сертифікат" display="Завантажити сертифікат"/>
    <hyperlink ref="D1348" r:id="rId1347" tooltip="Завантажити сертифікат" display="Завантажити сертифікат"/>
    <hyperlink ref="D1349" r:id="rId1348" tooltip="Завантажити сертифікат" display="Завантажити сертифікат"/>
    <hyperlink ref="D1350" r:id="rId1349" tooltip="Завантажити сертифікат" display="Завантажити сертифікат"/>
    <hyperlink ref="D1351" r:id="rId1350" tooltip="Завантажити сертифікат" display="Завантажити сертифікат"/>
    <hyperlink ref="D1352" r:id="rId1351" tooltip="Завантажити сертифікат" display="Завантажити сертифікат"/>
    <hyperlink ref="D1353" r:id="rId1352" tooltip="Завантажити сертифікат" display="Завантажити сертифікат"/>
    <hyperlink ref="D1354" r:id="rId1353" tooltip="Завантажити сертифікат" display="Завантажити сертифікат"/>
    <hyperlink ref="D1355" r:id="rId1354" tooltip="Завантажити сертифікат" display="Завантажити сертифікат"/>
    <hyperlink ref="D1356" r:id="rId1355" tooltip="Завантажити сертифікат" display="Завантажити сертифікат"/>
    <hyperlink ref="D1357" r:id="rId1356" tooltip="Завантажити сертифікат" display="Завантажити сертифікат"/>
    <hyperlink ref="D1358" r:id="rId1357" tooltip="Завантажити сертифікат" display="Завантажити сертифікат"/>
    <hyperlink ref="D1359" r:id="rId1358" tooltip="Завантажити сертифікат" display="Завантажити сертифікат"/>
    <hyperlink ref="D1360" r:id="rId1359" tooltip="Завантажити сертифікат" display="Завантажити сертифікат"/>
    <hyperlink ref="D1361" r:id="rId1360" tooltip="Завантажити сертифікат" display="Завантажити сертифікат"/>
    <hyperlink ref="D1362" r:id="rId1361" tooltip="Завантажити сертифікат" display="Завантажити сертифікат"/>
    <hyperlink ref="D1363" r:id="rId1362" tooltip="Завантажити сертифікат" display="Завантажити сертифікат"/>
    <hyperlink ref="D1364" r:id="rId1363" tooltip="Завантажити сертифікат" display="Завантажити сертифікат"/>
    <hyperlink ref="D1365" r:id="rId1364" tooltip="Завантажити сертифікат" display="Завантажити сертифікат"/>
    <hyperlink ref="D1366" r:id="rId1365" tooltip="Завантажити сертифікат" display="Завантажити сертифікат"/>
    <hyperlink ref="D1367" r:id="rId1366" tooltip="Завантажити сертифікат" display="Завантажити сертифікат"/>
    <hyperlink ref="D1368" r:id="rId1367" tooltip="Завантажити сертифікат" display="Завантажити сертифікат"/>
    <hyperlink ref="D1369" r:id="rId1368" tooltip="Завантажити сертифікат" display="Завантажити сертифікат"/>
    <hyperlink ref="D1370" r:id="rId1369" tooltip="Завантажити сертифікат" display="Завантажити сертифікат"/>
    <hyperlink ref="D1371" r:id="rId1370" tooltip="Завантажити сертифікат" display="Завантажити сертифікат"/>
    <hyperlink ref="D1372" r:id="rId1371" tooltip="Завантажити сертифікат" display="Завантажити сертифікат"/>
    <hyperlink ref="D1373" r:id="rId1372" tooltip="Завантажити сертифікат" display="Завантажити сертифікат"/>
    <hyperlink ref="D1374" r:id="rId1373" tooltip="Завантажити сертифікат" display="Завантажити сертифікат"/>
    <hyperlink ref="D1375" r:id="rId1374" tooltip="Завантажити сертифікат" display="Завантажити сертифікат"/>
    <hyperlink ref="D1376" r:id="rId1375" tooltip="Завантажити сертифікат" display="Завантажити сертифікат"/>
    <hyperlink ref="D1377" r:id="rId1376" tooltip="Завантажити сертифікат" display="Завантажити сертифікат"/>
    <hyperlink ref="D1378" r:id="rId1377" tooltip="Завантажити сертифікат" display="Завантажити сертифікат"/>
    <hyperlink ref="D1379" r:id="rId1378" tooltip="Завантажити сертифікат" display="Завантажити сертифікат"/>
    <hyperlink ref="D1380" r:id="rId1379" tooltip="Завантажити сертифікат" display="Завантажити сертифікат"/>
    <hyperlink ref="D1381" r:id="rId1380" tooltip="Завантажити сертифікат" display="Завантажити сертифікат"/>
    <hyperlink ref="D1382" r:id="rId1381" tooltip="Завантажити сертифікат" display="Завантажити сертифікат"/>
    <hyperlink ref="D1383" r:id="rId1382" tooltip="Завантажити сертифікат" display="Завантажити сертифікат"/>
    <hyperlink ref="D1384" r:id="rId1383" tooltip="Завантажити сертифікат" display="Завантажити сертифікат"/>
    <hyperlink ref="D1385" r:id="rId1384" tooltip="Завантажити сертифікат" display="Завантажити сертифікат"/>
    <hyperlink ref="D1386" r:id="rId1385" tooltip="Завантажити сертифікат" display="Завантажити сертифікат"/>
    <hyperlink ref="D1387" r:id="rId1386" tooltip="Завантажити сертифікат" display="Завантажити сертифікат"/>
    <hyperlink ref="D1388" r:id="rId1387" tooltip="Завантажити сертифікат" display="Завантажити сертифікат"/>
    <hyperlink ref="D1389" r:id="rId1388" tooltip="Завантажити сертифікат" display="Завантажити сертифікат"/>
    <hyperlink ref="D1390" r:id="rId1389" tooltip="Завантажити сертифікат" display="Завантажити сертифікат"/>
    <hyperlink ref="D1391" r:id="rId1390" tooltip="Завантажити сертифікат" display="Завантажити сертифікат"/>
    <hyperlink ref="D1392" r:id="rId1391" tooltip="Завантажити сертифікат" display="Завантажити сертифікат"/>
    <hyperlink ref="D1393" r:id="rId1392" tooltip="Завантажити сертифікат" display="Завантажити сертифікат"/>
    <hyperlink ref="D1394" r:id="rId1393" tooltip="Завантажити сертифікат" display="Завантажити сертифікат"/>
    <hyperlink ref="D1395" r:id="rId1394" tooltip="Завантажити сертифікат" display="Завантажити сертифікат"/>
    <hyperlink ref="D1396" r:id="rId1395" tooltip="Завантажити сертифікат" display="Завантажити сертифікат"/>
    <hyperlink ref="D1397" r:id="rId1396" tooltip="Завантажити сертифікат" display="Завантажити сертифікат"/>
    <hyperlink ref="D1398" r:id="rId1397" tooltip="Завантажити сертифікат" display="Завантажити сертифікат"/>
    <hyperlink ref="D1399" r:id="rId1398" tooltip="Завантажити сертифікат" display="Завантажити сертифікат"/>
    <hyperlink ref="D1400" r:id="rId1399" tooltip="Завантажити сертифікат" display="Завантажити сертифікат"/>
    <hyperlink ref="D1401" r:id="rId1400" tooltip="Завантажити сертифікат" display="Завантажити сертифікат"/>
    <hyperlink ref="D1402" r:id="rId1401" tooltip="Завантажити сертифікат" display="Завантажити сертифікат"/>
    <hyperlink ref="D1403" r:id="rId1402" tooltip="Завантажити сертифікат" display="Завантажити сертифікат"/>
    <hyperlink ref="D1404" r:id="rId1403" tooltip="Завантажити сертифікат" display="Завантажити сертифікат"/>
    <hyperlink ref="D1405" r:id="rId1404" tooltip="Завантажити сертифікат" display="Завантажити сертифікат"/>
    <hyperlink ref="D1406" r:id="rId1405" tooltip="Завантажити сертифікат" display="Завантажити сертифікат"/>
    <hyperlink ref="D1407" r:id="rId1406" tooltip="Завантажити сертифікат" display="Завантажити сертифікат"/>
    <hyperlink ref="D1408" r:id="rId1407" tooltip="Завантажити сертифікат" display="Завантажити сертифікат"/>
    <hyperlink ref="D1409" r:id="rId1408" tooltip="Завантажити сертифікат" display="Завантажити сертифікат"/>
    <hyperlink ref="D1410" r:id="rId1409" tooltip="Завантажити сертифікат" display="Завантажити сертифікат"/>
    <hyperlink ref="D1411" r:id="rId1410" tooltip="Завантажити сертифікат" display="Завантажити сертифікат"/>
    <hyperlink ref="D1412" r:id="rId1411" tooltip="Завантажити сертифікат" display="Завантажити сертифікат"/>
    <hyperlink ref="D1413" r:id="rId1412" tooltip="Завантажити сертифікат" display="Завантажити сертифікат"/>
    <hyperlink ref="D1414" r:id="rId1413" tooltip="Завантажити сертифікат" display="Завантажити сертифікат"/>
    <hyperlink ref="D1415" r:id="rId1414" tooltip="Завантажити сертифікат" display="Завантажити сертифікат"/>
    <hyperlink ref="D1416" r:id="rId1415" tooltip="Завантажити сертифікат" display="Завантажити сертифікат"/>
    <hyperlink ref="D1417" r:id="rId1416" tooltip="Завантажити сертифікат" display="Завантажити сертифікат"/>
    <hyperlink ref="D1418" r:id="rId1417" tooltip="Завантажити сертифікат" display="Завантажити сертифікат"/>
    <hyperlink ref="D1419" r:id="rId1418" tooltip="Завантажити сертифікат" display="Завантажити сертифікат"/>
    <hyperlink ref="D1420" r:id="rId1419" tooltip="Завантажити сертифікат" display="Завантажити сертифікат"/>
    <hyperlink ref="D1421" r:id="rId1420" tooltip="Завантажити сертифікат" display="Завантажити сертифікат"/>
    <hyperlink ref="D1422" r:id="rId1421" tooltip="Завантажити сертифікат" display="Завантажити сертифікат"/>
    <hyperlink ref="D1423" r:id="rId1422" tooltip="Завантажити сертифікат" display="Завантажити сертифікат"/>
    <hyperlink ref="D1424" r:id="rId1423" tooltip="Завантажити сертифікат" display="Завантажити сертифікат"/>
    <hyperlink ref="D1425" r:id="rId1424" tooltip="Завантажити сертифікат" display="Завантажити сертифікат"/>
    <hyperlink ref="D1426" r:id="rId1425" tooltip="Завантажити сертифікат" display="Завантажити сертифікат"/>
    <hyperlink ref="D1427" r:id="rId1426" tooltip="Завантажити сертифікат" display="Завантажити сертифікат"/>
    <hyperlink ref="D1428" r:id="rId1427" tooltip="Завантажити сертифікат" display="Завантажити сертифікат"/>
    <hyperlink ref="D1429" r:id="rId1428" tooltip="Завантажити сертифікат" display="Завантажити сертифікат"/>
    <hyperlink ref="D1430" r:id="rId1429" tooltip="Завантажити сертифікат" display="Завантажити сертифікат"/>
    <hyperlink ref="D1431" r:id="rId1430" tooltip="Завантажити сертифікат" display="Завантажити сертифікат"/>
    <hyperlink ref="D1432" r:id="rId1431" tooltip="Завантажити сертифікат" display="Завантажити сертифікат"/>
    <hyperlink ref="D1433" r:id="rId1432" tooltip="Завантажити сертифікат" display="Завантажити сертифікат"/>
    <hyperlink ref="D1434" r:id="rId1433" tooltip="Завантажити сертифікат" display="Завантажити сертифікат"/>
    <hyperlink ref="D1435" r:id="rId1434" tooltip="Завантажити сертифікат" display="Завантажити сертифікат"/>
    <hyperlink ref="D1436" r:id="rId1435" tooltip="Завантажити сертифікат" display="Завантажити сертифікат"/>
    <hyperlink ref="D1437" r:id="rId1436" tooltip="Завантажити сертифікат" display="Завантажити сертифікат"/>
    <hyperlink ref="D1438" r:id="rId1437" tooltip="Завантажити сертифікат" display="Завантажити сертифікат"/>
    <hyperlink ref="D1439" r:id="rId1438" tooltip="Завантажити сертифікат" display="Завантажити сертифікат"/>
    <hyperlink ref="D1440" r:id="rId1439" tooltip="Завантажити сертифікат" display="Завантажити сертифікат"/>
    <hyperlink ref="D1441" r:id="rId1440" tooltip="Завантажити сертифікат" display="Завантажити сертифікат"/>
    <hyperlink ref="D1442" r:id="rId1441" tooltip="Завантажити сертифікат" display="Завантажити сертифікат"/>
    <hyperlink ref="D1443" r:id="rId1442" tooltip="Завантажити сертифікат" display="Завантажити сертифікат"/>
    <hyperlink ref="D1444" r:id="rId1443" tooltip="Завантажити сертифікат" display="Завантажити сертифікат"/>
    <hyperlink ref="D1445" r:id="rId1444" tooltip="Завантажити сертифікат" display="Завантажити сертифікат"/>
    <hyperlink ref="D1446" r:id="rId1445" tooltip="Завантажити сертифікат" display="Завантажити сертифікат"/>
    <hyperlink ref="D1447" r:id="rId1446" tooltip="Завантажити сертифікат" display="Завантажити сертифікат"/>
    <hyperlink ref="D1448" r:id="rId1447" tooltip="Завантажити сертифікат" display="Завантажити сертифікат"/>
    <hyperlink ref="D1449" r:id="rId1448" tooltip="Завантажити сертифікат" display="Завантажити сертифікат"/>
    <hyperlink ref="D1450" r:id="rId1449" tooltip="Завантажити сертифікат" display="Завантажити сертифікат"/>
    <hyperlink ref="D1451" r:id="rId1450" tooltip="Завантажити сертифікат" display="Завантажити сертифікат"/>
    <hyperlink ref="D1452" r:id="rId1451" tooltip="Завантажити сертифікат" display="Завантажити сертифікат"/>
    <hyperlink ref="D1453" r:id="rId1452" tooltip="Завантажити сертифікат" display="Завантажити сертифікат"/>
    <hyperlink ref="D1454" r:id="rId1453" tooltip="Завантажити сертифікат" display="Завантажити сертифікат"/>
    <hyperlink ref="D1455" r:id="rId1454" tooltip="Завантажити сертифікат" display="Завантажити сертифікат"/>
    <hyperlink ref="D1456" r:id="rId1455" tooltip="Завантажити сертифікат" display="Завантажити сертифікат"/>
    <hyperlink ref="D1457" r:id="rId1456" tooltip="Завантажити сертифікат" display="Завантажити сертифікат"/>
    <hyperlink ref="D1458" r:id="rId1457" tooltip="Завантажити сертифікат" display="Завантажити сертифікат"/>
    <hyperlink ref="D1459" r:id="rId1458" tooltip="Завантажити сертифікат" display="Завантажити сертифікат"/>
    <hyperlink ref="D1460" r:id="rId1459" tooltip="Завантажити сертифікат" display="Завантажити сертифікат"/>
    <hyperlink ref="D1461" r:id="rId1460" tooltip="Завантажити сертифікат" display="Завантажити сертифікат"/>
    <hyperlink ref="D1462" r:id="rId1461" tooltip="Завантажити сертифікат" display="Завантажити сертифікат"/>
    <hyperlink ref="D1463" r:id="rId1462" tooltip="Завантажити сертифікат" display="Завантажити сертифікат"/>
    <hyperlink ref="D1464" r:id="rId1463" tooltip="Завантажити сертифікат" display="Завантажити сертифікат"/>
    <hyperlink ref="D1465" r:id="rId1464" tooltip="Завантажити сертифікат" display="Завантажити сертифікат"/>
    <hyperlink ref="D1466" r:id="rId1465" tooltip="Завантажити сертифікат" display="Завантажити сертифікат"/>
    <hyperlink ref="D1467" r:id="rId1466" tooltip="Завантажити сертифікат" display="Завантажити сертифікат"/>
    <hyperlink ref="D1468" r:id="rId1467" tooltip="Завантажити сертифікат" display="Завантажити сертифікат"/>
    <hyperlink ref="D1469" r:id="rId1468" tooltip="Завантажити сертифікат" display="Завантажити сертифікат"/>
    <hyperlink ref="D1470" r:id="rId1469" tooltip="Завантажити сертифікат" display="Завантажити сертифікат"/>
    <hyperlink ref="D1471" r:id="rId1470" tooltip="Завантажити сертифікат" display="Завантажити сертифікат"/>
    <hyperlink ref="D1472" r:id="rId1471" tooltip="Завантажити сертифікат" display="Завантажити сертифікат"/>
    <hyperlink ref="D1473" r:id="rId1472" tooltip="Завантажити сертифікат" display="Завантажити сертифікат"/>
    <hyperlink ref="D1474" r:id="rId1473" tooltip="Завантажити сертифікат" display="Завантажити сертифікат"/>
    <hyperlink ref="D1475" r:id="rId1474" tooltip="Завантажити сертифікат" display="Завантажити сертифікат"/>
    <hyperlink ref="D1476" r:id="rId1475" tooltip="Завантажити сертифікат" display="Завантажити сертифікат"/>
    <hyperlink ref="D1477" r:id="rId1476" tooltip="Завантажити сертифікат" display="Завантажити сертифікат"/>
    <hyperlink ref="D1478" r:id="rId1477" tooltip="Завантажити сертифікат" display="Завантажити сертифікат"/>
    <hyperlink ref="D1479" r:id="rId1478" tooltip="Завантажити сертифікат" display="Завантажити сертифікат"/>
    <hyperlink ref="D1480" r:id="rId1479" tooltip="Завантажити сертифікат" display="Завантажити сертифікат"/>
    <hyperlink ref="D1481" r:id="rId1480" tooltip="Завантажити сертифікат" display="Завантажити сертифікат"/>
    <hyperlink ref="D1482" r:id="rId1481" tooltip="Завантажити сертифікат" display="Завантажити сертифікат"/>
    <hyperlink ref="D1483" r:id="rId1482" tooltip="Завантажити сертифікат" display="Завантажити сертифікат"/>
    <hyperlink ref="D1484" r:id="rId1483" tooltip="Завантажити сертифікат" display="Завантажити сертифікат"/>
    <hyperlink ref="D1485" r:id="rId1484" tooltip="Завантажити сертифікат" display="Завантажити сертифікат"/>
    <hyperlink ref="D1486" r:id="rId1485" tooltip="Завантажити сертифікат" display="Завантажити сертифікат"/>
    <hyperlink ref="D1487" r:id="rId1486" tooltip="Завантажити сертифікат" display="Завантажити сертифікат"/>
    <hyperlink ref="D1488" r:id="rId1487" tooltip="Завантажити сертифікат" display="Завантажити сертифікат"/>
    <hyperlink ref="D1489" r:id="rId1488" tooltip="Завантажити сертифікат" display="Завантажити сертифікат"/>
    <hyperlink ref="D1490" r:id="rId1489" tooltip="Завантажити сертифікат" display="Завантажити сертифікат"/>
    <hyperlink ref="D1491" r:id="rId1490" tooltip="Завантажити сертифікат" display="Завантажити сертифікат"/>
    <hyperlink ref="D1492" r:id="rId1491" tooltip="Завантажити сертифікат" display="Завантажити сертифікат"/>
    <hyperlink ref="D1493" r:id="rId1492" tooltip="Завантажити сертифікат" display="Завантажити сертифікат"/>
    <hyperlink ref="D1494" r:id="rId1493" tooltip="Завантажити сертифікат" display="Завантажити сертифікат"/>
    <hyperlink ref="D1495" r:id="rId1494" tooltip="Завантажити сертифікат" display="Завантажити сертифікат"/>
    <hyperlink ref="D1496" r:id="rId1495" tooltip="Завантажити сертифікат" display="Завантажити сертифікат"/>
    <hyperlink ref="D1497" r:id="rId1496" tooltip="Завантажити сертифікат" display="Завантажити сертифікат"/>
    <hyperlink ref="D1498" r:id="rId1497" tooltip="Завантажити сертифікат" display="Завантажити сертифікат"/>
    <hyperlink ref="D1499" r:id="rId1498" tooltip="Завантажити сертифікат" display="Завантажити сертифікат"/>
    <hyperlink ref="D1500" r:id="rId1499" tooltip="Завантажити сертифікат" display="Завантажити сертифікат"/>
    <hyperlink ref="D1501" r:id="rId1500" tooltip="Завантажити сертифікат" display="Завантажити сертифікат"/>
    <hyperlink ref="D1502" r:id="rId1501" tooltip="Завантажити сертифікат" display="Завантажити сертифікат"/>
    <hyperlink ref="D1503" r:id="rId1502" tooltip="Завантажити сертифікат" display="Завантажити сертифікат"/>
    <hyperlink ref="D1504" r:id="rId1503" tooltip="Завантажити сертифікат" display="Завантажити сертифікат"/>
    <hyperlink ref="D1505" r:id="rId1504" tooltip="Завантажити сертифікат" display="Завантажити сертифікат"/>
    <hyperlink ref="D1506" r:id="rId1505" tooltip="Завантажити сертифікат" display="Завантажити сертифікат"/>
    <hyperlink ref="D1507" r:id="rId1506" tooltip="Завантажити сертифікат" display="Завантажити сертифікат"/>
    <hyperlink ref="D1508" r:id="rId1507" tooltip="Завантажити сертифікат" display="Завантажити сертифікат"/>
    <hyperlink ref="D1509" r:id="rId1508" tooltip="Завантажити сертифікат" display="Завантажити сертифікат"/>
    <hyperlink ref="D1510" r:id="rId1509" tooltip="Завантажити сертифікат" display="Завантажити сертифікат"/>
    <hyperlink ref="D1511" r:id="rId1510" tooltip="Завантажити сертифікат" display="Завантажити сертифікат"/>
    <hyperlink ref="D1512" r:id="rId1511" tooltip="Завантажити сертифікат" display="Завантажити сертифікат"/>
    <hyperlink ref="D1513" r:id="rId1512" tooltip="Завантажити сертифікат" display="Завантажити сертифікат"/>
    <hyperlink ref="D1514" r:id="rId1513" tooltip="Завантажити сертифікат" display="Завантажити сертифікат"/>
    <hyperlink ref="D1515" r:id="rId1514" tooltip="Завантажити сертифікат" display="Завантажити сертифікат"/>
    <hyperlink ref="D1516" r:id="rId1515" tooltip="Завантажити сертифікат" display="Завантажити сертифікат"/>
    <hyperlink ref="D1517" r:id="rId1516" tooltip="Завантажити сертифікат" display="Завантажити сертифікат"/>
    <hyperlink ref="D1518" r:id="rId1517" tooltip="Завантажити сертифікат" display="Завантажити сертифікат"/>
    <hyperlink ref="D1519" r:id="rId1518" tooltip="Завантажити сертифікат" display="Завантажити сертифікат"/>
    <hyperlink ref="D1520" r:id="rId1519" tooltip="Завантажити сертифікат" display="Завантажити сертифікат"/>
    <hyperlink ref="D1521" r:id="rId1520" tooltip="Завантажити сертифікат" display="Завантажити сертифікат"/>
    <hyperlink ref="D1522" r:id="rId1521" tooltip="Завантажити сертифікат" display="Завантажити сертифікат"/>
    <hyperlink ref="D1523" r:id="rId1522" tooltip="Завантажити сертифікат" display="Завантажити сертифікат"/>
    <hyperlink ref="D1524" r:id="rId1523" tooltip="Завантажити сертифікат" display="Завантажити сертифікат"/>
    <hyperlink ref="D1525" r:id="rId1524" tooltip="Завантажити сертифікат" display="Завантажити сертифікат"/>
    <hyperlink ref="D1526" r:id="rId1525" tooltip="Завантажити сертифікат" display="Завантажити сертифікат"/>
    <hyperlink ref="D1527" r:id="rId1526" tooltip="Завантажити сертифікат" display="Завантажити сертифікат"/>
    <hyperlink ref="D1528" r:id="rId1527" tooltip="Завантажити сертифікат" display="Завантажити сертифікат"/>
    <hyperlink ref="D1529" r:id="rId1528" tooltip="Завантажити сертифікат" display="Завантажити сертифікат"/>
    <hyperlink ref="D1530" r:id="rId1529" tooltip="Завантажити сертифікат" display="Завантажити сертифікат"/>
    <hyperlink ref="D1531" r:id="rId1530" tooltip="Завантажити сертифікат" display="Завантажити сертифікат"/>
    <hyperlink ref="D1532" r:id="rId1531" tooltip="Завантажити сертифікат" display="Завантажити сертифікат"/>
    <hyperlink ref="D1533" r:id="rId1532" tooltip="Завантажити сертифікат" display="Завантажити сертифікат"/>
    <hyperlink ref="D1534" r:id="rId1533" tooltip="Завантажити сертифікат" display="Завантажити сертифікат"/>
    <hyperlink ref="D1535" r:id="rId1534" tooltip="Завантажити сертифікат" display="Завантажити сертифікат"/>
    <hyperlink ref="D1536" r:id="rId1535" tooltip="Завантажити сертифікат" display="Завантажити сертифікат"/>
    <hyperlink ref="D1537" r:id="rId1536" tooltip="Завантажити сертифікат" display="Завантажити сертифікат"/>
    <hyperlink ref="D1538" r:id="rId1537" tooltip="Завантажити сертифікат" display="Завантажити сертифікат"/>
    <hyperlink ref="D1539" r:id="rId1538" tooltip="Завантажити сертифікат" display="Завантажити сертифікат"/>
    <hyperlink ref="D1540" r:id="rId1539" tooltip="Завантажити сертифікат" display="Завантажити сертифікат"/>
    <hyperlink ref="D1541" r:id="rId1540" tooltip="Завантажити сертифікат" display="Завантажити сертифікат"/>
    <hyperlink ref="D1542" r:id="rId1541" tooltip="Завантажити сертифікат" display="Завантажити сертифікат"/>
    <hyperlink ref="D1543" r:id="rId1542" tooltip="Завантажити сертифікат" display="Завантажити сертифікат"/>
    <hyperlink ref="D1544" r:id="rId1543" tooltip="Завантажити сертифікат" display="Завантажити сертифікат"/>
    <hyperlink ref="D1545" r:id="rId1544" tooltip="Завантажити сертифікат" display="Завантажити сертифікат"/>
    <hyperlink ref="D1546" r:id="rId1545" tooltip="Завантажити сертифікат" display="Завантажити сертифікат"/>
    <hyperlink ref="D1547" r:id="rId1546" tooltip="Завантажити сертифікат" display="Завантажити сертифікат"/>
    <hyperlink ref="D1548" r:id="rId1547" tooltip="Завантажити сертифікат" display="Завантажити сертифікат"/>
    <hyperlink ref="D1549" r:id="rId1548" tooltip="Завантажити сертифікат" display="Завантажити сертифікат"/>
    <hyperlink ref="D1550" r:id="rId1549" tooltip="Завантажити сертифікат" display="Завантажити сертифікат"/>
    <hyperlink ref="D1551" r:id="rId1550" tooltip="Завантажити сертифікат" display="Завантажити сертифікат"/>
    <hyperlink ref="D1552" r:id="rId1551" tooltip="Завантажити сертифікат" display="Завантажити сертифікат"/>
    <hyperlink ref="D1553" r:id="rId1552" tooltip="Завантажити сертифікат" display="Завантажити сертифікат"/>
    <hyperlink ref="D1554" r:id="rId1553" tooltip="Завантажити сертифікат" display="Завантажити сертифікат"/>
    <hyperlink ref="D1555" r:id="rId1554" tooltip="Завантажити сертифікат" display="Завантажити сертифікат"/>
    <hyperlink ref="D1556" r:id="rId1555" tooltip="Завантажити сертифікат" display="Завантажити сертифікат"/>
    <hyperlink ref="D1557" r:id="rId1556" tooltip="Завантажити сертифікат" display="Завантажити сертифікат"/>
    <hyperlink ref="D1558" r:id="rId1557" tooltip="Завантажити сертифікат" display="Завантажити сертифікат"/>
    <hyperlink ref="D1559" r:id="rId1558" tooltip="Завантажити сертифікат" display="Завантажити сертифікат"/>
    <hyperlink ref="D1560" r:id="rId1559" tooltip="Завантажити сертифікат" display="Завантажити сертифікат"/>
    <hyperlink ref="D1561" r:id="rId1560" tooltip="Завантажити сертифікат" display="Завантажити сертифікат"/>
    <hyperlink ref="D1562" r:id="rId1561" tooltip="Завантажити сертифікат" display="Завантажити сертифікат"/>
    <hyperlink ref="D1563" r:id="rId1562" tooltip="Завантажити сертифікат" display="Завантажити сертифікат"/>
    <hyperlink ref="D1564" r:id="rId1563" tooltip="Завантажити сертифікат" display="Завантажити сертифікат"/>
    <hyperlink ref="D1565" r:id="rId1564" tooltip="Завантажити сертифікат" display="Завантажити сертифікат"/>
    <hyperlink ref="D1566" r:id="rId1565" tooltip="Завантажити сертифікат" display="Завантажити сертифікат"/>
    <hyperlink ref="D1567" r:id="rId1566" tooltip="Завантажити сертифікат" display="Завантажити сертифікат"/>
    <hyperlink ref="D1568" r:id="rId1567" tooltip="Завантажити сертифікат" display="Завантажити сертифікат"/>
    <hyperlink ref="D1569" r:id="rId1568" tooltip="Завантажити сертифікат" display="Завантажити сертифікат"/>
    <hyperlink ref="D1570" r:id="rId1569" tooltip="Завантажити сертифікат" display="Завантажити сертифікат"/>
    <hyperlink ref="D1571" r:id="rId1570" tooltip="Завантажити сертифікат" display="Завантажити сертифікат"/>
    <hyperlink ref="D1572" r:id="rId1571" tooltip="Завантажити сертифікат" display="Завантажити сертифікат"/>
    <hyperlink ref="D1573" r:id="rId1572" tooltip="Завантажити сертифікат" display="Завантажити сертифікат"/>
    <hyperlink ref="D1574" r:id="rId1573" tooltip="Завантажити сертифікат" display="Завантажити сертифікат"/>
    <hyperlink ref="D1575" r:id="rId1574" tooltip="Завантажити сертифікат" display="Завантажити сертифікат"/>
    <hyperlink ref="D1576" r:id="rId1575" tooltip="Завантажити сертифікат" display="Завантажити сертифікат"/>
    <hyperlink ref="D1577" r:id="rId1576" tooltip="Завантажити сертифікат" display="Завантажити сертифікат"/>
    <hyperlink ref="D1578" r:id="rId1577" tooltip="Завантажити сертифікат" display="Завантажити сертифікат"/>
    <hyperlink ref="D1579" r:id="rId1578" tooltip="Завантажити сертифікат" display="Завантажити сертифікат"/>
    <hyperlink ref="D1580" r:id="rId1579" tooltip="Завантажити сертифікат" display="Завантажити сертифікат"/>
    <hyperlink ref="D1581" r:id="rId1580" tooltip="Завантажити сертифікат" display="Завантажити сертифікат"/>
    <hyperlink ref="D1582" r:id="rId1581" tooltip="Завантажити сертифікат" display="Завантажити сертифікат"/>
    <hyperlink ref="D1583" r:id="rId1582" tooltip="Завантажити сертифікат" display="Завантажити сертифікат"/>
    <hyperlink ref="D1584" r:id="rId1583" tooltip="Завантажити сертифікат" display="Завантажити сертифікат"/>
    <hyperlink ref="D1585" r:id="rId1584" tooltip="Завантажити сертифікат" display="Завантажити сертифікат"/>
    <hyperlink ref="D1586" r:id="rId1585" tooltip="Завантажити сертифікат" display="Завантажити сертифікат"/>
    <hyperlink ref="D1587" r:id="rId1586" tooltip="Завантажити сертифікат" display="Завантажити сертифікат"/>
    <hyperlink ref="D1588" r:id="rId1587" tooltip="Завантажити сертифікат" display="Завантажити сертифікат"/>
    <hyperlink ref="D1589" r:id="rId1588" tooltip="Завантажити сертифікат" display="Завантажити сертифікат"/>
    <hyperlink ref="D1590" r:id="rId1589" tooltip="Завантажити сертифікат" display="Завантажити сертифікат"/>
    <hyperlink ref="D1591" r:id="rId1590" tooltip="Завантажити сертифікат" display="Завантажити сертифікат"/>
    <hyperlink ref="D1592" r:id="rId1591" tooltip="Завантажити сертифікат" display="Завантажити сертифікат"/>
    <hyperlink ref="D1593" r:id="rId1592" tooltip="Завантажити сертифікат" display="Завантажити сертифікат"/>
    <hyperlink ref="D1594" r:id="rId1593" tooltip="Завантажити сертифікат" display="Завантажити сертифікат"/>
    <hyperlink ref="D1595" r:id="rId1594" tooltip="Завантажити сертифікат" display="Завантажити сертифікат"/>
    <hyperlink ref="D1596" r:id="rId1595" tooltip="Завантажити сертифікат" display="Завантажити сертифікат"/>
    <hyperlink ref="D1597" r:id="rId1596" tooltip="Завантажити сертифікат" display="Завантажити сертифікат"/>
    <hyperlink ref="D1598" r:id="rId1597" tooltip="Завантажити сертифікат" display="Завантажити сертифікат"/>
    <hyperlink ref="D1599" r:id="rId1598" tooltip="Завантажити сертифікат" display="Завантажити сертифікат"/>
    <hyperlink ref="D1600" r:id="rId1599" tooltip="Завантажити сертифікат" display="Завантажити сертифікат"/>
    <hyperlink ref="D1601" r:id="rId1600" tooltip="Завантажити сертифікат" display="Завантажити сертифікат"/>
    <hyperlink ref="D1602" r:id="rId1601" tooltip="Завантажити сертифікат" display="Завантажити сертифікат"/>
    <hyperlink ref="D1603" r:id="rId1602" tooltip="Завантажити сертифікат" display="Завантажити сертифікат"/>
    <hyperlink ref="D1604" r:id="rId1603" tooltip="Завантажити сертифікат" display="Завантажити сертифікат"/>
    <hyperlink ref="D1605" r:id="rId1604" tooltip="Завантажити сертифікат" display="Завантажити сертифікат"/>
    <hyperlink ref="D1606" r:id="rId1605" tooltip="Завантажити сертифікат" display="Завантажити сертифікат"/>
    <hyperlink ref="D1607" r:id="rId1606" tooltip="Завантажити сертифікат" display="Завантажити сертифікат"/>
    <hyperlink ref="D1608" r:id="rId1607" tooltip="Завантажити сертифікат" display="Завантажити сертифікат"/>
    <hyperlink ref="D1609" r:id="rId1608" tooltip="Завантажити сертифікат" display="Завантажити сертифікат"/>
    <hyperlink ref="D1610" r:id="rId1609" tooltip="Завантажити сертифікат" display="Завантажити сертифікат"/>
    <hyperlink ref="D1611" r:id="rId1610" tooltip="Завантажити сертифікат" display="Завантажити сертифікат"/>
    <hyperlink ref="D1612" r:id="rId1611" tooltip="Завантажити сертифікат" display="Завантажити сертифікат"/>
    <hyperlink ref="D1613" r:id="rId1612" tooltip="Завантажити сертифікат" display="Завантажити сертифікат"/>
    <hyperlink ref="D1614" r:id="rId1613" tooltip="Завантажити сертифікат" display="Завантажити сертифікат"/>
    <hyperlink ref="D1615" r:id="rId1614" tooltip="Завантажити сертифікат" display="Завантажити сертифікат"/>
    <hyperlink ref="D1616" r:id="rId1615" tooltip="Завантажити сертифікат" display="Завантажити сертифікат"/>
    <hyperlink ref="D1617" r:id="rId1616" tooltip="Завантажити сертифікат" display="Завантажити сертифікат"/>
    <hyperlink ref="D1618" r:id="rId1617" tooltip="Завантажити сертифікат" display="Завантажити сертифікат"/>
    <hyperlink ref="D1619" r:id="rId1618" tooltip="Завантажити сертифікат" display="Завантажити сертифікат"/>
    <hyperlink ref="D1620" r:id="rId1619" tooltip="Завантажити сертифікат" display="Завантажити сертифікат"/>
    <hyperlink ref="D1621" r:id="rId1620" tooltip="Завантажити сертифікат" display="Завантажити сертифікат"/>
    <hyperlink ref="D1622" r:id="rId1621" tooltip="Завантажити сертифікат" display="Завантажити сертифікат"/>
    <hyperlink ref="D1623" r:id="rId1622" tooltip="Завантажити сертифікат" display="Завантажити сертифікат"/>
    <hyperlink ref="D1624" r:id="rId1623" tooltip="Завантажити сертифікат" display="Завантажити сертифікат"/>
    <hyperlink ref="D1625" r:id="rId1624" tooltip="Завантажити сертифікат" display="Завантажити сертифікат"/>
    <hyperlink ref="D1626" r:id="rId1625" tooltip="Завантажити сертифікат" display="Завантажити сертифікат"/>
    <hyperlink ref="D1627" r:id="rId1626" tooltip="Завантажити сертифікат" display="Завантажити сертифікат"/>
    <hyperlink ref="D1628" r:id="rId1627" tooltip="Завантажити сертифікат" display="Завантажити сертифікат"/>
    <hyperlink ref="D1629" r:id="rId1628" tooltip="Завантажити сертифікат" display="Завантажити сертифікат"/>
    <hyperlink ref="D1630" r:id="rId1629" tooltip="Завантажити сертифікат" display="Завантажити сертифікат"/>
    <hyperlink ref="D1631" r:id="rId1630" tooltip="Завантажити сертифікат" display="Завантажити сертифікат"/>
    <hyperlink ref="D1632" r:id="rId1631" tooltip="Завантажити сертифікат" display="Завантажити сертифікат"/>
    <hyperlink ref="D1633" r:id="rId1632" tooltip="Завантажити сертифікат" display="Завантажити сертифікат"/>
    <hyperlink ref="D1634" r:id="rId1633" tooltip="Завантажити сертифікат" display="Завантажити сертифікат"/>
    <hyperlink ref="D1635" r:id="rId1634" tooltip="Завантажити сертифікат" display="Завантажити сертифікат"/>
    <hyperlink ref="D1636" r:id="rId1635" tooltip="Завантажити сертифікат" display="Завантажити сертифікат"/>
    <hyperlink ref="D1637" r:id="rId1636" tooltip="Завантажити сертифікат" display="Завантажити сертифікат"/>
    <hyperlink ref="D1638" r:id="rId1637" tooltip="Завантажити сертифікат" display="Завантажити сертифікат"/>
    <hyperlink ref="D1639" r:id="rId1638" tooltip="Завантажити сертифікат" display="Завантажити сертифікат"/>
    <hyperlink ref="D1640" r:id="rId1639" tooltip="Завантажити сертифікат" display="Завантажити сертифікат"/>
    <hyperlink ref="D1641" r:id="rId1640" tooltip="Завантажити сертифікат" display="Завантажити сертифікат"/>
    <hyperlink ref="D1642" r:id="rId1641" tooltip="Завантажити сертифікат" display="Завантажити сертифікат"/>
    <hyperlink ref="D1643" r:id="rId1642" tooltip="Завантажити сертифікат" display="Завантажити сертифікат"/>
    <hyperlink ref="D1644" r:id="rId1643" tooltip="Завантажити сертифікат" display="Завантажити сертифікат"/>
    <hyperlink ref="D1645" r:id="rId1644" tooltip="Завантажити сертифікат" display="Завантажити сертифікат"/>
    <hyperlink ref="D1646" r:id="rId1645" tooltip="Завантажити сертифікат" display="Завантажити сертифікат"/>
    <hyperlink ref="D1647" r:id="rId1646" tooltip="Завантажити сертифікат" display="Завантажити сертифікат"/>
    <hyperlink ref="D1648" r:id="rId1647" tooltip="Завантажити сертифікат" display="Завантажити сертифікат"/>
    <hyperlink ref="D1649" r:id="rId1648" tooltip="Завантажити сертифікат" display="Завантажити сертифікат"/>
    <hyperlink ref="D1650" r:id="rId1649" tooltip="Завантажити сертифікат" display="Завантажити сертифікат"/>
    <hyperlink ref="D1651" r:id="rId1650" tooltip="Завантажити сертифікат" display="Завантажити сертифікат"/>
    <hyperlink ref="D1652" r:id="rId1651" tooltip="Завантажити сертифікат" display="Завантажити сертифікат"/>
    <hyperlink ref="D1653" r:id="rId1652" tooltip="Завантажити сертифікат" display="Завантажити сертифікат"/>
    <hyperlink ref="D1654" r:id="rId1653" tooltip="Завантажити сертифікат" display="Завантажити сертифікат"/>
    <hyperlink ref="D1655" r:id="rId1654" tooltip="Завантажити сертифікат" display="Завантажити сертифікат"/>
    <hyperlink ref="D1656" r:id="rId1655" tooltip="Завантажити сертифікат" display="Завантажити сертифікат"/>
    <hyperlink ref="D1657" r:id="rId1656" tooltip="Завантажити сертифікат" display="Завантажити сертифікат"/>
    <hyperlink ref="D1658" r:id="rId1657" tooltip="Завантажити сертифікат" display="Завантажити сертифікат"/>
    <hyperlink ref="D1659" r:id="rId1658" tooltip="Завантажити сертифікат" display="Завантажити сертифікат"/>
    <hyperlink ref="D1660" r:id="rId1659" tooltip="Завантажити сертифікат" display="Завантажити сертифікат"/>
    <hyperlink ref="D1661" r:id="rId1660" tooltip="Завантажити сертифікат" display="Завантажити сертифікат"/>
    <hyperlink ref="D1662" r:id="rId1661" tooltip="Завантажити сертифікат" display="Завантажити сертифікат"/>
    <hyperlink ref="D1663" r:id="rId1662" tooltip="Завантажити сертифікат" display="Завантажити сертифікат"/>
    <hyperlink ref="D1664" r:id="rId1663" tooltip="Завантажити сертифікат" display="Завантажити сертифікат"/>
    <hyperlink ref="D1665" r:id="rId1664" tooltip="Завантажити сертифікат" display="Завантажити сертифікат"/>
    <hyperlink ref="D1666" r:id="rId1665" tooltip="Завантажити сертифікат" display="Завантажити сертифікат"/>
    <hyperlink ref="D1667" r:id="rId1666" tooltip="Завантажити сертифікат" display="Завантажити сертифікат"/>
    <hyperlink ref="D1668" r:id="rId1667" tooltip="Завантажити сертифікат" display="Завантажити сертифікат"/>
    <hyperlink ref="D1669" r:id="rId1668" tooltip="Завантажити сертифікат" display="Завантажити сертифікат"/>
    <hyperlink ref="D1670" r:id="rId1669" tooltip="Завантажити сертифікат" display="Завантажити сертифікат"/>
    <hyperlink ref="D1671" r:id="rId1670" tooltip="Завантажити сертифікат" display="Завантажити сертифікат"/>
    <hyperlink ref="D1672" r:id="rId1671" tooltip="Завантажити сертифікат" display="Завантажити сертифікат"/>
    <hyperlink ref="D1673" r:id="rId1672" tooltip="Завантажити сертифікат" display="Завантажити сертифікат"/>
    <hyperlink ref="D1674" r:id="rId1673" tooltip="Завантажити сертифікат" display="Завантажити сертифікат"/>
    <hyperlink ref="D1675" r:id="rId1674" tooltip="Завантажити сертифікат" display="Завантажити сертифікат"/>
    <hyperlink ref="D1676" r:id="rId1675" tooltip="Завантажити сертифікат" display="Завантажити сертифікат"/>
    <hyperlink ref="D1677" r:id="rId1676" tooltip="Завантажити сертифікат" display="Завантажити сертифікат"/>
    <hyperlink ref="D1678" r:id="rId1677" tooltip="Завантажити сертифікат" display="Завантажити сертифікат"/>
    <hyperlink ref="D1679" r:id="rId1678" tooltip="Завантажити сертифікат" display="Завантажити сертифікат"/>
    <hyperlink ref="D1680" r:id="rId1679" tooltip="Завантажити сертифікат" display="Завантажити сертифікат"/>
    <hyperlink ref="D1681" r:id="rId1680" tooltip="Завантажити сертифікат" display="Завантажити сертифікат"/>
    <hyperlink ref="D1682" r:id="rId1681" tooltip="Завантажити сертифікат" display="Завантажити сертифікат"/>
    <hyperlink ref="D1683" r:id="rId1682" tooltip="Завантажити сертифікат" display="Завантажити сертифікат"/>
    <hyperlink ref="D1684" r:id="rId1683" tooltip="Завантажити сертифікат" display="Завантажити сертифікат"/>
    <hyperlink ref="D1685" r:id="rId1684" tooltip="Завантажити сертифікат" display="Завантажити сертифікат"/>
    <hyperlink ref="D1686" r:id="rId1685" tooltip="Завантажити сертифікат" display="Завантажити сертифікат"/>
    <hyperlink ref="D1687" r:id="rId1686" tooltip="Завантажити сертифікат" display="Завантажити сертифікат"/>
    <hyperlink ref="D1688" r:id="rId1687" tooltip="Завантажити сертифікат" display="Завантажити сертифікат"/>
    <hyperlink ref="D1689" r:id="rId1688" tooltip="Завантажити сертифікат" display="Завантажити сертифікат"/>
    <hyperlink ref="D1690" r:id="rId1689" tooltip="Завантажити сертифікат" display="Завантажити сертифікат"/>
    <hyperlink ref="D1691" r:id="rId1690" tooltip="Завантажити сертифікат" display="Завантажити сертифікат"/>
    <hyperlink ref="D1692" r:id="rId1691" tooltip="Завантажити сертифікат" display="Завантажити сертифікат"/>
    <hyperlink ref="D1693" r:id="rId1692" tooltip="Завантажити сертифікат" display="Завантажити сертифікат"/>
    <hyperlink ref="D1694" r:id="rId1693" tooltip="Завантажити сертифікат" display="Завантажити сертифікат"/>
    <hyperlink ref="D1695" r:id="rId1694" tooltip="Завантажити сертифікат" display="Завантажити сертифікат"/>
    <hyperlink ref="D1696" r:id="rId1695" tooltip="Завантажити сертифікат" display="Завантажити сертифікат"/>
    <hyperlink ref="D1697" r:id="rId1696" tooltip="Завантажити сертифікат" display="Завантажити сертифікат"/>
    <hyperlink ref="D1698" r:id="rId1697" tooltip="Завантажити сертифікат" display="Завантажити сертифікат"/>
    <hyperlink ref="D1699" r:id="rId1698" tooltip="Завантажити сертифікат" display="Завантажити сертифікат"/>
    <hyperlink ref="D1700" r:id="rId1699" tooltip="Завантажити сертифікат" display="Завантажити сертифікат"/>
    <hyperlink ref="D1701" r:id="rId1700" tooltip="Завантажити сертифікат" display="Завантажити сертифікат"/>
    <hyperlink ref="D1702" r:id="rId1701" tooltip="Завантажити сертифікат" display="Завантажити сертифікат"/>
    <hyperlink ref="D1703" r:id="rId1702" tooltip="Завантажити сертифікат" display="Завантажити сертифікат"/>
    <hyperlink ref="D1704" r:id="rId1703" tooltip="Завантажити сертифікат" display="Завантажити сертифікат"/>
    <hyperlink ref="D1705" r:id="rId1704" tooltip="Завантажити сертифікат" display="Завантажити сертифікат"/>
    <hyperlink ref="D1706" r:id="rId1705" tooltip="Завантажити сертифікат" display="Завантажити сертифікат"/>
    <hyperlink ref="D1707" r:id="rId1706" tooltip="Завантажити сертифікат" display="Завантажити сертифікат"/>
    <hyperlink ref="D1708" r:id="rId1707" tooltip="Завантажити сертифікат" display="Завантажити сертифікат"/>
    <hyperlink ref="D1709" r:id="rId1708" tooltip="Завантажити сертифікат" display="Завантажити сертифікат"/>
    <hyperlink ref="D1710" r:id="rId1709" tooltip="Завантажити сертифікат" display="Завантажити сертифікат"/>
    <hyperlink ref="D1711" r:id="rId1710" tooltip="Завантажити сертифікат" display="Завантажити сертифікат"/>
    <hyperlink ref="D1712" r:id="rId1711" tooltip="Завантажити сертифікат" display="Завантажити сертифікат"/>
    <hyperlink ref="D1713" r:id="rId1712" tooltip="Завантажити сертифікат" display="Завантажити сертифікат"/>
    <hyperlink ref="D1714" r:id="rId1713" tooltip="Завантажити сертифікат" display="Завантажити сертифікат"/>
    <hyperlink ref="D1715" r:id="rId1714" tooltip="Завантажити сертифікат" display="Завантажити сертифікат"/>
    <hyperlink ref="D1716" r:id="rId1715" tooltip="Завантажити сертифікат" display="Завантажити сертифікат"/>
    <hyperlink ref="D1717" r:id="rId1716" tooltip="Завантажити сертифікат" display="Завантажити сертифікат"/>
    <hyperlink ref="D1718" r:id="rId1717" tooltip="Завантажити сертифікат" display="Завантажити сертифікат"/>
    <hyperlink ref="D1719" r:id="rId1718" tooltip="Завантажити сертифікат" display="Завантажити сертифікат"/>
    <hyperlink ref="D1720" r:id="rId1719" tooltip="Завантажити сертифікат" display="Завантажити сертифікат"/>
    <hyperlink ref="D1721" r:id="rId1720" tooltip="Завантажити сертифікат" display="Завантажити сертифікат"/>
    <hyperlink ref="D1722" r:id="rId1721" tooltip="Завантажити сертифікат" display="Завантажити сертифікат"/>
    <hyperlink ref="D1723" r:id="rId1722" tooltip="Завантажити сертифікат" display="Завантажити сертифікат"/>
    <hyperlink ref="D1724" r:id="rId1723" tooltip="Завантажити сертифікат" display="Завантажити сертифікат"/>
    <hyperlink ref="D1725" r:id="rId1724" tooltip="Завантажити сертифікат" display="Завантажити сертифікат"/>
    <hyperlink ref="D1726" r:id="rId1725" tooltip="Завантажити сертифікат" display="Завантажити сертифікат"/>
    <hyperlink ref="D1727" r:id="rId1726" tooltip="Завантажити сертифікат" display="Завантажити сертифікат"/>
    <hyperlink ref="D1728" r:id="rId1727" tooltip="Завантажити сертифікат" display="Завантажити сертифікат"/>
    <hyperlink ref="D1729" r:id="rId1728" tooltip="Завантажити сертифікат" display="Завантажити сертифікат"/>
    <hyperlink ref="D1730" r:id="rId1729" tooltip="Завантажити сертифікат" display="Завантажити сертифікат"/>
    <hyperlink ref="D1731" r:id="rId1730" tooltip="Завантажити сертифікат" display="Завантажити сертифікат"/>
    <hyperlink ref="D1732" r:id="rId1731" tooltip="Завантажити сертифікат" display="Завантажити сертифікат"/>
    <hyperlink ref="D1733" r:id="rId1732" tooltip="Завантажити сертифікат" display="Завантажити сертифікат"/>
    <hyperlink ref="D1734" r:id="rId1733" tooltip="Завантажити сертифікат" display="Завантажити сертифікат"/>
    <hyperlink ref="D1735" r:id="rId1734" tooltip="Завантажити сертифікат" display="Завантажити сертифікат"/>
    <hyperlink ref="D1736" r:id="rId1735" tooltip="Завантажити сертифікат" display="Завантажити сертифікат"/>
    <hyperlink ref="D1737" r:id="rId1736" tooltip="Завантажити сертифікат" display="Завантажити сертифікат"/>
    <hyperlink ref="D1738" r:id="rId1737" tooltip="Завантажити сертифікат" display="Завантажити сертифікат"/>
    <hyperlink ref="D1739" r:id="rId1738" tooltip="Завантажити сертифікат" display="Завантажити сертифікат"/>
    <hyperlink ref="D1740" r:id="rId1739" tooltip="Завантажити сертифікат" display="Завантажити сертифікат"/>
    <hyperlink ref="D1741" r:id="rId1740" tooltip="Завантажити сертифікат" display="Завантажити сертифікат"/>
    <hyperlink ref="D1742" r:id="rId1741" tooltip="Завантажити сертифікат" display="Завантажити сертифікат"/>
    <hyperlink ref="D1743" r:id="rId1742" tooltip="Завантажити сертифікат" display="Завантажити сертифікат"/>
    <hyperlink ref="D1744" r:id="rId1743" tooltip="Завантажити сертифікат" display="Завантажити сертифікат"/>
    <hyperlink ref="D1745" r:id="rId1744" tooltip="Завантажити сертифікат" display="Завантажити сертифікат"/>
    <hyperlink ref="D1746" r:id="rId1745" tooltip="Завантажити сертифікат" display="Завантажити сертифікат"/>
    <hyperlink ref="D1747" r:id="rId1746" tooltip="Завантажити сертифікат" display="Завантажити сертифікат"/>
    <hyperlink ref="D1748" r:id="rId1747" tooltip="Завантажити сертифікат" display="Завантажити сертифікат"/>
    <hyperlink ref="D1749" r:id="rId1748" tooltip="Завантажити сертифікат" display="Завантажити сертифікат"/>
    <hyperlink ref="D1750" r:id="rId1749" tooltip="Завантажити сертифікат" display="Завантажити сертифікат"/>
    <hyperlink ref="D1751" r:id="rId1750" tooltip="Завантажити сертифікат" display="Завантажити сертифікат"/>
    <hyperlink ref="D1752" r:id="rId1751" tooltip="Завантажити сертифікат" display="Завантажити сертифікат"/>
    <hyperlink ref="D1753" r:id="rId1752" tooltip="Завантажити сертифікат" display="Завантажити сертифікат"/>
    <hyperlink ref="D1754" r:id="rId1753" tooltip="Завантажити сертифікат" display="Завантажити сертифікат"/>
    <hyperlink ref="D1755" r:id="rId1754" tooltip="Завантажити сертифікат" display="Завантажити сертифікат"/>
    <hyperlink ref="D1756" r:id="rId1755" tooltip="Завантажити сертифікат" display="Завантажити сертифікат"/>
    <hyperlink ref="D1757" r:id="rId1756" tooltip="Завантажити сертифікат" display="Завантажити сертифікат"/>
    <hyperlink ref="D1758" r:id="rId1757" tooltip="Завантажити сертифікат" display="Завантажити сертифікат"/>
    <hyperlink ref="D1759" r:id="rId1758" tooltip="Завантажити сертифікат" display="Завантажити сертифікат"/>
    <hyperlink ref="D1760" r:id="rId1759" tooltip="Завантажити сертифікат" display="Завантажити сертифікат"/>
    <hyperlink ref="D1761" r:id="rId1760" tooltip="Завантажити сертифікат" display="Завантажити сертифікат"/>
    <hyperlink ref="D1762" r:id="rId1761" tooltip="Завантажити сертифікат" display="Завантажити сертифікат"/>
    <hyperlink ref="D1763" r:id="rId1762" tooltip="Завантажити сертифікат" display="Завантажити сертифікат"/>
    <hyperlink ref="D1764" r:id="rId1763" tooltip="Завантажити сертифікат" display="Завантажити сертифікат"/>
    <hyperlink ref="D1765" r:id="rId1764" tooltip="Завантажити сертифікат" display="Завантажити сертифікат"/>
    <hyperlink ref="D1766" r:id="rId1765" tooltip="Завантажити сертифікат" display="Завантажити сертифікат"/>
    <hyperlink ref="D1767" r:id="rId1766" tooltip="Завантажити сертифікат" display="Завантажити сертифікат"/>
    <hyperlink ref="D1768" r:id="rId1767" tooltip="Завантажити сертифікат" display="Завантажити сертифікат"/>
    <hyperlink ref="D1769" r:id="rId1768" tooltip="Завантажити сертифікат" display="Завантажити сертифікат"/>
    <hyperlink ref="D1770" r:id="rId1769" tooltip="Завантажити сертифікат" display="Завантажити сертифікат"/>
    <hyperlink ref="D1771" r:id="rId1770" tooltip="Завантажити сертифікат" display="Завантажити сертифікат"/>
    <hyperlink ref="D1772" r:id="rId1771" tooltip="Завантажити сертифікат" display="Завантажити сертифікат"/>
    <hyperlink ref="D1773" r:id="rId1772" tooltip="Завантажити сертифікат" display="Завантажити сертифікат"/>
    <hyperlink ref="D1774" r:id="rId1773" tooltip="Завантажити сертифікат" display="Завантажити сертифікат"/>
    <hyperlink ref="D1775" r:id="rId1774" tooltip="Завантажити сертифікат" display="Завантажити сертифікат"/>
    <hyperlink ref="D1776" r:id="rId1775" tooltip="Завантажити сертифікат" display="Завантажити сертифікат"/>
    <hyperlink ref="D1777" r:id="rId1776" tooltip="Завантажити сертифікат" display="Завантажити сертифікат"/>
    <hyperlink ref="D1778" r:id="rId1777" tooltip="Завантажити сертифікат" display="Завантажити сертифікат"/>
    <hyperlink ref="D1779" r:id="rId1778" tooltip="Завантажити сертифікат" display="Завантажити сертифікат"/>
    <hyperlink ref="D1780" r:id="rId1779" tooltip="Завантажити сертифікат" display="Завантажити сертифікат"/>
    <hyperlink ref="D1781" r:id="rId1780" tooltip="Завантажити сертифікат" display="Завантажити сертифікат"/>
    <hyperlink ref="D1782" r:id="rId1781" tooltip="Завантажити сертифікат" display="Завантажити сертифікат"/>
    <hyperlink ref="D1783" r:id="rId1782" tooltip="Завантажити сертифікат" display="Завантажити сертифікат"/>
    <hyperlink ref="D1784" r:id="rId1783" tooltip="Завантажити сертифікат" display="Завантажити сертифікат"/>
    <hyperlink ref="D1785" r:id="rId1784" tooltip="Завантажити сертифікат" display="Завантажити сертифікат"/>
    <hyperlink ref="D1786" r:id="rId1785" tooltip="Завантажити сертифікат" display="Завантажити сертифікат"/>
    <hyperlink ref="D1787" r:id="rId1786" tooltip="Завантажити сертифікат" display="Завантажити сертифікат"/>
    <hyperlink ref="D1788" r:id="rId1787" tooltip="Завантажити сертифікат" display="Завантажити сертифікат"/>
    <hyperlink ref="D1789" r:id="rId1788" tooltip="Завантажити сертифікат" display="Завантажити сертифікат"/>
    <hyperlink ref="D1790" r:id="rId1789" tooltip="Завантажити сертифікат" display="Завантажити сертифікат"/>
    <hyperlink ref="D1791" r:id="rId1790" tooltip="Завантажити сертифікат" display="Завантажити сертифікат"/>
    <hyperlink ref="D1792" r:id="rId1791" tooltip="Завантажити сертифікат" display="Завантажити сертифікат"/>
    <hyperlink ref="D1793" r:id="rId1792" tooltip="Завантажити сертифікат" display="Завантажити сертифікат"/>
    <hyperlink ref="D1794" r:id="rId1793" tooltip="Завантажити сертифікат" display="Завантажити сертифікат"/>
    <hyperlink ref="D1795" r:id="rId1794" tooltip="Завантажити сертифікат" display="Завантажити сертифікат"/>
    <hyperlink ref="D1796" r:id="rId1795" tooltip="Завантажити сертифікат" display="Завантажити сертифікат"/>
    <hyperlink ref="D1797" r:id="rId1796" tooltip="Завантажити сертифікат" display="Завантажити сертифікат"/>
    <hyperlink ref="D1798" r:id="rId1797" tooltip="Завантажити сертифікат" display="Завантажити сертифікат"/>
    <hyperlink ref="D1799" r:id="rId1798" tooltip="Завантажити сертифікат" display="Завантажити сертифікат"/>
    <hyperlink ref="D1800" r:id="rId1799" tooltip="Завантажити сертифікат" display="Завантажити сертифікат"/>
    <hyperlink ref="D1801" r:id="rId1800" tooltip="Завантажити сертифікат" display="Завантажити сертифікат"/>
    <hyperlink ref="D1802" r:id="rId1801" tooltip="Завантажити сертифікат" display="Завантажити сертифікат"/>
    <hyperlink ref="D1803" r:id="rId1802" tooltip="Завантажити сертифікат" display="Завантажити сертифікат"/>
    <hyperlink ref="D1804" r:id="rId1803" tooltip="Завантажити сертифікат" display="Завантажити сертифікат"/>
    <hyperlink ref="D1805" r:id="rId1804" tooltip="Завантажити сертифікат" display="Завантажити сертифікат"/>
    <hyperlink ref="D1806" r:id="rId1805" tooltip="Завантажити сертифікат" display="Завантажити сертифікат"/>
    <hyperlink ref="D1807" r:id="rId1806" tooltip="Завантажити сертифікат" display="Завантажити сертифікат"/>
    <hyperlink ref="D1808" r:id="rId1807" tooltip="Завантажити сертифікат" display="Завантажити сертифікат"/>
    <hyperlink ref="D1809" r:id="rId1808" tooltip="Завантажити сертифікат" display="Завантажити сертифікат"/>
    <hyperlink ref="D1810" r:id="rId1809" tooltip="Завантажити сертифікат" display="Завантажити сертифікат"/>
    <hyperlink ref="D1811" r:id="rId1810" tooltip="Завантажити сертифікат" display="Завантажити сертифікат"/>
    <hyperlink ref="D1812" r:id="rId1811" tooltip="Завантажити сертифікат" display="Завантажити сертифікат"/>
    <hyperlink ref="D1813" r:id="rId1812" tooltip="Завантажити сертифікат" display="Завантажити сертифікат"/>
    <hyperlink ref="D1814" r:id="rId1813" tooltip="Завантажити сертифікат" display="Завантажити сертифікат"/>
    <hyperlink ref="D1815" r:id="rId1814" tooltip="Завантажити сертифікат" display="Завантажити сертифікат"/>
    <hyperlink ref="D1816" r:id="rId1815" tooltip="Завантажити сертифікат" display="Завантажити сертифікат"/>
    <hyperlink ref="D1817" r:id="rId1816" tooltip="Завантажити сертифікат" display="Завантажити сертифікат"/>
    <hyperlink ref="D1818" r:id="rId1817" tooltip="Завантажити сертифікат" display="Завантажити сертифікат"/>
    <hyperlink ref="D1819" r:id="rId1818" tooltip="Завантажити сертифікат" display="Завантажити сертифікат"/>
    <hyperlink ref="D1820" r:id="rId1819" tooltip="Завантажити сертифікат" display="Завантажити сертифікат"/>
    <hyperlink ref="D1821" r:id="rId1820" tooltip="Завантажити сертифікат" display="Завантажити сертифікат"/>
    <hyperlink ref="D1822" r:id="rId1821" tooltip="Завантажити сертифікат" display="Завантажити сертифікат"/>
    <hyperlink ref="D1823" r:id="rId1822" tooltip="Завантажити сертифікат" display="Завантажити сертифікат"/>
    <hyperlink ref="D1824" r:id="rId1823" tooltip="Завантажити сертифікат" display="Завантажити сертифікат"/>
    <hyperlink ref="D1825" r:id="rId1824" tooltip="Завантажити сертифікат" display="Завантажити сертифікат"/>
    <hyperlink ref="D1826" r:id="rId1825" tooltip="Завантажити сертифікат" display="Завантажити сертифікат"/>
    <hyperlink ref="D1827" r:id="rId1826" tooltip="Завантажити сертифікат" display="Завантажити сертифікат"/>
    <hyperlink ref="D1828" r:id="rId1827" tooltip="Завантажити сертифікат" display="Завантажити сертифікат"/>
    <hyperlink ref="D1829" r:id="rId1828" tooltip="Завантажити сертифікат" display="Завантажити сертифікат"/>
    <hyperlink ref="D1830" r:id="rId1829" tooltip="Завантажити сертифікат" display="Завантажити сертифікат"/>
    <hyperlink ref="D1831" r:id="rId1830" tooltip="Завантажити сертифікат" display="Завантажити сертифікат"/>
    <hyperlink ref="D1832" r:id="rId1831" tooltip="Завантажити сертифікат" display="Завантажити сертифікат"/>
    <hyperlink ref="D1833" r:id="rId1832" tooltip="Завантажити сертифікат" display="Завантажити сертифікат"/>
    <hyperlink ref="D1834" r:id="rId1833" tooltip="Завантажити сертифікат" display="Завантажити сертифікат"/>
    <hyperlink ref="D1835" r:id="rId1834" tooltip="Завантажити сертифікат" display="Завантажити сертифікат"/>
    <hyperlink ref="D1836" r:id="rId1835" tooltip="Завантажити сертифікат" display="Завантажити сертифікат"/>
    <hyperlink ref="D1837" r:id="rId1836" tooltip="Завантажити сертифікат" display="Завантажити сертифікат"/>
    <hyperlink ref="D1838" r:id="rId1837" tooltip="Завантажити сертифікат" display="Завантажити сертифікат"/>
    <hyperlink ref="D1839" r:id="rId1838" tooltip="Завантажити сертифікат" display="Завантажити сертифікат"/>
    <hyperlink ref="D1840" r:id="rId1839" tooltip="Завантажити сертифікат" display="Завантажити сертифікат"/>
    <hyperlink ref="D1841" r:id="rId1840" tooltip="Завантажити сертифікат" display="Завантажити сертифікат"/>
    <hyperlink ref="D1842" r:id="rId1841" tooltip="Завантажити сертифікат" display="Завантажити сертифікат"/>
    <hyperlink ref="D1843" r:id="rId1842" tooltip="Завантажити сертифікат" display="Завантажити сертифікат"/>
    <hyperlink ref="D1844" r:id="rId1843" tooltip="Завантажити сертифікат" display="Завантажити сертифікат"/>
    <hyperlink ref="D1845" r:id="rId1844" tooltip="Завантажити сертифікат" display="Завантажити сертифікат"/>
    <hyperlink ref="D1846" r:id="rId1845" tooltip="Завантажити сертифікат" display="Завантажити сертифікат"/>
    <hyperlink ref="D1847" r:id="rId1846" tooltip="Завантажити сертифікат" display="Завантажити сертифікат"/>
    <hyperlink ref="D1848" r:id="rId1847" tooltip="Завантажити сертифікат" display="Завантажити сертифікат"/>
    <hyperlink ref="D1849" r:id="rId1848" tooltip="Завантажити сертифікат" display="Завантажити сертифікат"/>
    <hyperlink ref="D1850" r:id="rId1849" tooltip="Завантажити сертифікат" display="Завантажити сертифікат"/>
    <hyperlink ref="D1851" r:id="rId1850" tooltip="Завантажити сертифікат" display="Завантажити сертифікат"/>
    <hyperlink ref="D1852" r:id="rId1851" tooltip="Завантажити сертифікат" display="Завантажити сертифікат"/>
    <hyperlink ref="D1853" r:id="rId1852" tooltip="Завантажити сертифікат" display="Завантажити сертифікат"/>
    <hyperlink ref="D1854" r:id="rId1853" tooltip="Завантажити сертифікат" display="Завантажити сертифікат"/>
    <hyperlink ref="D1855" r:id="rId1854" tooltip="Завантажити сертифікат" display="Завантажити сертифікат"/>
    <hyperlink ref="D1856" r:id="rId1855" tooltip="Завантажити сертифікат" display="Завантажити сертифікат"/>
    <hyperlink ref="D1857" r:id="rId1856" tooltip="Завантажити сертифікат" display="Завантажити сертифікат"/>
    <hyperlink ref="D1858" r:id="rId1857" tooltip="Завантажити сертифікат" display="Завантажити сертифікат"/>
    <hyperlink ref="D1859" r:id="rId1858" tooltip="Завантажити сертифікат" display="Завантажити сертифікат"/>
    <hyperlink ref="D1860" r:id="rId1859" tooltip="Завантажити сертифікат" display="Завантажити сертифікат"/>
    <hyperlink ref="D1861" r:id="rId1860" tooltip="Завантажити сертифікат" display="Завантажити сертифікат"/>
    <hyperlink ref="D1862" r:id="rId1861" tooltip="Завантажити сертифікат" display="Завантажити сертифікат"/>
    <hyperlink ref="D1863" r:id="rId1862" tooltip="Завантажити сертифікат" display="Завантажити сертифікат"/>
    <hyperlink ref="D1864" r:id="rId1863" tooltip="Завантажити сертифікат" display="Завантажити сертифікат"/>
    <hyperlink ref="D1865" r:id="rId1864" tooltip="Завантажити сертифікат" display="Завантажити сертифікат"/>
    <hyperlink ref="D1866" r:id="rId1865" tooltip="Завантажити сертифікат" display="Завантажити сертифікат"/>
    <hyperlink ref="D1867" r:id="rId1866" tooltip="Завантажити сертифікат" display="Завантажити сертифікат"/>
    <hyperlink ref="D1868" r:id="rId1867" tooltip="Завантажити сертифікат" display="Завантажити сертифікат"/>
    <hyperlink ref="D1869" r:id="rId1868" tooltip="Завантажити сертифікат" display="Завантажити сертифікат"/>
    <hyperlink ref="D1870" r:id="rId1869" tooltip="Завантажити сертифікат" display="Завантажити сертифікат"/>
    <hyperlink ref="D1871" r:id="rId1870" tooltip="Завантажити сертифікат" display="Завантажити сертифікат"/>
    <hyperlink ref="D1872" r:id="rId1871" tooltip="Завантажити сертифікат" display="Завантажити сертифікат"/>
    <hyperlink ref="D1873" r:id="rId1872" tooltip="Завантажити сертифікат" display="Завантажити сертифікат"/>
    <hyperlink ref="D1874" r:id="rId1873" tooltip="Завантажити сертифікат" display="Завантажити сертифікат"/>
    <hyperlink ref="D1875" r:id="rId1874" tooltip="Завантажити сертифікат" display="Завантажити сертифікат"/>
    <hyperlink ref="D1876" r:id="rId1875" tooltip="Завантажити сертифікат" display="Завантажити сертифікат"/>
    <hyperlink ref="D1877" r:id="rId1876" tooltip="Завантажити сертифікат" display="Завантажити сертифікат"/>
    <hyperlink ref="D1878" r:id="rId1877" tooltip="Завантажити сертифікат" display="Завантажити сертифікат"/>
    <hyperlink ref="D1879" r:id="rId1878" tooltip="Завантажити сертифікат" display="Завантажити сертифікат"/>
    <hyperlink ref="D1880" r:id="rId1879" tooltip="Завантажити сертифікат" display="Завантажити сертифікат"/>
    <hyperlink ref="D1881" r:id="rId1880" tooltip="Завантажити сертифікат" display="Завантажити сертифікат"/>
    <hyperlink ref="D1882" r:id="rId1881" tooltip="Завантажити сертифікат" display="Завантажити сертифікат"/>
    <hyperlink ref="D1883" r:id="rId1882" tooltip="Завантажити сертифікат" display="Завантажити сертифікат"/>
    <hyperlink ref="D1884" r:id="rId1883" tooltip="Завантажити сертифікат" display="Завантажити сертифікат"/>
    <hyperlink ref="D1885" r:id="rId1884" tooltip="Завантажити сертифікат" display="Завантажити сертифікат"/>
    <hyperlink ref="D1886" r:id="rId1885" tooltip="Завантажити сертифікат" display="Завантажити сертифікат"/>
    <hyperlink ref="D1887" r:id="rId1886" tooltip="Завантажити сертифікат" display="Завантажити сертифікат"/>
    <hyperlink ref="D1888" r:id="rId1887" tooltip="Завантажити сертифікат" display="Завантажити сертифікат"/>
    <hyperlink ref="D1889" r:id="rId1888" tooltip="Завантажити сертифікат" display="Завантажити сертифікат"/>
    <hyperlink ref="D1890" r:id="rId1889" tooltip="Завантажити сертифікат" display="Завантажити сертифікат"/>
    <hyperlink ref="D1891" r:id="rId1890" tooltip="Завантажити сертифікат" display="Завантажити сертифікат"/>
    <hyperlink ref="D1892" r:id="rId1891" tooltip="Завантажити сертифікат" display="Завантажити сертифікат"/>
    <hyperlink ref="D1893" r:id="rId1892" tooltip="Завантажити сертифікат" display="Завантажити сертифікат"/>
    <hyperlink ref="D1894" r:id="rId1893" tooltip="Завантажити сертифікат" display="Завантажити сертифікат"/>
    <hyperlink ref="D1895" r:id="rId1894" tooltip="Завантажити сертифікат" display="Завантажити сертифікат"/>
    <hyperlink ref="D1896" r:id="rId1895" tooltip="Завантажити сертифікат" display="Завантажити сертифікат"/>
    <hyperlink ref="D1897" r:id="rId1896" tooltip="Завантажити сертифікат" display="Завантажити сертифікат"/>
    <hyperlink ref="D1898" r:id="rId1897" tooltip="Завантажити сертифікат" display="Завантажити сертифікат"/>
    <hyperlink ref="D1899" r:id="rId1898" tooltip="Завантажити сертифікат" display="Завантажити сертифікат"/>
    <hyperlink ref="D1900" r:id="rId1899" tooltip="Завантажити сертифікат" display="Завантажити сертифікат"/>
    <hyperlink ref="D1901" r:id="rId1900" tooltip="Завантажити сертифікат" display="Завантажити сертифікат"/>
    <hyperlink ref="D1902" r:id="rId1901" tooltip="Завантажити сертифікат" display="Завантажити сертифікат"/>
    <hyperlink ref="D1903" r:id="rId1902" tooltip="Завантажити сертифікат" display="Завантажити сертифікат"/>
    <hyperlink ref="D1904" r:id="rId1903" tooltip="Завантажити сертифікат" display="Завантажити сертифікат"/>
    <hyperlink ref="D1905" r:id="rId1904" tooltip="Завантажити сертифікат" display="Завантажити сертифікат"/>
    <hyperlink ref="D1906" r:id="rId1905" tooltip="Завантажити сертифікат" display="Завантажити сертифікат"/>
    <hyperlink ref="D1907" r:id="rId1906" tooltip="Завантажити сертифікат" display="Завантажити сертифікат"/>
    <hyperlink ref="D1908" r:id="rId1907" tooltip="Завантажити сертифікат" display="Завантажити сертифікат"/>
    <hyperlink ref="D1909" r:id="rId1908" tooltip="Завантажити сертифікат" display="Завантажити сертифікат"/>
    <hyperlink ref="D1910" r:id="rId1909" tooltip="Завантажити сертифікат" display="Завантажити сертифікат"/>
    <hyperlink ref="D1911" r:id="rId1910" tooltip="Завантажити сертифікат" display="Завантажити сертифікат"/>
    <hyperlink ref="D1912" r:id="rId1911" tooltip="Завантажити сертифікат" display="Завантажити сертифікат"/>
    <hyperlink ref="D1913" r:id="rId1912" tooltip="Завантажити сертифікат" display="Завантажити сертифікат"/>
    <hyperlink ref="D1914" r:id="rId1913" tooltip="Завантажити сертифікат" display="Завантажити сертифікат"/>
    <hyperlink ref="D1915" r:id="rId1914" tooltip="Завантажити сертифікат" display="Завантажити сертифікат"/>
    <hyperlink ref="D1916" r:id="rId1915" tooltip="Завантажити сертифікат" display="Завантажити сертифікат"/>
    <hyperlink ref="D1917" r:id="rId1916" tooltip="Завантажити сертифікат" display="Завантажити сертифікат"/>
    <hyperlink ref="D1918" r:id="rId1917" tooltip="Завантажити сертифікат" display="Завантажити сертифікат"/>
    <hyperlink ref="D1919" r:id="rId1918" tooltip="Завантажити сертифікат" display="Завантажити сертифікат"/>
    <hyperlink ref="D1920" r:id="rId1919" tooltip="Завантажити сертифікат" display="Завантажити сертифікат"/>
    <hyperlink ref="D1921" r:id="rId1920" tooltip="Завантажити сертифікат" display="Завантажити сертифікат"/>
    <hyperlink ref="D1922" r:id="rId1921" tooltip="Завантажити сертифікат" display="Завантажити сертифікат"/>
    <hyperlink ref="D1923" r:id="rId1922" tooltip="Завантажити сертифікат" display="Завантажити сертифікат"/>
    <hyperlink ref="D1924" r:id="rId1923" tooltip="Завантажити сертифікат" display="Завантажити сертифікат"/>
    <hyperlink ref="D1925" r:id="rId1924" tooltip="Завантажити сертифікат" display="Завантажити сертифікат"/>
    <hyperlink ref="D1926" r:id="rId1925" tooltip="Завантажити сертифікат" display="Завантажити сертифікат"/>
    <hyperlink ref="D1927" r:id="rId1926" tooltip="Завантажити сертифікат" display="Завантажити сертифікат"/>
    <hyperlink ref="D1928" r:id="rId1927" tooltip="Завантажити сертифікат" display="Завантажити сертифікат"/>
    <hyperlink ref="D1929" r:id="rId1928" tooltip="Завантажити сертифікат" display="Завантажити сертифікат"/>
    <hyperlink ref="D1930" r:id="rId1929" tooltip="Завантажити сертифікат" display="Завантажити сертифікат"/>
    <hyperlink ref="D1931" r:id="rId1930" tooltip="Завантажити сертифікат" display="Завантажити сертифікат"/>
    <hyperlink ref="D1932" r:id="rId1931" tooltip="Завантажити сертифікат" display="Завантажити сертифікат"/>
    <hyperlink ref="D1933" r:id="rId1932" tooltip="Завантажити сертифікат" display="Завантажити сертифікат"/>
    <hyperlink ref="D1934" r:id="rId1933" tooltip="Завантажити сертифікат" display="Завантажити сертифікат"/>
    <hyperlink ref="D1935" r:id="rId1934" tooltip="Завантажити сертифікат" display="Завантажити сертифікат"/>
    <hyperlink ref="D1936" r:id="rId1935" tooltip="Завантажити сертифікат" display="Завантажити сертифікат"/>
    <hyperlink ref="D1937" r:id="rId1936" tooltip="Завантажити сертифікат" display="Завантажити сертифікат"/>
    <hyperlink ref="D1938" r:id="rId1937" tooltip="Завантажити сертифікат" display="Завантажити сертифікат"/>
    <hyperlink ref="D1939" r:id="rId1938" tooltip="Завантажити сертифікат" display="Завантажити сертифікат"/>
    <hyperlink ref="D1940" r:id="rId1939" tooltip="Завантажити сертифікат" display="Завантажити сертифікат"/>
    <hyperlink ref="D1941" r:id="rId1940" tooltip="Завантажити сертифікат" display="Завантажити сертифікат"/>
    <hyperlink ref="D1942" r:id="rId1941" tooltip="Завантажити сертифікат" display="Завантажити сертифікат"/>
    <hyperlink ref="D1943" r:id="rId1942" tooltip="Завантажити сертифікат" display="Завантажити сертифікат"/>
    <hyperlink ref="D1944" r:id="rId1943" tooltip="Завантажити сертифікат" display="Завантажити сертифікат"/>
    <hyperlink ref="D1945" r:id="rId1944" tooltip="Завантажити сертифікат" display="Завантажити сертифікат"/>
    <hyperlink ref="D1946" r:id="rId1945" tooltip="Завантажити сертифікат" display="Завантажити сертифікат"/>
    <hyperlink ref="D1947" r:id="rId1946" tooltip="Завантажити сертифікат" display="Завантажити сертифікат"/>
    <hyperlink ref="D1948" r:id="rId1947" tooltip="Завантажити сертифікат" display="Завантажити сертифікат"/>
    <hyperlink ref="D1949" r:id="rId1948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2026-02-20T14:48:32Z</dcterms:created>
  <dcterms:modified xsi:type="dcterms:W3CDTF">2026-03-24T12:46:07Z</dcterms:modified>
  <cp:category/>
</cp:coreProperties>
</file>