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День Безпечного інтернету вебінари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2042" i="1" l="1"/>
  <c r="D2041" i="1" l="1"/>
  <c r="D2040" i="1"/>
  <c r="D2039" i="1" l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<sst xmlns="http://schemas.openxmlformats.org/spreadsheetml/2006/main" count="6127" uniqueCount="4087">
  <si>
    <t>номер</t>
  </si>
  <si>
    <t>дата</t>
  </si>
  <si>
    <t>Посилання на сертифікат</t>
  </si>
  <si>
    <t>ДБІ_В5_0001</t>
  </si>
  <si>
    <t>20 лютого 2026 р.</t>
  </si>
  <si>
    <t>ALINA CHERTYKOVTSEVA</t>
  </si>
  <si>
    <t>ДБІ_В5_0002</t>
  </si>
  <si>
    <t>Alina Pazenko</t>
  </si>
  <si>
    <t>ДБІ_В5_0003</t>
  </si>
  <si>
    <t>Alla Berchanova</t>
  </si>
  <si>
    <t>ДБІ_В5_0004</t>
  </si>
  <si>
    <t>Alona Polichuk</t>
  </si>
  <si>
    <t>ДБІ_В5_0005</t>
  </si>
  <si>
    <t>Amina Kasymova</t>
  </si>
  <si>
    <t>ДБІ_В5_0006</t>
  </si>
  <si>
    <t>Anastasia Kolbasova</t>
  </si>
  <si>
    <t>ДБІ_В5_0007</t>
  </si>
  <si>
    <t>Anastasia Lashko</t>
  </si>
  <si>
    <t>ДБІ_В5_0008</t>
  </si>
  <si>
    <t>Anastasia Myronenko</t>
  </si>
  <si>
    <t>ДБІ_В5_0009</t>
  </si>
  <si>
    <t>Anastasia Vojtko</t>
  </si>
  <si>
    <t>ДБІ_В5_0010</t>
  </si>
  <si>
    <t>Anastasiia Aldakimova</t>
  </si>
  <si>
    <t>ДБІ_В5_0011</t>
  </si>
  <si>
    <t>Anastasiia Izviekova</t>
  </si>
  <si>
    <t>ДБІ_В5_0012</t>
  </si>
  <si>
    <t>ANASTASIIA SAVCHENKO</t>
  </si>
  <si>
    <t>ДБІ_В5_0013</t>
  </si>
  <si>
    <t>Andrii Horin</t>
  </si>
  <si>
    <t>ДБІ_В5_0014</t>
  </si>
  <si>
    <t>Andriy Fodchuk</t>
  </si>
  <si>
    <t>ДБІ_В5_0015</t>
  </si>
  <si>
    <t>Andy Maliarchuk</t>
  </si>
  <si>
    <t>ДБІ_В5_0016</t>
  </si>
  <si>
    <t>Anhelina Malyshko</t>
  </si>
  <si>
    <t>ДБІ_В5_0017</t>
  </si>
  <si>
    <t>Ann Saiko</t>
  </si>
  <si>
    <t>ДБІ_В5_0018</t>
  </si>
  <si>
    <t>Anna Trofymchuk</t>
  </si>
  <si>
    <t>ДБІ_В5_0019</t>
  </si>
  <si>
    <t>ANTON VORONA</t>
  </si>
  <si>
    <t>ДБІ_В5_0020</t>
  </si>
  <si>
    <t>Artem Geryak</t>
  </si>
  <si>
    <t>ДБІ_В5_0021</t>
  </si>
  <si>
    <t>ARTEM RUDENKO</t>
  </si>
  <si>
    <t>ДБІ_В5_0022</t>
  </si>
  <si>
    <t>Artur Smirnov</t>
  </si>
  <si>
    <t>ДБІ_В5_0023</t>
  </si>
  <si>
    <t>BALAKALAKALCUK ANNA</t>
  </si>
  <si>
    <t>ДБІ_В5_0024</t>
  </si>
  <si>
    <t>BAZAR NATALIIA</t>
  </si>
  <si>
    <t>ДБІ_В5_0025</t>
  </si>
  <si>
    <t>Bogdana Druca</t>
  </si>
  <si>
    <t>ДБІ_В5_0026</t>
  </si>
  <si>
    <t>BOHDAN FEDUSEVYCH</t>
  </si>
  <si>
    <t>ДБІ_В5_0027</t>
  </si>
  <si>
    <t>Bohdana Bielavina</t>
  </si>
  <si>
    <t>ДБІ_В5_0028</t>
  </si>
  <si>
    <t>BOIARCHENKO ARTEM</t>
  </si>
  <si>
    <t>ДБІ_В5_0029</t>
  </si>
  <si>
    <t>Bunich Valeria</t>
  </si>
  <si>
    <t>ДБІ_В5_0030</t>
  </si>
  <si>
    <t>CHUB DMYTRO</t>
  </si>
  <si>
    <t>ДБІ_В5_0031</t>
  </si>
  <si>
    <t>Danylo Lutsiuk</t>
  </si>
  <si>
    <t>ДБІ_В5_0032</t>
  </si>
  <si>
    <t>Daria Bardachevska</t>
  </si>
  <si>
    <t>ДБІ_В5_0033</t>
  </si>
  <si>
    <t>Daria Paryshkura</t>
  </si>
  <si>
    <t>ДБІ_В5_0034</t>
  </si>
  <si>
    <t>Daria Pustovit</t>
  </si>
  <si>
    <t>ДБІ_В5_0035</t>
  </si>
  <si>
    <t>DARYNA HORODNA</t>
  </si>
  <si>
    <t>ДБІ_В5_0036</t>
  </si>
  <si>
    <t>David Aga-zade</t>
  </si>
  <si>
    <t>ДБІ_В5_0037</t>
  </si>
  <si>
    <t>Denys Hrytsenko</t>
  </si>
  <si>
    <t>ДБІ_В5_0038</t>
  </si>
  <si>
    <t>Diana DIANA</t>
  </si>
  <si>
    <t>ДБІ_В5_0039</t>
  </si>
  <si>
    <t>Dmytro Rozniy</t>
  </si>
  <si>
    <t>ДБІ_В5_0040</t>
  </si>
  <si>
    <t>Drebot Anastasiia</t>
  </si>
  <si>
    <t>ДБІ_В5_0041</t>
  </si>
  <si>
    <t>Galyna Borovyk</t>
  </si>
  <si>
    <t>ДБІ_В5_0042</t>
  </si>
  <si>
    <t>GOROBETS LJUDMILA</t>
  </si>
  <si>
    <t>ДБІ_В5_0043</t>
  </si>
  <si>
    <t>Halyna Lastivka</t>
  </si>
  <si>
    <t>ДБІ_В5_0044</t>
  </si>
  <si>
    <t>Hanna Rakhmail</t>
  </si>
  <si>
    <t>ДБІ_В5_0045</t>
  </si>
  <si>
    <t>HLUKHOVERIA VIRA</t>
  </si>
  <si>
    <t>ДБІ_В5_0046</t>
  </si>
  <si>
    <t>Inna Gutsul</t>
  </si>
  <si>
    <t>ДБІ_В5_0047</t>
  </si>
  <si>
    <t>Inna Loyuk</t>
  </si>
  <si>
    <t>ДБІ_В5_0048</t>
  </si>
  <si>
    <t>Inna Ponomarenko</t>
  </si>
  <si>
    <t>ДБІ_В5_0049</t>
  </si>
  <si>
    <t>Irina Ushchapovskaya</t>
  </si>
  <si>
    <t>ДБІ_В5_0050</t>
  </si>
  <si>
    <t>IRYNA DALEKA</t>
  </si>
  <si>
    <t>ДБІ_В5_0051</t>
  </si>
  <si>
    <t>Iryna Pronikova</t>
  </si>
  <si>
    <t>ДБІ_В5_0052</t>
  </si>
  <si>
    <t>IRYNA SAMCHUK</t>
  </si>
  <si>
    <t>ДБІ_В5_0053</t>
  </si>
  <si>
    <t>Ivan Chornovil</t>
  </si>
  <si>
    <t>ДБІ_В5_0054</t>
  </si>
  <si>
    <t>Ivanna Pavliuk</t>
  </si>
  <si>
    <t>ДБІ_В5_0055</t>
  </si>
  <si>
    <t>JABLUNENKO JULIJA</t>
  </si>
  <si>
    <t>ДБІ_В5_0056</t>
  </si>
  <si>
    <t>KARANOVA OLHA</t>
  </si>
  <si>
    <t>ДБІ_В5_0057</t>
  </si>
  <si>
    <t>Karyna Kanavska</t>
  </si>
  <si>
    <t>ДБІ_В5_0058</t>
  </si>
  <si>
    <t>Karyna Pryshliak</t>
  </si>
  <si>
    <t>ДБІ_В5_0059</t>
  </si>
  <si>
    <t>Katerina Blagorenko</t>
  </si>
  <si>
    <t>ДБІ_В5_0060</t>
  </si>
  <si>
    <t>Kateryna Babii</t>
  </si>
  <si>
    <t>ДБІ_В5_0061</t>
  </si>
  <si>
    <t>Kateryna Bezruk</t>
  </si>
  <si>
    <t>ДБІ_В5_0062</t>
  </si>
  <si>
    <t>KATERYNA MOVCHAN</t>
  </si>
  <si>
    <t>ДБІ_В5_0063</t>
  </si>
  <si>
    <t>Kateryna Oriekhova</t>
  </si>
  <si>
    <t>ДБІ_В5_0064</t>
  </si>
  <si>
    <t>Korol Vladyslav</t>
  </si>
  <si>
    <t>ДБІ_В5_0065</t>
  </si>
  <si>
    <t>KOVALCHUK VOLODYMYR</t>
  </si>
  <si>
    <t>ДБІ_В5_0066</t>
  </si>
  <si>
    <t>Kristina Hanyshchenko</t>
  </si>
  <si>
    <t>ДБІ_В5_0067</t>
  </si>
  <si>
    <t>Kristina Shostal</t>
  </si>
  <si>
    <t>ДБІ_В5_0068</t>
  </si>
  <si>
    <t>Kryvosheiev Ivan</t>
  </si>
  <si>
    <t>ДБІ_В5_0069</t>
  </si>
  <si>
    <t>Kyluk Oleg</t>
  </si>
  <si>
    <t>ДБІ_В5_0070</t>
  </si>
  <si>
    <t>Larysa Borysenko</t>
  </si>
  <si>
    <t>ДБІ_В5_0071</t>
  </si>
  <si>
    <t>Lesia Barabash</t>
  </si>
  <si>
    <t>ДБІ_В5_0072</t>
  </si>
  <si>
    <t>Lesya Rehei</t>
  </si>
  <si>
    <t>ДБІ_В5_0073</t>
  </si>
  <si>
    <t>Lilia Pesotska</t>
  </si>
  <si>
    <t>ДБІ_В5_0074</t>
  </si>
  <si>
    <t>Lilia PETRYSHYN</t>
  </si>
  <si>
    <t>ДБІ_В5_0075</t>
  </si>
  <si>
    <t>Lina Marshuk</t>
  </si>
  <si>
    <t>ДБІ_В5_0076</t>
  </si>
  <si>
    <t>Lisina Liudmyla</t>
  </si>
  <si>
    <t>ДБІ_В5_0077</t>
  </si>
  <si>
    <t>Liudmyla Dmitrova</t>
  </si>
  <si>
    <t>ДБІ_В5_0078</t>
  </si>
  <si>
    <t>Liudmyla Prykhodko</t>
  </si>
  <si>
    <t>ДБІ_В5_0079</t>
  </si>
  <si>
    <t>Lositsky VOLODYMYR</t>
  </si>
  <si>
    <t>ДБІ_В5_0080</t>
  </si>
  <si>
    <t>Maksim Dzyuba</t>
  </si>
  <si>
    <t>ДБІ_В5_0081</t>
  </si>
  <si>
    <t>Maksim Gavriliv</t>
  </si>
  <si>
    <t>ДБІ_В5_0082</t>
  </si>
  <si>
    <t>MAKSIMOVA YULIYA</t>
  </si>
  <si>
    <t>ДБІ_В5_0083</t>
  </si>
  <si>
    <t>Maksum Maksum</t>
  </si>
  <si>
    <t>ДБІ_В5_0084</t>
  </si>
  <si>
    <t>Maria Yakymchuk</t>
  </si>
  <si>
    <t>ДБІ_В5_0085</t>
  </si>
  <si>
    <t>Mariia Koval</t>
  </si>
  <si>
    <t>ДБІ_В5_0086</t>
  </si>
  <si>
    <t>Mariia Medvedieva</t>
  </si>
  <si>
    <t>ДБІ_В5_0087</t>
  </si>
  <si>
    <t>Marta Tytusa</t>
  </si>
  <si>
    <t>ДБІ_В5_0088</t>
  </si>
  <si>
    <t>Maryna Kiriukhina</t>
  </si>
  <si>
    <t>ДБІ_В5_0089</t>
  </si>
  <si>
    <t>Maryna Terletska</t>
  </si>
  <si>
    <t>ДБІ_В5_0090</t>
  </si>
  <si>
    <t>Max Brovchenko</t>
  </si>
  <si>
    <t>ДБІ_В5_0091</t>
  </si>
  <si>
    <t>Mykola Kukhar</t>
  </si>
  <si>
    <t>ДБІ_В5_0092</t>
  </si>
  <si>
    <t>Mykyta Voituk</t>
  </si>
  <si>
    <t>ДБІ_В5_0093</t>
  </si>
  <si>
    <t>Myroslav Shevchenko</t>
  </si>
  <si>
    <t>ДБІ_В5_0094</t>
  </si>
  <si>
    <t>Mystafa Alex</t>
  </si>
  <si>
    <t>ДБІ_В5_0095</t>
  </si>
  <si>
    <t>Mаріанна Пронів</t>
  </si>
  <si>
    <t>ДБІ_В5_0096</t>
  </si>
  <si>
    <t>Mарія Пилипчук</t>
  </si>
  <si>
    <t>ДБІ_В5_0097</t>
  </si>
  <si>
    <t>NADIIA RESHETNYK</t>
  </si>
  <si>
    <t>ДБІ_В5_0098</t>
  </si>
  <si>
    <t>Natalia Halych</t>
  </si>
  <si>
    <t>ДБІ_В5_0099</t>
  </si>
  <si>
    <t>Natalia Konovalenko</t>
  </si>
  <si>
    <t>ДБІ_В5_0100</t>
  </si>
  <si>
    <t>Natalia Skibitska</t>
  </si>
  <si>
    <t>ДБІ_В5_0101</t>
  </si>
  <si>
    <t>NATALIIA KASIAN</t>
  </si>
  <si>
    <t>ДБІ_В5_0102</t>
  </si>
  <si>
    <t>Nataliia MAZUR</t>
  </si>
  <si>
    <t>ДБІ_В5_0103</t>
  </si>
  <si>
    <t>Nataliya Vnukova</t>
  </si>
  <si>
    <t>ДБІ_В5_0104</t>
  </si>
  <si>
    <t>Nazar Karimov</t>
  </si>
  <si>
    <t>ДБІ_В5_0105</t>
  </si>
  <si>
    <t>Nazar Prorok</t>
  </si>
  <si>
    <t>ДБІ_В5_0106</t>
  </si>
  <si>
    <t>Nazar Zenov</t>
  </si>
  <si>
    <t>ДБІ_В5_0107</t>
  </si>
  <si>
    <t>Nazarii Zhuk</t>
  </si>
  <si>
    <t>ДБІ_В5_0108</t>
  </si>
  <si>
    <t>Oksana Drozd</t>
  </si>
  <si>
    <t>ДБІ_В5_0109</t>
  </si>
  <si>
    <t>Oksana Yurkevych</t>
  </si>
  <si>
    <t>ДБІ_В5_0110</t>
  </si>
  <si>
    <t>Oleksandr Pronikov</t>
  </si>
  <si>
    <t>ДБІ_В5_0111</t>
  </si>
  <si>
    <t>Oleksandra Sienik</t>
  </si>
  <si>
    <t>ДБІ_В5_0112</t>
  </si>
  <si>
    <t>Oleksiy Klochko</t>
  </si>
  <si>
    <t>ДБІ_В5_0113</t>
  </si>
  <si>
    <t>Olena Brudko</t>
  </si>
  <si>
    <t>ДБІ_В5_0114</t>
  </si>
  <si>
    <t>Olena Moskalenko</t>
  </si>
  <si>
    <t>ДБІ_В5_0115</t>
  </si>
  <si>
    <t>Olena Zavaliy</t>
  </si>
  <si>
    <t>ДБІ_В5_0116</t>
  </si>
  <si>
    <t>Olena Zhmurko</t>
  </si>
  <si>
    <t>ДБІ_В5_0117</t>
  </si>
  <si>
    <t>Olga Boiarova</t>
  </si>
  <si>
    <t>ДБІ_В5_0118</t>
  </si>
  <si>
    <t>Olha Breus</t>
  </si>
  <si>
    <t>ДБІ_В5_0119</t>
  </si>
  <si>
    <t>Olha Mashtaliar</t>
  </si>
  <si>
    <t>ДБІ_В5_0120</t>
  </si>
  <si>
    <t>Olha Shakula</t>
  </si>
  <si>
    <t>ДБІ_В5_0121</t>
  </si>
  <si>
    <t>ONUSHKO NATALIIA</t>
  </si>
  <si>
    <t>ДБІ_В5_0122</t>
  </si>
  <si>
    <t>Petro Basarab</t>
  </si>
  <si>
    <t>ДБІ_В5_0123</t>
  </si>
  <si>
    <t>Reschetarchuk Ruslana</t>
  </si>
  <si>
    <t>ДБІ_В5_0124</t>
  </si>
  <si>
    <t>Roman Kulyk</t>
  </si>
  <si>
    <t>ДБІ_В5_0125</t>
  </si>
  <si>
    <t>Roman Taran</t>
  </si>
  <si>
    <t>ДБІ_В5_0126</t>
  </si>
  <si>
    <t>Rostyslav Aftanas</t>
  </si>
  <si>
    <t>ДБІ_В5_0127</t>
  </si>
  <si>
    <t>Ruslan Potapchuk</t>
  </si>
  <si>
    <t>ДБІ_В5_0128</t>
  </si>
  <si>
    <t>Ruslana Belinska</t>
  </si>
  <si>
    <t>ДБІ_В5_0129</t>
  </si>
  <si>
    <t>Sasha Kanivets</t>
  </si>
  <si>
    <t>ДБІ_В5_0130</t>
  </si>
  <si>
    <t>Sasha Mazyr</t>
  </si>
  <si>
    <t>ДБІ_В5_0131</t>
  </si>
  <si>
    <t>Sergiu Baklan</t>
  </si>
  <si>
    <t>ДБІ_В5_0132</t>
  </si>
  <si>
    <t>Serhii Ladan</t>
  </si>
  <si>
    <t>ДБІ_В5_0133</t>
  </si>
  <si>
    <t>Shvets Daria</t>
  </si>
  <si>
    <t>ДБІ_В5_0134</t>
  </si>
  <si>
    <t>Skhidnytska Halyna</t>
  </si>
  <si>
    <t>ДБІ_В5_0135</t>
  </si>
  <si>
    <t>SKYBA NATALIIA</t>
  </si>
  <si>
    <t>ДБІ_В5_0136</t>
  </si>
  <si>
    <t>Slavik Malyarchuk</t>
  </si>
  <si>
    <t>ДБІ_В5_0137</t>
  </si>
  <si>
    <t>Snizhanna Hritseniuk</t>
  </si>
  <si>
    <t>ДБІ_В5_0138</t>
  </si>
  <si>
    <t>Sofiia Moroz</t>
  </si>
  <si>
    <t>ДБІ_В5_0139</t>
  </si>
  <si>
    <t>SOFIIA OVCHARENKO</t>
  </si>
  <si>
    <t>ДБІ_В5_0140</t>
  </si>
  <si>
    <t>Solomiya Mazhak</t>
  </si>
  <si>
    <t>ДБІ_В5_0141</t>
  </si>
  <si>
    <t>Sophia Novak</t>
  </si>
  <si>
    <t>ДБІ_В5_0142</t>
  </si>
  <si>
    <t>Stas Sekret</t>
  </si>
  <si>
    <t>ДБІ_В5_0143</t>
  </si>
  <si>
    <t>STEPAN BELENCHENKO-HANYSHCHENKO</t>
  </si>
  <si>
    <t>ДБІ_В5_0144</t>
  </si>
  <si>
    <t>Stepan Savchuk</t>
  </si>
  <si>
    <t>ДБІ_В5_0145</t>
  </si>
  <si>
    <t>Subitha Sivakumar</t>
  </si>
  <si>
    <t>ДБІ_В5_0146</t>
  </si>
  <si>
    <t>Surhai Andrii</t>
  </si>
  <si>
    <t>ДБІ_В5_0147</t>
  </si>
  <si>
    <t>Svitlana Kulinich</t>
  </si>
  <si>
    <t>ДБІ_В5_0148</t>
  </si>
  <si>
    <t>Svitlana Kushnir</t>
  </si>
  <si>
    <t>ДБІ_В5_0149</t>
  </si>
  <si>
    <t>SYGALOVA OLEKSANDRA</t>
  </si>
  <si>
    <t>ДБІ_В5_0150</t>
  </si>
  <si>
    <t>Taras Okhrimenko</t>
  </si>
  <si>
    <t>ДБІ_В5_0151</t>
  </si>
  <si>
    <t>Tetiana Hurzan</t>
  </si>
  <si>
    <t>ДБІ_В5_0152</t>
  </si>
  <si>
    <t>Tina Borblyk</t>
  </si>
  <si>
    <t>ДБІ_В5_0153</t>
  </si>
  <si>
    <t>Tymofii Dramaradskyi</t>
  </si>
  <si>
    <t>ДБІ_В5_0154</t>
  </si>
  <si>
    <t>Vadim Pavliuk</t>
  </si>
  <si>
    <t>ДБІ_В5_0155</t>
  </si>
  <si>
    <t>VADYM VITKOVSKYI</t>
  </si>
  <si>
    <t>ДБІ_В5_0156</t>
  </si>
  <si>
    <t>Valentyn Kudin</t>
  </si>
  <si>
    <t>ДБІ_В5_0157</t>
  </si>
  <si>
    <t>Valeria Kovalenko</t>
  </si>
  <si>
    <t>ДБІ_В5_0158</t>
  </si>
  <si>
    <t>VALERII IVANCHENKO</t>
  </si>
  <si>
    <t>ДБІ_В5_0159</t>
  </si>
  <si>
    <t>Vasyl Herasymchuk</t>
  </si>
  <si>
    <t>ДБІ_В5_0160</t>
  </si>
  <si>
    <t>VERONIKA BESKYDEVYCH</t>
  </si>
  <si>
    <t>ДБІ_В5_0161</t>
  </si>
  <si>
    <t>Veronika Pugach</t>
  </si>
  <si>
    <t>ДБІ_В5_0162</t>
  </si>
  <si>
    <t>Viacheslav Horbatenko</t>
  </si>
  <si>
    <t>ДБІ_В5_0163</t>
  </si>
  <si>
    <t>Victoriia Sotsenko</t>
  </si>
  <si>
    <t>ДБІ_В5_0164</t>
  </si>
  <si>
    <t>viktor mylashenko</t>
  </si>
  <si>
    <t>ДБІ_В5_0165</t>
  </si>
  <si>
    <t>Viktoria Pikhotina</t>
  </si>
  <si>
    <t>ДБІ_В5_0166</t>
  </si>
  <si>
    <t>Viktoria Samets</t>
  </si>
  <si>
    <t>ДБІ_В5_0167</t>
  </si>
  <si>
    <t>VIKTORIIA KOKOSHA</t>
  </si>
  <si>
    <t>ДБІ_В5_0168</t>
  </si>
  <si>
    <t>Viktoriia Kumarianska</t>
  </si>
  <si>
    <t>ДБІ_В5_0169</t>
  </si>
  <si>
    <t>Vira Pashchenko</t>
  </si>
  <si>
    <t>ДБІ_В5_0170</t>
  </si>
  <si>
    <t>Vita Malenka</t>
  </si>
  <si>
    <t>ДБІ_В5_0171</t>
  </si>
  <si>
    <t>VITALII APONCHUK</t>
  </si>
  <si>
    <t>ДБІ_В5_0172</t>
  </si>
  <si>
    <t>Vitalii Lobanov</t>
  </si>
  <si>
    <t>ДБІ_В5_0173</t>
  </si>
  <si>
    <t>Vitalii Tokar</t>
  </si>
  <si>
    <t>ДБІ_В5_0174</t>
  </si>
  <si>
    <t>Vitaliy Vasylyshyn</t>
  </si>
  <si>
    <t>ДБІ_В5_0175</t>
  </si>
  <si>
    <t>Vlad Gladun</t>
  </si>
  <si>
    <t>ДБІ_В5_0176</t>
  </si>
  <si>
    <t>YANA SOMYK</t>
  </si>
  <si>
    <t>ДБІ_В5_0177</t>
  </si>
  <si>
    <t>Yelizaveta Kovalenko</t>
  </si>
  <si>
    <t>ДБІ_В5_0178</t>
  </si>
  <si>
    <t>Yelyzaveta Fedorova</t>
  </si>
  <si>
    <t>ДБІ_В5_0179</t>
  </si>
  <si>
    <t>Yelyzaveta Melnychenko</t>
  </si>
  <si>
    <t>ДБІ_В5_0180</t>
  </si>
  <si>
    <t>Yevhen Kizyma</t>
  </si>
  <si>
    <t>ДБІ_В5_0181</t>
  </si>
  <si>
    <t>yevheniia krisan</t>
  </si>
  <si>
    <t>ДБІ_В5_0182</t>
  </si>
  <si>
    <t>Yevheniia Zurman</t>
  </si>
  <si>
    <t>ДБІ_В5_0183</t>
  </si>
  <si>
    <t>Yuliya Smertko</t>
  </si>
  <si>
    <t>ДБІ_В5_0184</t>
  </si>
  <si>
    <t>ZADERIAKA ANNA</t>
  </si>
  <si>
    <t>ДБІ_В5_0185</t>
  </si>
  <si>
    <t>Александр Смагин</t>
  </si>
  <si>
    <t>ДБІ_В5_0186</t>
  </si>
  <si>
    <t>Алена Митина</t>
  </si>
  <si>
    <t>ДБІ_В5_0187</t>
  </si>
  <si>
    <t>Алеся Зубар</t>
  </si>
  <si>
    <t>ДБІ_В5_0188</t>
  </si>
  <si>
    <t>Алеся Коваль</t>
  </si>
  <si>
    <t>ДБІ_В5_0189</t>
  </si>
  <si>
    <t>Алина Марочко</t>
  </si>
  <si>
    <t>ДБІ_В5_0190</t>
  </si>
  <si>
    <t>Алина Субботина</t>
  </si>
  <si>
    <t>ДБІ_В5_0191</t>
  </si>
  <si>
    <t>Алиса Саморок</t>
  </si>
  <si>
    <t>ДБІ_В5_0192</t>
  </si>
  <si>
    <t>Аліна Барицька</t>
  </si>
  <si>
    <t>ДБІ_В5_0193</t>
  </si>
  <si>
    <t>Аліна Бартосевич</t>
  </si>
  <si>
    <t>ДБІ_В5_0194</t>
  </si>
  <si>
    <t>Аліна Білоконенко</t>
  </si>
  <si>
    <t>ДБІ_В5_0195</t>
  </si>
  <si>
    <t>Аліна Василевська</t>
  </si>
  <si>
    <t>ДБІ_В5_0196</t>
  </si>
  <si>
    <t>Аліна Гавеля</t>
  </si>
  <si>
    <t>ДБІ_В5_0197</t>
  </si>
  <si>
    <t>Аліна Гунько</t>
  </si>
  <si>
    <t>ДБІ_В5_0198</t>
  </si>
  <si>
    <t>Аліна Диниченко</t>
  </si>
  <si>
    <t>ДБІ_В5_0199</t>
  </si>
  <si>
    <t>Аліна Дударєва</t>
  </si>
  <si>
    <t>ДБІ_В5_0200</t>
  </si>
  <si>
    <t>Аліна Зеленська</t>
  </si>
  <si>
    <t>ДБІ_В5_0201</t>
  </si>
  <si>
    <t>Аліна Костюченко</t>
  </si>
  <si>
    <t>ДБІ_В5_0202</t>
  </si>
  <si>
    <t>Аліна Кузьменко</t>
  </si>
  <si>
    <t>ДБІ_В5_0203</t>
  </si>
  <si>
    <t>Аліна Куртяник</t>
  </si>
  <si>
    <t>ДБІ_В5_0204</t>
  </si>
  <si>
    <t>Аліна Луговська</t>
  </si>
  <si>
    <t>ДБІ_В5_0205</t>
  </si>
  <si>
    <t>Аліна Майстренко</t>
  </si>
  <si>
    <t>ДБІ_В5_0206</t>
  </si>
  <si>
    <t>Аліна Мацнева</t>
  </si>
  <si>
    <t>ДБІ_В5_0207</t>
  </si>
  <si>
    <t>Аліна Микитенко</t>
  </si>
  <si>
    <t>ДБІ_В5_0208</t>
  </si>
  <si>
    <t>Аліна Назаревич</t>
  </si>
  <si>
    <t>ДБІ_В5_0209</t>
  </si>
  <si>
    <t>Аліна Нечипоренко</t>
  </si>
  <si>
    <t>ДБІ_В5_0210</t>
  </si>
  <si>
    <t>Аліна Новосад</t>
  </si>
  <si>
    <t>ДБІ_В5_0211</t>
  </si>
  <si>
    <t>Аліна Переговська</t>
  </si>
  <si>
    <t>ДБІ_В5_0212</t>
  </si>
  <si>
    <t>Аліна Повар</t>
  </si>
  <si>
    <t>ДБІ_В5_0213</t>
  </si>
  <si>
    <t>Аліна Радченко</t>
  </si>
  <si>
    <t>ДБІ_В5_0214</t>
  </si>
  <si>
    <t>Аліна Турубара</t>
  </si>
  <si>
    <t>ДБІ_В5_0215</t>
  </si>
  <si>
    <t>Аліна Хмелярук</t>
  </si>
  <si>
    <t>ДБІ_В5_0216</t>
  </si>
  <si>
    <t>Аліна Шляхтич</t>
  </si>
  <si>
    <t>ДБІ_В5_0217</t>
  </si>
  <si>
    <t>Аліса Гурська</t>
  </si>
  <si>
    <t>ДБІ_В5_0218</t>
  </si>
  <si>
    <t>Аліса Джума</t>
  </si>
  <si>
    <t>ДБІ_В5_0219</t>
  </si>
  <si>
    <t>Алла Бабаскіна</t>
  </si>
  <si>
    <t>ДБІ_В5_0220</t>
  </si>
  <si>
    <t>Алла Батечко</t>
  </si>
  <si>
    <t>ДБІ_В5_0221</t>
  </si>
  <si>
    <t>Алла Воробей</t>
  </si>
  <si>
    <t>ДБІ_В5_0222</t>
  </si>
  <si>
    <t>Алла Ганніч</t>
  </si>
  <si>
    <t>ДБІ_В5_0223</t>
  </si>
  <si>
    <t>Алла Дмитренко</t>
  </si>
  <si>
    <t>ДБІ_В5_0224</t>
  </si>
  <si>
    <t>Алла Ісаєнко</t>
  </si>
  <si>
    <t>ДБІ_В5_0225</t>
  </si>
  <si>
    <t>Алла Кисельова</t>
  </si>
  <si>
    <t>ДБІ_В5_0226</t>
  </si>
  <si>
    <t>Алла Кунай</t>
  </si>
  <si>
    <t>ДБІ_В5_0227</t>
  </si>
  <si>
    <t>Алла Лукашвілі</t>
  </si>
  <si>
    <t>ДБІ_В5_0228</t>
  </si>
  <si>
    <t>Алла Мальцева</t>
  </si>
  <si>
    <t>ДБІ_В5_0229</t>
  </si>
  <si>
    <t>Алла Мосійчук</t>
  </si>
  <si>
    <t>ДБІ_В5_0230</t>
  </si>
  <si>
    <t>Алла Осадча</t>
  </si>
  <si>
    <t>ДБІ_В5_0231</t>
  </si>
  <si>
    <t>Алла Парфірян</t>
  </si>
  <si>
    <t>ДБІ_В5_0232</t>
  </si>
  <si>
    <t>Алла Перебейнос</t>
  </si>
  <si>
    <t>ДБІ_В5_0233</t>
  </si>
  <si>
    <t>Алла Подгорна</t>
  </si>
  <si>
    <t>ДБІ_В5_0234</t>
  </si>
  <si>
    <t>Алла РИБІНА</t>
  </si>
  <si>
    <t>ДБІ_В5_0235</t>
  </si>
  <si>
    <t>Алла Щегельська</t>
  </si>
  <si>
    <t>ДБІ_В5_0236</t>
  </si>
  <si>
    <t>Альбіна Леонова</t>
  </si>
  <si>
    <t>ДБІ_В5_0237</t>
  </si>
  <si>
    <t>Альбіна Самсонова</t>
  </si>
  <si>
    <t>ДБІ_В5_0238</t>
  </si>
  <si>
    <t>Альбіна Тищенко</t>
  </si>
  <si>
    <t>ДБІ_В5_0239</t>
  </si>
  <si>
    <t>Альона Благодир</t>
  </si>
  <si>
    <t>ДБІ_В5_0240</t>
  </si>
  <si>
    <t>Альона Забайрачна</t>
  </si>
  <si>
    <t>ДБІ_В5_0241</t>
  </si>
  <si>
    <t>Альона Ігнатова</t>
  </si>
  <si>
    <t>ДБІ_В5_0242</t>
  </si>
  <si>
    <t>Альона Касянчик</t>
  </si>
  <si>
    <t>ДБІ_В5_0243</t>
  </si>
  <si>
    <t>Альона Крац</t>
  </si>
  <si>
    <t>ДБІ_В5_0244</t>
  </si>
  <si>
    <t>Альона Лазаренко</t>
  </si>
  <si>
    <t>ДБІ_В5_0245</t>
  </si>
  <si>
    <t>Альона Мартишкіна</t>
  </si>
  <si>
    <t>ДБІ_В5_0246</t>
  </si>
  <si>
    <t>Альона Музика</t>
  </si>
  <si>
    <t>ДБІ_В5_0247</t>
  </si>
  <si>
    <t>Альона Обозна</t>
  </si>
  <si>
    <t>ДБІ_В5_0248</t>
  </si>
  <si>
    <t>Альона Осташенко</t>
  </si>
  <si>
    <t>ДБІ_В5_0249</t>
  </si>
  <si>
    <t>Альона Раковська</t>
  </si>
  <si>
    <t>ДБІ_В5_0250</t>
  </si>
  <si>
    <t>Альона Семенюк</t>
  </si>
  <si>
    <t>ДБІ_В5_0251</t>
  </si>
  <si>
    <t>Альона Сліпківська</t>
  </si>
  <si>
    <t>ДБІ_В5_0252</t>
  </si>
  <si>
    <t>Анастасія Абрамчук</t>
  </si>
  <si>
    <t>ДБІ_В5_0253</t>
  </si>
  <si>
    <t>Анастасія Александренко</t>
  </si>
  <si>
    <t>ДБІ_В5_0254</t>
  </si>
  <si>
    <t>Анастасія Байда</t>
  </si>
  <si>
    <t>ДБІ_В5_0255</t>
  </si>
  <si>
    <t>Анастасія Білінська</t>
  </si>
  <si>
    <t>ДБІ_В5_0256</t>
  </si>
  <si>
    <t>Анастасія Бубнова</t>
  </si>
  <si>
    <t>ДБІ_В5_0257</t>
  </si>
  <si>
    <t>Анастасія Бутова</t>
  </si>
  <si>
    <t>ДБІ_В5_0258</t>
  </si>
  <si>
    <t>Анастасія Веремієнко</t>
  </si>
  <si>
    <t>ДБІ_В5_0259</t>
  </si>
  <si>
    <t>Анастасія Горбунова</t>
  </si>
  <si>
    <t>ДБІ_В5_0260</t>
  </si>
  <si>
    <t>Анастасія Грогуль</t>
  </si>
  <si>
    <t>ДБІ_В5_0261</t>
  </si>
  <si>
    <t>Анастасія Денисюк</t>
  </si>
  <si>
    <t>ДБІ_В5_0262</t>
  </si>
  <si>
    <t>Анастасія Єгорова</t>
  </si>
  <si>
    <t>ДБІ_В5_0263</t>
  </si>
  <si>
    <t>Анастасія Жирун</t>
  </si>
  <si>
    <t>ДБІ_В5_0264</t>
  </si>
  <si>
    <t>Анастасія Зайцева</t>
  </si>
  <si>
    <t>ДБІ_В5_0265</t>
  </si>
  <si>
    <t>Анастасія Касюдик</t>
  </si>
  <si>
    <t>ДБІ_В5_0266</t>
  </si>
  <si>
    <t>Анастасія Коваленко</t>
  </si>
  <si>
    <t>ДБІ_В5_0267</t>
  </si>
  <si>
    <t>Анастасія Консевич</t>
  </si>
  <si>
    <t>ДБІ_В5_0268</t>
  </si>
  <si>
    <t>Анастасія Копань</t>
  </si>
  <si>
    <t>ДБІ_В5_0269</t>
  </si>
  <si>
    <t>Анастасія Костеріна</t>
  </si>
  <si>
    <t>ДБІ_В5_0270</t>
  </si>
  <si>
    <t>Анастасія Кочегарова</t>
  </si>
  <si>
    <t>ДБІ_В5_0271</t>
  </si>
  <si>
    <t>Анастасія Крива</t>
  </si>
  <si>
    <t>ДБІ_В5_0272</t>
  </si>
  <si>
    <t>Анастасія Лесенко</t>
  </si>
  <si>
    <t>ДБІ_В5_0273</t>
  </si>
  <si>
    <t>Анастасія Лихопавло</t>
  </si>
  <si>
    <t>ДБІ_В5_0274</t>
  </si>
  <si>
    <t>Анастасія Макарова</t>
  </si>
  <si>
    <t>ДБІ_В5_0275</t>
  </si>
  <si>
    <t>Анастасія Малошевич</t>
  </si>
  <si>
    <t>ДБІ_В5_0276</t>
  </si>
  <si>
    <t>Анастасія Мусаєва</t>
  </si>
  <si>
    <t>ДБІ_В5_0277</t>
  </si>
  <si>
    <t>Анастасія Олексіївна</t>
  </si>
  <si>
    <t>ДБІ_В5_0278</t>
  </si>
  <si>
    <t>Анастасія Парубок</t>
  </si>
  <si>
    <t>ДБІ_В5_0279</t>
  </si>
  <si>
    <t>Анастасія Пашечко</t>
  </si>
  <si>
    <t>ДБІ_В5_0280</t>
  </si>
  <si>
    <t>Анастасія Пелюх</t>
  </si>
  <si>
    <t>ДБІ_В5_0281</t>
  </si>
  <si>
    <t>Анастасія Починок</t>
  </si>
  <si>
    <t>ДБІ_В5_0282</t>
  </si>
  <si>
    <t>Анастасія Радківська</t>
  </si>
  <si>
    <t>ДБІ_В5_0283</t>
  </si>
  <si>
    <t>Анастасія Сергіївна Нагуло</t>
  </si>
  <si>
    <t>ДБІ_В5_0284</t>
  </si>
  <si>
    <t>Анастасія Сидоренко</t>
  </si>
  <si>
    <t>ДБІ_В5_0285</t>
  </si>
  <si>
    <t>Анастасія Слюсаренко</t>
  </si>
  <si>
    <t>ДБІ_В5_0286</t>
  </si>
  <si>
    <t>Анастасія Соколенко</t>
  </si>
  <si>
    <t>ДБІ_В5_0287</t>
  </si>
  <si>
    <t>Анастасія Турчин</t>
  </si>
  <si>
    <t>ДБІ_В5_0288</t>
  </si>
  <si>
    <t>Анастасія Федотова</t>
  </si>
  <si>
    <t>ДБІ_В5_0289</t>
  </si>
  <si>
    <t>Анастасія Філатова</t>
  </si>
  <si>
    <t>ДБІ_В5_0290</t>
  </si>
  <si>
    <t>Анастасія Харитонова</t>
  </si>
  <si>
    <t>ДБІ_В5_0291</t>
  </si>
  <si>
    <t>Анастасія Хуторная</t>
  </si>
  <si>
    <t>ДБІ_В5_0292</t>
  </si>
  <si>
    <t>Анастасія Черкашина</t>
  </si>
  <si>
    <t>ДБІ_В5_0293</t>
  </si>
  <si>
    <t>Анастасія Шашина</t>
  </si>
  <si>
    <t>ДБІ_В5_0294</t>
  </si>
  <si>
    <t>АНАСТАСІЯ ШЕЛЕПНІЦЬКА</t>
  </si>
  <si>
    <t>ДБІ_В5_0295</t>
  </si>
  <si>
    <t>Анастасія Юрченко</t>
  </si>
  <si>
    <t>ДБІ_В5_0296</t>
  </si>
  <si>
    <t>Анастасія Янголенко</t>
  </si>
  <si>
    <t>ДБІ_В5_0297</t>
  </si>
  <si>
    <t>Анастасія-Олена Пожарська</t>
  </si>
  <si>
    <t>ДБІ_В5_0298</t>
  </si>
  <si>
    <t>Анатолій Колісник</t>
  </si>
  <si>
    <t>ДБІ_В5_0299</t>
  </si>
  <si>
    <t>Анатолій Шапка</t>
  </si>
  <si>
    <t>ДБІ_В5_0300</t>
  </si>
  <si>
    <t>Ангелина Кудрявцева</t>
  </si>
  <si>
    <t>ДБІ_В5_0301</t>
  </si>
  <si>
    <t>Ангеліна Бондар</t>
  </si>
  <si>
    <t>ДБІ_В5_0302</t>
  </si>
  <si>
    <t>Ангеліна Бровко</t>
  </si>
  <si>
    <t>ДБІ_В5_0303</t>
  </si>
  <si>
    <t>Ангеліна Гавриленко</t>
  </si>
  <si>
    <t>ДБІ_В5_0304</t>
  </si>
  <si>
    <t>Ангеліна Ганночка</t>
  </si>
  <si>
    <t>ДБІ_В5_0305</t>
  </si>
  <si>
    <t>Ангеліна Гаркуша</t>
  </si>
  <si>
    <t>ДБІ_В5_0306</t>
  </si>
  <si>
    <t>Ангеліна Довгалюк</t>
  </si>
  <si>
    <t>ДБІ_В5_0307</t>
  </si>
  <si>
    <t>Ангеліна Заліван</t>
  </si>
  <si>
    <t>ДБІ_В5_0308</t>
  </si>
  <si>
    <t>Ангеліна Катеринюк</t>
  </si>
  <si>
    <t>ДБІ_В5_0309</t>
  </si>
  <si>
    <t>Ангеліна Кошман</t>
  </si>
  <si>
    <t>ДБІ_В5_0310</t>
  </si>
  <si>
    <t>Анджеліна Цьорох</t>
  </si>
  <si>
    <t>ДБІ_В5_0311</t>
  </si>
  <si>
    <t>Андоній Катя</t>
  </si>
  <si>
    <t>ДБІ_В5_0312</t>
  </si>
  <si>
    <t>Андрей Исмаилов</t>
  </si>
  <si>
    <t>ДБІ_В5_0313</t>
  </si>
  <si>
    <t>Андріана Сигляник</t>
  </si>
  <si>
    <t>ДБІ_В5_0314</t>
  </si>
  <si>
    <t>Андрій Андрій</t>
  </si>
  <si>
    <t>ДБІ_В5_0315</t>
  </si>
  <si>
    <t>Андрій Демченко</t>
  </si>
  <si>
    <t>ДБІ_В5_0316</t>
  </si>
  <si>
    <t>Андрій Дьорка</t>
  </si>
  <si>
    <t>ДБІ_В5_0317</t>
  </si>
  <si>
    <t>Андрій Ємець</t>
  </si>
  <si>
    <t>ДБІ_В5_0318</t>
  </si>
  <si>
    <t>Андрій Какора</t>
  </si>
  <si>
    <t>ДБІ_В5_0319</t>
  </si>
  <si>
    <t>Андрій Ковальов</t>
  </si>
  <si>
    <t>ДБІ_В5_0320</t>
  </si>
  <si>
    <t>Андрій Коліенко</t>
  </si>
  <si>
    <t>ДБІ_В5_0321</t>
  </si>
  <si>
    <t>Андрій Колодій</t>
  </si>
  <si>
    <t>ДБІ_В5_0322</t>
  </si>
  <si>
    <t>Андрій Комаров</t>
  </si>
  <si>
    <t>ДБІ_В5_0323</t>
  </si>
  <si>
    <t>Андрій Кузніченко</t>
  </si>
  <si>
    <t>ДБІ_В5_0324</t>
  </si>
  <si>
    <t>Андрій Любимий</t>
  </si>
  <si>
    <t>ДБІ_В5_0325</t>
  </si>
  <si>
    <t>Андрій Навитанюк</t>
  </si>
  <si>
    <t>ДБІ_В5_0326</t>
  </si>
  <si>
    <t>Андрій Палажченко</t>
  </si>
  <si>
    <t>ДБІ_В5_0327</t>
  </si>
  <si>
    <t>Андрій Сисоєв</t>
  </si>
  <si>
    <t>ДБІ_В5_0328</t>
  </si>
  <si>
    <t>Андрій Солоха</t>
  </si>
  <si>
    <t>ДБІ_В5_0329</t>
  </si>
  <si>
    <t>Андрій Таран</t>
  </si>
  <si>
    <t>ДБІ_В5_0330</t>
  </si>
  <si>
    <t>Андрій Чередниченко</t>
  </si>
  <si>
    <t>ДБІ_В5_0331</t>
  </si>
  <si>
    <t>Анжела Бокова</t>
  </si>
  <si>
    <t>ДБІ_В5_0332</t>
  </si>
  <si>
    <t>Анжела Єськова</t>
  </si>
  <si>
    <t>ДБІ_В5_0333</t>
  </si>
  <si>
    <t>Анжела Зіненко</t>
  </si>
  <si>
    <t>ДБІ_В5_0334</t>
  </si>
  <si>
    <t>Анжела Павлішина</t>
  </si>
  <si>
    <t>ДБІ_В5_0335</t>
  </si>
  <si>
    <t>Анжела Потапова</t>
  </si>
  <si>
    <t>ДБІ_В5_0336</t>
  </si>
  <si>
    <t>Анжела Чемерис</t>
  </si>
  <si>
    <t>ДБІ_В5_0337</t>
  </si>
  <si>
    <t>Анжеліка Бура</t>
  </si>
  <si>
    <t>ДБІ_В5_0338</t>
  </si>
  <si>
    <t>Анна Беспалько</t>
  </si>
  <si>
    <t>ДБІ_В5_0339</t>
  </si>
  <si>
    <t>Анна Бойко</t>
  </si>
  <si>
    <t>ДБІ_В5_0340</t>
  </si>
  <si>
    <t>Анна Булат</t>
  </si>
  <si>
    <t>ДБІ_В5_0341</t>
  </si>
  <si>
    <t>Анна Варвянська</t>
  </si>
  <si>
    <t>ДБІ_В5_0342</t>
  </si>
  <si>
    <t>Анна Вершок</t>
  </si>
  <si>
    <t>ДБІ_В5_0343</t>
  </si>
  <si>
    <t>Анна Гандзюк</t>
  </si>
  <si>
    <t>ДБІ_В5_0344</t>
  </si>
  <si>
    <t>Анна Дєдух</t>
  </si>
  <si>
    <t>ДБІ_В5_0345</t>
  </si>
  <si>
    <t>Анна Дробиш</t>
  </si>
  <si>
    <t>ДБІ_В5_0346</t>
  </si>
  <si>
    <t>Анна Дубовик</t>
  </si>
  <si>
    <t>ДБІ_В5_0347</t>
  </si>
  <si>
    <t>Анна Дужич</t>
  </si>
  <si>
    <t>ДБІ_В5_0348</t>
  </si>
  <si>
    <t>Анна Жила</t>
  </si>
  <si>
    <t>ДБІ_В5_0349</t>
  </si>
  <si>
    <t>Анна Жукова</t>
  </si>
  <si>
    <t>ДБІ_В5_0350</t>
  </si>
  <si>
    <t>Анна Зарожевська</t>
  </si>
  <si>
    <t>ДБІ_В5_0351</t>
  </si>
  <si>
    <t>Анна Захарова</t>
  </si>
  <si>
    <t>ДБІ_В5_0352</t>
  </si>
  <si>
    <t>Анна Калинович</t>
  </si>
  <si>
    <t>ДБІ_В5_0353</t>
  </si>
  <si>
    <t>Анна Камінська</t>
  </si>
  <si>
    <t>ДБІ_В5_0354</t>
  </si>
  <si>
    <t>Анна Карпова</t>
  </si>
  <si>
    <t>ДБІ_В5_0355</t>
  </si>
  <si>
    <t>Анна Климчук</t>
  </si>
  <si>
    <t>ДБІ_В5_0356</t>
  </si>
  <si>
    <t>Анна Ковальчук</t>
  </si>
  <si>
    <t>ДБІ_В5_0357</t>
  </si>
  <si>
    <t>Анна Куприянова</t>
  </si>
  <si>
    <t>ДБІ_В5_0358</t>
  </si>
  <si>
    <t>Анна Мельник</t>
  </si>
  <si>
    <t>ДБІ_В5_0359</t>
  </si>
  <si>
    <t>Анна Мороз</t>
  </si>
  <si>
    <t>ДБІ_В5_0360</t>
  </si>
  <si>
    <t>Анна Науменко</t>
  </si>
  <si>
    <t>ДБІ_В5_0361</t>
  </si>
  <si>
    <t>Анна Пантус</t>
  </si>
  <si>
    <t>ДБІ_В5_0362</t>
  </si>
  <si>
    <t>Анна Перегуда</t>
  </si>
  <si>
    <t>ДБІ_В5_0363</t>
  </si>
  <si>
    <t>Анна Петренко</t>
  </si>
  <si>
    <t>ДБІ_В5_0364</t>
  </si>
  <si>
    <t>Анна Пєркова</t>
  </si>
  <si>
    <t>ДБІ_В5_0365</t>
  </si>
  <si>
    <t>Анна Пустовіт</t>
  </si>
  <si>
    <t>ДБІ_В5_0366</t>
  </si>
  <si>
    <t>Анна Сарбєй</t>
  </si>
  <si>
    <t>ДБІ_В5_0367</t>
  </si>
  <si>
    <t>Анна Середич</t>
  </si>
  <si>
    <t>ДБІ_В5_0368</t>
  </si>
  <si>
    <t>Анна Сосновська</t>
  </si>
  <si>
    <t>ДБІ_В5_0369</t>
  </si>
  <si>
    <t>Анна Сушкова</t>
  </si>
  <si>
    <t>ДБІ_В5_0370</t>
  </si>
  <si>
    <t>Анна Тарасюк</t>
  </si>
  <si>
    <t>ДБІ_В5_0371</t>
  </si>
  <si>
    <t>Анна Тірпак</t>
  </si>
  <si>
    <t>ДБІ_В5_0372</t>
  </si>
  <si>
    <t>Анна Ткачук</t>
  </si>
  <si>
    <t>ДБІ_В5_0373</t>
  </si>
  <si>
    <t>Анна Топор</t>
  </si>
  <si>
    <t>ДБІ_В5_0374</t>
  </si>
  <si>
    <t>Анна Цехмейструк</t>
  </si>
  <si>
    <t>ДБІ_В5_0375</t>
  </si>
  <si>
    <t>Анна Чайка</t>
  </si>
  <si>
    <t>ДБІ_В5_0376</t>
  </si>
  <si>
    <t>Антон Ганношенко</t>
  </si>
  <si>
    <t>ДБІ_В5_0377</t>
  </si>
  <si>
    <t>Антоніна Башмакова</t>
  </si>
  <si>
    <t>ДБІ_В5_0378</t>
  </si>
  <si>
    <t>Антоніна Бурячок</t>
  </si>
  <si>
    <t>ДБІ_В5_0379</t>
  </si>
  <si>
    <t>Антоніна Горбенко</t>
  </si>
  <si>
    <t>ДБІ_В5_0380</t>
  </si>
  <si>
    <t>Антоніна Кирилюк</t>
  </si>
  <si>
    <t>ДБІ_В5_0381</t>
  </si>
  <si>
    <t>Антоніна Синявська</t>
  </si>
  <si>
    <t>ДБІ_В5_0382</t>
  </si>
  <si>
    <t>Аня Билан</t>
  </si>
  <si>
    <t>ДБІ_В5_0383</t>
  </si>
  <si>
    <t>Аня Турчіна</t>
  </si>
  <si>
    <t>ДБІ_В5_0384</t>
  </si>
  <si>
    <t>Аня Щедрова</t>
  </si>
  <si>
    <t>ДБІ_В5_0385</t>
  </si>
  <si>
    <t>Аріна Гром</t>
  </si>
  <si>
    <t>ДБІ_В5_0386</t>
  </si>
  <si>
    <t>Аріна Лукан</t>
  </si>
  <si>
    <t>ДБІ_В5_0387</t>
  </si>
  <si>
    <t>Аріна Свиридова</t>
  </si>
  <si>
    <t>ДБІ_В5_0388</t>
  </si>
  <si>
    <t>Артем Білобров</t>
  </si>
  <si>
    <t>ДБІ_В5_0389</t>
  </si>
  <si>
    <t>Артем Гризун</t>
  </si>
  <si>
    <t>ДБІ_В5_0390</t>
  </si>
  <si>
    <t>Артем Зеленько</t>
  </si>
  <si>
    <t>ДБІ_В5_0391</t>
  </si>
  <si>
    <t>Артем Ільєнков</t>
  </si>
  <si>
    <t>ДБІ_В5_0392</t>
  </si>
  <si>
    <t>Артем Кичак</t>
  </si>
  <si>
    <t>ДБІ_В5_0393</t>
  </si>
  <si>
    <t>Артем Кривенко</t>
  </si>
  <si>
    <t>ДБІ_В5_0394</t>
  </si>
  <si>
    <t>Артем Матвійченко</t>
  </si>
  <si>
    <t>ДБІ_В5_0395</t>
  </si>
  <si>
    <t>Артем Мірошник</t>
  </si>
  <si>
    <t>ДБІ_В5_0396</t>
  </si>
  <si>
    <t>Артем Науменко</t>
  </si>
  <si>
    <t>ДБІ_В5_0397</t>
  </si>
  <si>
    <t>Артем Недобер</t>
  </si>
  <si>
    <t>ДБІ_В5_0398</t>
  </si>
  <si>
    <t>Артем Піменов</t>
  </si>
  <si>
    <t>ДБІ_В5_0399</t>
  </si>
  <si>
    <t>Артем Плахотнік</t>
  </si>
  <si>
    <t>ДБІ_В5_0400</t>
  </si>
  <si>
    <t>Артем Салахутдінов</t>
  </si>
  <si>
    <t>ДБІ_В5_0401</t>
  </si>
  <si>
    <t>Артем Смеречинський</t>
  </si>
  <si>
    <t>ДБІ_В5_0402</t>
  </si>
  <si>
    <t>Артем Чернобров</t>
  </si>
  <si>
    <t>ДБІ_В5_0403</t>
  </si>
  <si>
    <t>Байбуз Михайло</t>
  </si>
  <si>
    <t>ДБІ_В5_0404</t>
  </si>
  <si>
    <t>Бардиш Юлія</t>
  </si>
  <si>
    <t>ДБІ_В5_0405</t>
  </si>
  <si>
    <t>Бічуріна Лариса</t>
  </si>
  <si>
    <t>ДБІ_В5_0406</t>
  </si>
  <si>
    <t>Бобрівець Анастасія</t>
  </si>
  <si>
    <t>ДБІ_В5_0407</t>
  </si>
  <si>
    <t>Богдан Балабась</t>
  </si>
  <si>
    <t>ДБІ_В5_0408</t>
  </si>
  <si>
    <t>Богдан Денищич</t>
  </si>
  <si>
    <t>ДБІ_В5_0409</t>
  </si>
  <si>
    <t>Богдан Дячук</t>
  </si>
  <si>
    <t>ДБІ_В5_0410</t>
  </si>
  <si>
    <t>Богдан Ігнатенко</t>
  </si>
  <si>
    <t>ДБІ_В5_0411</t>
  </si>
  <si>
    <t>Богдан Климчук</t>
  </si>
  <si>
    <t>ДБІ_В5_0412</t>
  </si>
  <si>
    <t>Богдан Маценко</t>
  </si>
  <si>
    <t>ДБІ_В5_0413</t>
  </si>
  <si>
    <t>Богдан Прокопович</t>
  </si>
  <si>
    <t>ДБІ_В5_0414</t>
  </si>
  <si>
    <t>Богдан Романов</t>
  </si>
  <si>
    <t>ДБІ_В5_0415</t>
  </si>
  <si>
    <t>Богдан Ткач</t>
  </si>
  <si>
    <t>ДБІ_В5_0416</t>
  </si>
  <si>
    <t>Богдан Хом'як</t>
  </si>
  <si>
    <t>ДБІ_В5_0417</t>
  </si>
  <si>
    <t>Богдан Циунчик</t>
  </si>
  <si>
    <t>ДБІ_В5_0418</t>
  </si>
  <si>
    <t>Богдан Череп</t>
  </si>
  <si>
    <t>ДБІ_В5_0419</t>
  </si>
  <si>
    <t>Богдан Чміленко</t>
  </si>
  <si>
    <t>ДБІ_В5_0420</t>
  </si>
  <si>
    <t>Богдана Глоба</t>
  </si>
  <si>
    <t>ДБІ_В5_0421</t>
  </si>
  <si>
    <t>Богдана Губарик</t>
  </si>
  <si>
    <t>ДБІ_В5_0422</t>
  </si>
  <si>
    <t>Богдана Слободянюк</t>
  </si>
  <si>
    <t>ДБІ_В5_0423</t>
  </si>
  <si>
    <t>Божена Павлюк</t>
  </si>
  <si>
    <t>ДБІ_В5_0424</t>
  </si>
  <si>
    <t>Бондар Наталія</t>
  </si>
  <si>
    <t>ДБІ_В5_0425</t>
  </si>
  <si>
    <t>Борачок Людмила</t>
  </si>
  <si>
    <t>ДБІ_В5_0426</t>
  </si>
  <si>
    <t>Борис Шумілін</t>
  </si>
  <si>
    <t>ДБІ_В5_0427</t>
  </si>
  <si>
    <t>Боровицька Анастасія</t>
  </si>
  <si>
    <t>ДБІ_В5_0428</t>
  </si>
  <si>
    <t>Браславець Віталійович</t>
  </si>
  <si>
    <t>ДБІ_В5_0429</t>
  </si>
  <si>
    <t>Бровко Олена</t>
  </si>
  <si>
    <t>ДБІ_В5_0430</t>
  </si>
  <si>
    <t>Бурим Любов</t>
  </si>
  <si>
    <t>ДБІ_В5_0431</t>
  </si>
  <si>
    <t>Вадим Кременчуцький</t>
  </si>
  <si>
    <t>ДБІ_В5_0432</t>
  </si>
  <si>
    <t>Вадим Ляхович</t>
  </si>
  <si>
    <t>ДБІ_В5_0433</t>
  </si>
  <si>
    <t>Вадим Мацкевич</t>
  </si>
  <si>
    <t>ДБІ_В5_0434</t>
  </si>
  <si>
    <t>Вадим Поліщук</t>
  </si>
  <si>
    <t>ДБІ_В5_0435</t>
  </si>
  <si>
    <t>Вадим Червоний</t>
  </si>
  <si>
    <t>ДБІ_В5_0436</t>
  </si>
  <si>
    <t>Вадим Чумак</t>
  </si>
  <si>
    <t>ДБІ_В5_0437</t>
  </si>
  <si>
    <t>Вакула Оксана</t>
  </si>
  <si>
    <t>ДБІ_В5_0438</t>
  </si>
  <si>
    <t>Вакульчик Станіслав</t>
  </si>
  <si>
    <t>ДБІ_В5_0439</t>
  </si>
  <si>
    <t>Валентин Радкевич</t>
  </si>
  <si>
    <t>ДБІ_В5_0440</t>
  </si>
  <si>
    <t>Валентина Астахова</t>
  </si>
  <si>
    <t>ДБІ_В5_0441</t>
  </si>
  <si>
    <t>Валентина Глущук</t>
  </si>
  <si>
    <t>ДБІ_В5_0442</t>
  </si>
  <si>
    <t>Валентина Дирда</t>
  </si>
  <si>
    <t>ДБІ_В5_0443</t>
  </si>
  <si>
    <t>Валентина Курченко</t>
  </si>
  <si>
    <t>ДБІ_В5_0444</t>
  </si>
  <si>
    <t>Валентина Лохаївська</t>
  </si>
  <si>
    <t>ДБІ_В5_0445</t>
  </si>
  <si>
    <t>Валентина Матрунчик</t>
  </si>
  <si>
    <t>ДБІ_В5_0446</t>
  </si>
  <si>
    <t>Валентина Молода</t>
  </si>
  <si>
    <t>ДБІ_В5_0447</t>
  </si>
  <si>
    <t>Валентина Мороз</t>
  </si>
  <si>
    <t>ДБІ_В5_0448</t>
  </si>
  <si>
    <t>Валентина Слотвінська</t>
  </si>
  <si>
    <t>ДБІ_В5_0449</t>
  </si>
  <si>
    <t>Валентина Степанова</t>
  </si>
  <si>
    <t>ДБІ_В5_0450</t>
  </si>
  <si>
    <t>Валентина Стеценко</t>
  </si>
  <si>
    <t>ДБІ_В5_0451</t>
  </si>
  <si>
    <t>Валентина Ткачук</t>
  </si>
  <si>
    <t>ДБІ_В5_0452</t>
  </si>
  <si>
    <t>Валентина Яценко</t>
  </si>
  <si>
    <t>ДБІ_В5_0453</t>
  </si>
  <si>
    <t>Валерия Манолова</t>
  </si>
  <si>
    <t>ДБІ_В5_0454</t>
  </si>
  <si>
    <t>Валері Северіна</t>
  </si>
  <si>
    <t>ДБІ_В5_0455</t>
  </si>
  <si>
    <t>Валерія Бунчужна</t>
  </si>
  <si>
    <t>ДБІ_В5_0456</t>
  </si>
  <si>
    <t>Валерія Даневська</t>
  </si>
  <si>
    <t>ДБІ_В5_0457</t>
  </si>
  <si>
    <t>Валерія Дворецька</t>
  </si>
  <si>
    <t>ДБІ_В5_0458</t>
  </si>
  <si>
    <t>Валерія Корольчук</t>
  </si>
  <si>
    <t>ДБІ_В5_0459</t>
  </si>
  <si>
    <t>Валерія Лисак</t>
  </si>
  <si>
    <t>ДБІ_В5_0460</t>
  </si>
  <si>
    <t>Валерія Луньова</t>
  </si>
  <si>
    <t>ДБІ_В5_0461</t>
  </si>
  <si>
    <t>Валерія Мельниченко</t>
  </si>
  <si>
    <t>ДБІ_В5_0462</t>
  </si>
  <si>
    <t>Валерія Міщенко</t>
  </si>
  <si>
    <t>ДБІ_В5_0463</t>
  </si>
  <si>
    <t>Валерія Несин</t>
  </si>
  <si>
    <t>ДБІ_В5_0464</t>
  </si>
  <si>
    <t>Валерія Ничипоренко</t>
  </si>
  <si>
    <t>ДБІ_В5_0465</t>
  </si>
  <si>
    <t>Валерія Павкіна</t>
  </si>
  <si>
    <t>ДБІ_В5_0466</t>
  </si>
  <si>
    <t>Валерія Процай</t>
  </si>
  <si>
    <t>ДБІ_В5_0467</t>
  </si>
  <si>
    <t>Валерія Хоменко</t>
  </si>
  <si>
    <t>ДБІ_В5_0468</t>
  </si>
  <si>
    <t>Валерія Чепурко</t>
  </si>
  <si>
    <t>ДБІ_В5_0469</t>
  </si>
  <si>
    <t>Валерія Шутєєва</t>
  </si>
  <si>
    <t>ДБІ_В5_0470</t>
  </si>
  <si>
    <t>Варвара Волощук</t>
  </si>
  <si>
    <t>ДБІ_В5_0471</t>
  </si>
  <si>
    <t>Варвара Гордієнко</t>
  </si>
  <si>
    <t>ДБІ_В5_0472</t>
  </si>
  <si>
    <t>Варгас Віра</t>
  </si>
  <si>
    <t>ДБІ_В5_0473</t>
  </si>
  <si>
    <t>Василина Підфігурна</t>
  </si>
  <si>
    <t>ДБІ_В5_0474</t>
  </si>
  <si>
    <t>Василь Лапінський</t>
  </si>
  <si>
    <t>ДБІ_В5_0475</t>
  </si>
  <si>
    <t>Василь Саєвич</t>
  </si>
  <si>
    <t>ДБІ_В5_0476</t>
  </si>
  <si>
    <t>Вашерук Анна</t>
  </si>
  <si>
    <t>ДБІ_В5_0477</t>
  </si>
  <si>
    <t>Вероника Костюкова</t>
  </si>
  <si>
    <t>ДБІ_В5_0478</t>
  </si>
  <si>
    <t>Вероніка Васильєва</t>
  </si>
  <si>
    <t>ДБІ_В5_0479</t>
  </si>
  <si>
    <t>Вероніка Виштак</t>
  </si>
  <si>
    <t>ДБІ_В5_0480</t>
  </si>
  <si>
    <t>Вероніка Гнідовська</t>
  </si>
  <si>
    <t>ДБІ_В5_0481</t>
  </si>
  <si>
    <t>Вероніка Гребньова</t>
  </si>
  <si>
    <t>ДБІ_В5_0482</t>
  </si>
  <si>
    <t>Вероніка Залюбовська</t>
  </si>
  <si>
    <t>ДБІ_В5_0483</t>
  </si>
  <si>
    <t>Вероніка Калькова</t>
  </si>
  <si>
    <t>ДБІ_В5_0484</t>
  </si>
  <si>
    <t>Вероніка Калюжна</t>
  </si>
  <si>
    <t>ДБІ_В5_0485</t>
  </si>
  <si>
    <t>Вероніка Ликова</t>
  </si>
  <si>
    <t>ДБІ_В5_0486</t>
  </si>
  <si>
    <t>Вероніка Мазуренко</t>
  </si>
  <si>
    <t>ДБІ_В5_0487</t>
  </si>
  <si>
    <t>Вероніка Подолянюк</t>
  </si>
  <si>
    <t>ДБІ_В5_0488</t>
  </si>
  <si>
    <t>Вероніка Романів</t>
  </si>
  <si>
    <t>ДБІ_В5_0489</t>
  </si>
  <si>
    <t>Вероніка Ушаньова</t>
  </si>
  <si>
    <t>ДБІ_В5_0490</t>
  </si>
  <si>
    <t>Вероніка Шулюк</t>
  </si>
  <si>
    <t>ДБІ_В5_0491</t>
  </si>
  <si>
    <t>Виктория Бондаренко</t>
  </si>
  <si>
    <t>ДБІ_В5_0492</t>
  </si>
  <si>
    <t>Виктория Георгиева</t>
  </si>
  <si>
    <t>ДБІ_В5_0493</t>
  </si>
  <si>
    <t>Виктория Фарафонова</t>
  </si>
  <si>
    <t>ДБІ_В5_0494</t>
  </si>
  <si>
    <t>Вилкова Ольга</t>
  </si>
  <si>
    <t>ДБІ_В5_0495</t>
  </si>
  <si>
    <t>Виталий Стриляный</t>
  </si>
  <si>
    <t>ДБІ_В5_0496</t>
  </si>
  <si>
    <t>Віка Костенко</t>
  </si>
  <si>
    <t>ДБІ_В5_0497</t>
  </si>
  <si>
    <t>Віка Лисенко</t>
  </si>
  <si>
    <t>ДБІ_В5_0498</t>
  </si>
  <si>
    <t>Віка Ломакіна</t>
  </si>
  <si>
    <t>ДБІ_В5_0499</t>
  </si>
  <si>
    <t>Віка Мельник</t>
  </si>
  <si>
    <t>ДБІ_В5_0500</t>
  </si>
  <si>
    <t>Віктор Кашул</t>
  </si>
  <si>
    <t>ДБІ_В5_0501</t>
  </si>
  <si>
    <t>Віктор Тринчук</t>
  </si>
  <si>
    <t>ДБІ_В5_0502</t>
  </si>
  <si>
    <t>Віктор Усатий</t>
  </si>
  <si>
    <t>ДБІ_В5_0503</t>
  </si>
  <si>
    <t>Віктор Халипенко</t>
  </si>
  <si>
    <t>ДБІ_В5_0504</t>
  </si>
  <si>
    <t>ВІКТОРІЯ АНАТОЛІЇВНА ГНАТКО</t>
  </si>
  <si>
    <t>ДБІ_В5_0505</t>
  </si>
  <si>
    <t>Вікторія Бабенко-Левада</t>
  </si>
  <si>
    <t>ДБІ_В5_0506</t>
  </si>
  <si>
    <t>Вікторія Богданович</t>
  </si>
  <si>
    <t>ДБІ_В5_0507</t>
  </si>
  <si>
    <t>Вікторія Богомазова</t>
  </si>
  <si>
    <t>ДБІ_В5_0508</t>
  </si>
  <si>
    <t>Вікторія Божукова</t>
  </si>
  <si>
    <t>ДБІ_В5_0509</t>
  </si>
  <si>
    <t>Вікторія Бондарєва</t>
  </si>
  <si>
    <t>ДБІ_В5_0510</t>
  </si>
  <si>
    <t>Вікторія Бровченко</t>
  </si>
  <si>
    <t>ДБІ_В5_0511</t>
  </si>
  <si>
    <t>Вікторія Вербицька</t>
  </si>
  <si>
    <t>ДБІ_В5_0512</t>
  </si>
  <si>
    <t>Вікторія Виноградна</t>
  </si>
  <si>
    <t>ДБІ_В5_0513</t>
  </si>
  <si>
    <t>Вікторія Власюк</t>
  </si>
  <si>
    <t>ДБІ_В5_0514</t>
  </si>
  <si>
    <t>Вікторія Гись</t>
  </si>
  <si>
    <t>ДБІ_В5_0515</t>
  </si>
  <si>
    <t>Вікторія Гречаник</t>
  </si>
  <si>
    <t>ДБІ_В5_0516</t>
  </si>
  <si>
    <t>Вікторія Гриценко</t>
  </si>
  <si>
    <t>ДБІ_В5_0517</t>
  </si>
  <si>
    <t>Вікторія Грічаненко</t>
  </si>
  <si>
    <t>ДБІ_В5_0518</t>
  </si>
  <si>
    <t>Вікторія Дмитрук</t>
  </si>
  <si>
    <t>ДБІ_В5_0519</t>
  </si>
  <si>
    <t>Вікторія Довбенко</t>
  </si>
  <si>
    <t>ДБІ_В5_0520</t>
  </si>
  <si>
    <t>Вікторія Дранічнікова</t>
  </si>
  <si>
    <t>ДБІ_В5_0521</t>
  </si>
  <si>
    <t>Вікторія Дяченко</t>
  </si>
  <si>
    <t>ДБІ_В5_0522</t>
  </si>
  <si>
    <t>Вікторія Калашнікова</t>
  </si>
  <si>
    <t>ДБІ_В5_0523</t>
  </si>
  <si>
    <t>Вікторія Кіор</t>
  </si>
  <si>
    <t>ДБІ_В5_0524</t>
  </si>
  <si>
    <t>Вікторія Кіпран</t>
  </si>
  <si>
    <t>ДБІ_В5_0525</t>
  </si>
  <si>
    <t>Вікторія Кісіль</t>
  </si>
  <si>
    <t>ДБІ_В5_0526</t>
  </si>
  <si>
    <t>Вікторія Коваленко</t>
  </si>
  <si>
    <t>ДБІ_В5_0527</t>
  </si>
  <si>
    <t>Вікторія Ковальова</t>
  </si>
  <si>
    <t>ДБІ_В5_0528</t>
  </si>
  <si>
    <t>Вікторія Коверза</t>
  </si>
  <si>
    <t>ДБІ_В5_0529</t>
  </si>
  <si>
    <t>Вікторія Кокудак</t>
  </si>
  <si>
    <t>ДБІ_В5_0530</t>
  </si>
  <si>
    <t>Вікторія Костюк</t>
  </si>
  <si>
    <t>ДБІ_В5_0531</t>
  </si>
  <si>
    <t>Вікторія Крамар</t>
  </si>
  <si>
    <t>ДБІ_В5_0532</t>
  </si>
  <si>
    <t>Вікторія Кривенька</t>
  </si>
  <si>
    <t>ДБІ_В5_0533</t>
  </si>
  <si>
    <t>Вікторія Кузьмішин</t>
  </si>
  <si>
    <t>ДБІ_В5_0534</t>
  </si>
  <si>
    <t>Вікторія Левчук</t>
  </si>
  <si>
    <t>ДБІ_В5_0535</t>
  </si>
  <si>
    <t>Вікторія Литовченко</t>
  </si>
  <si>
    <t>ДБІ_В5_0536</t>
  </si>
  <si>
    <t>Вікторія Логвись</t>
  </si>
  <si>
    <t>ДБІ_В5_0537</t>
  </si>
  <si>
    <t>Вікторія Лущеко</t>
  </si>
  <si>
    <t>ДБІ_В5_0538</t>
  </si>
  <si>
    <t>Вікторія Мальчук</t>
  </si>
  <si>
    <t>ДБІ_В5_0539</t>
  </si>
  <si>
    <t>Вікторія Марченко</t>
  </si>
  <si>
    <t>ДБІ_В5_0540</t>
  </si>
  <si>
    <t>Вікторія Миргородська</t>
  </si>
  <si>
    <t>ДБІ_В5_0541</t>
  </si>
  <si>
    <t>Вікторія Мінченко</t>
  </si>
  <si>
    <t>ДБІ_В5_0542</t>
  </si>
  <si>
    <t>Вікторія Міхно</t>
  </si>
  <si>
    <t>ДБІ_В5_0543</t>
  </si>
  <si>
    <t>Вікторія Науменко</t>
  </si>
  <si>
    <t>ДБІ_В5_0544</t>
  </si>
  <si>
    <t>Вікторія Несенко</t>
  </si>
  <si>
    <t>ДБІ_В5_0545</t>
  </si>
  <si>
    <t>Вікторія Оглобліна</t>
  </si>
  <si>
    <t>ДБІ_В5_0546</t>
  </si>
  <si>
    <t>Вікторія Онищак</t>
  </si>
  <si>
    <t>ДБІ_В5_0547</t>
  </si>
  <si>
    <t>Вікторія Полова</t>
  </si>
  <si>
    <t>ДБІ_В5_0548</t>
  </si>
  <si>
    <t>Вікторія Похилько</t>
  </si>
  <si>
    <t>ДБІ_В5_0549</t>
  </si>
  <si>
    <t>Вікторія Славінська</t>
  </si>
  <si>
    <t>ДБІ_В5_0550</t>
  </si>
  <si>
    <t>Вікторія Сорокотяга</t>
  </si>
  <si>
    <t>ДБІ_В5_0551</t>
  </si>
  <si>
    <t>Вікторія Стасенко</t>
  </si>
  <si>
    <t>ДБІ_В5_0552</t>
  </si>
  <si>
    <t>Вікторія Таран</t>
  </si>
  <si>
    <t>ДБІ_В5_0553</t>
  </si>
  <si>
    <t>Вікторія Тріщук</t>
  </si>
  <si>
    <t>ДБІ_В5_0554</t>
  </si>
  <si>
    <t>Вікторія Фастійчук</t>
  </si>
  <si>
    <t>ДБІ_В5_0555</t>
  </si>
  <si>
    <t>Вікторія Федорова</t>
  </si>
  <si>
    <t>ДБІ_В5_0556</t>
  </si>
  <si>
    <t>Вікторія Хатулева</t>
  </si>
  <si>
    <t>ДБІ_В5_0557</t>
  </si>
  <si>
    <t>Вікторія Черніговська</t>
  </si>
  <si>
    <t>ДБІ_В5_0558</t>
  </si>
  <si>
    <t>Вікторія Шаповалова</t>
  </si>
  <si>
    <t>ДБІ_В5_0559</t>
  </si>
  <si>
    <t>Вікторія Шевченко</t>
  </si>
  <si>
    <t>ДБІ_В5_0560</t>
  </si>
  <si>
    <t>Вікторія Шевчук</t>
  </si>
  <si>
    <t>ДБІ_В5_0561</t>
  </si>
  <si>
    <t>Вікторія Шоль</t>
  </si>
  <si>
    <t>ДБІ_В5_0562</t>
  </si>
  <si>
    <t>Вікторія Шурмаль</t>
  </si>
  <si>
    <t>ДБІ_В5_0563</t>
  </si>
  <si>
    <t>Вікторія Щеглунова</t>
  </si>
  <si>
    <t>ДБІ_В5_0564</t>
  </si>
  <si>
    <t>Вікторія Ярмола</t>
  </si>
  <si>
    <t>ДБІ_В5_0565</t>
  </si>
  <si>
    <t>Вілорій Колісник</t>
  </si>
  <si>
    <t>ДБІ_В5_0566</t>
  </si>
  <si>
    <t>Віолетта Резвіна</t>
  </si>
  <si>
    <t>ДБІ_В5_0567</t>
  </si>
  <si>
    <t>Віолетта Рубаняк</t>
  </si>
  <si>
    <t>ДБІ_В5_0568</t>
  </si>
  <si>
    <t>Віолетта Шаповал</t>
  </si>
  <si>
    <t>ДБІ_В5_0569</t>
  </si>
  <si>
    <t>Віолетта Шевченко</t>
  </si>
  <si>
    <t>ДБІ_В5_0570</t>
  </si>
  <si>
    <t>Віра Степанюк</t>
  </si>
  <si>
    <t>ДБІ_В5_0571</t>
  </si>
  <si>
    <t>Віта Барабаш</t>
  </si>
  <si>
    <t>ДБІ_В5_0572</t>
  </si>
  <si>
    <t>Віта В'язовченко</t>
  </si>
  <si>
    <t>ДБІ_В5_0573</t>
  </si>
  <si>
    <t>Віта Гнатенко</t>
  </si>
  <si>
    <t>ДБІ_В5_0574</t>
  </si>
  <si>
    <t>Віта Довга</t>
  </si>
  <si>
    <t>ДБІ_В5_0575</t>
  </si>
  <si>
    <t>Віта Копенко</t>
  </si>
  <si>
    <t>ДБІ_В5_0576</t>
  </si>
  <si>
    <t>Віта Марич</t>
  </si>
  <si>
    <t>ДБІ_В5_0577</t>
  </si>
  <si>
    <t>Віта Трохлюк</t>
  </si>
  <si>
    <t>ДБІ_В5_0578</t>
  </si>
  <si>
    <t>Віта Шатохіна</t>
  </si>
  <si>
    <t>ДБІ_В5_0579</t>
  </si>
  <si>
    <t>Віталій Атаманчук</t>
  </si>
  <si>
    <t>ДБІ_В5_0580</t>
  </si>
  <si>
    <t>Віталій Гальо</t>
  </si>
  <si>
    <t>ДБІ_В5_0581</t>
  </si>
  <si>
    <t>Віталій Горбовий</t>
  </si>
  <si>
    <t>ДБІ_В5_0582</t>
  </si>
  <si>
    <t>Віталій Дмитрик</t>
  </si>
  <si>
    <t>ДБІ_В5_0583</t>
  </si>
  <si>
    <t>Віталій Дяков</t>
  </si>
  <si>
    <t>ДБІ_В5_0584</t>
  </si>
  <si>
    <t>Віталій Кабанов</t>
  </si>
  <si>
    <t>ДБІ_В5_0585</t>
  </si>
  <si>
    <t>Віталій Крупеня</t>
  </si>
  <si>
    <t>ДБІ_В5_0586</t>
  </si>
  <si>
    <t>Віталій Мацюк</t>
  </si>
  <si>
    <t>ДБІ_В5_0587</t>
  </si>
  <si>
    <t>Віталій Чуйко</t>
  </si>
  <si>
    <t>ДБІ_В5_0588</t>
  </si>
  <si>
    <t>Віталік Горбовий</t>
  </si>
  <si>
    <t>ДБІ_В5_0589</t>
  </si>
  <si>
    <t>Віталіна Гордієць</t>
  </si>
  <si>
    <t>ДБІ_В5_0590</t>
  </si>
  <si>
    <t>Віталіна Долінська</t>
  </si>
  <si>
    <t>ДБІ_В5_0591</t>
  </si>
  <si>
    <t>Віталіна Щерук</t>
  </si>
  <si>
    <t>ДБІ_В5_0592</t>
  </si>
  <si>
    <t>Віталія Проноза</t>
  </si>
  <si>
    <t>ДБІ_В5_0593</t>
  </si>
  <si>
    <t>Віталька Усенко</t>
  </si>
  <si>
    <t>ДБІ_В5_0594</t>
  </si>
  <si>
    <t>Віткалова Надія</t>
  </si>
  <si>
    <t>ДБІ_В5_0595</t>
  </si>
  <si>
    <t>Вітюк Анатолій</t>
  </si>
  <si>
    <t>ДБІ_В5_0596</t>
  </si>
  <si>
    <t>Влад Майданик</t>
  </si>
  <si>
    <t>ДБІ_В5_0597</t>
  </si>
  <si>
    <t>Владислав Бережний</t>
  </si>
  <si>
    <t>ДБІ_В5_0598</t>
  </si>
  <si>
    <t>Владислав Буряк</t>
  </si>
  <si>
    <t>ДБІ_В5_0599</t>
  </si>
  <si>
    <t>Владислав Дулиш</t>
  </si>
  <si>
    <t>ДБІ_В5_0600</t>
  </si>
  <si>
    <t>Владислав Лабачук</t>
  </si>
  <si>
    <t>ДБІ_В5_0601</t>
  </si>
  <si>
    <t>Владислав Мітітелу</t>
  </si>
  <si>
    <t>ДБІ_В5_0602</t>
  </si>
  <si>
    <t>Владислав Спасик</t>
  </si>
  <si>
    <t>ДБІ_В5_0603</t>
  </si>
  <si>
    <t>Владислав Уличний</t>
  </si>
  <si>
    <t>ДБІ_В5_0604</t>
  </si>
  <si>
    <t>Владислав Чащін</t>
  </si>
  <si>
    <t>ДБІ_В5_0605</t>
  </si>
  <si>
    <t>Вова Бойко</t>
  </si>
  <si>
    <t>ДБІ_В5_0606</t>
  </si>
  <si>
    <t>Володимир Голубков</t>
  </si>
  <si>
    <t>ДБІ_В5_0607</t>
  </si>
  <si>
    <t>Володимир Грик</t>
  </si>
  <si>
    <t>ДБІ_В5_0608</t>
  </si>
  <si>
    <t>Володимир Довмат</t>
  </si>
  <si>
    <t>ДБІ_В5_0609</t>
  </si>
  <si>
    <t>Володимир Кий</t>
  </si>
  <si>
    <t>ДБІ_В5_0610</t>
  </si>
  <si>
    <t>Володимир Коваленко</t>
  </si>
  <si>
    <t>ДБІ_В5_0611</t>
  </si>
  <si>
    <t>Володимир Кравчук</t>
  </si>
  <si>
    <t>ДБІ_В5_0612</t>
  </si>
  <si>
    <t>Володимир Кудряшов</t>
  </si>
  <si>
    <t>ДБІ_В5_0613</t>
  </si>
  <si>
    <t>Володимир Момот</t>
  </si>
  <si>
    <t>ДБІ_В5_0614</t>
  </si>
  <si>
    <t>Володимир Негрило</t>
  </si>
  <si>
    <t>ДБІ_В5_0615</t>
  </si>
  <si>
    <t>Володимир Овчаренко</t>
  </si>
  <si>
    <t>ДБІ_В5_0616</t>
  </si>
  <si>
    <t>Володимир Пилипенко</t>
  </si>
  <si>
    <t>ДБІ_В5_0617</t>
  </si>
  <si>
    <t>Володимир Плечистий</t>
  </si>
  <si>
    <t>ДБІ_В5_0618</t>
  </si>
  <si>
    <t>Володимир Стібель</t>
  </si>
  <si>
    <t>ДБІ_В5_0619</t>
  </si>
  <si>
    <t>Володимир Сюлковський</t>
  </si>
  <si>
    <t>ДБІ_В5_0620</t>
  </si>
  <si>
    <t>Володимир Фреїв</t>
  </si>
  <si>
    <t>ДБІ_В5_0621</t>
  </si>
  <si>
    <t>Володимир Циганенко</t>
  </si>
  <si>
    <t>ДБІ_В5_0622</t>
  </si>
  <si>
    <t>Володимир Чех</t>
  </si>
  <si>
    <t>ДБІ_В5_0623</t>
  </si>
  <si>
    <t>Володимир Юхименко</t>
  </si>
  <si>
    <t>ДБІ_В5_0624</t>
  </si>
  <si>
    <t>Вячеслав Гусачук</t>
  </si>
  <si>
    <t>ДБІ_В5_0625</t>
  </si>
  <si>
    <t>Вячеслав Лях</t>
  </si>
  <si>
    <t>ДБІ_В5_0626</t>
  </si>
  <si>
    <t>Вячеслав Ольшевський</t>
  </si>
  <si>
    <t>ДБІ_В5_0627</t>
  </si>
  <si>
    <t>Вячеслав Чорний</t>
  </si>
  <si>
    <t>ДБІ_В5_0628</t>
  </si>
  <si>
    <t>Галина Богдан</t>
  </si>
  <si>
    <t>ДБІ_В5_0629</t>
  </si>
  <si>
    <t>Галина Бондаренко</t>
  </si>
  <si>
    <t>ДБІ_В5_0630</t>
  </si>
  <si>
    <t>Галина Галина Корсун</t>
  </si>
  <si>
    <t>ДБІ_В5_0631</t>
  </si>
  <si>
    <t>Галина Грицик</t>
  </si>
  <si>
    <t>ДБІ_В5_0632</t>
  </si>
  <si>
    <t>Галина Зарицька</t>
  </si>
  <si>
    <t>ДБІ_В5_0633</t>
  </si>
  <si>
    <t>Галина Ільченко</t>
  </si>
  <si>
    <t>ДБІ_В5_0634</t>
  </si>
  <si>
    <t>Галина Карапко</t>
  </si>
  <si>
    <t>ДБІ_В5_0635</t>
  </si>
  <si>
    <t>Галина Киевская</t>
  </si>
  <si>
    <t>ДБІ_В5_0636</t>
  </si>
  <si>
    <t>Галина Конопка</t>
  </si>
  <si>
    <t>ДБІ_В5_0637</t>
  </si>
  <si>
    <t>Галина Лозинська</t>
  </si>
  <si>
    <t>ДБІ_В5_0638</t>
  </si>
  <si>
    <t>Галина Лук'яненко</t>
  </si>
  <si>
    <t>ДБІ_В5_0639</t>
  </si>
  <si>
    <t>Галина Марків</t>
  </si>
  <si>
    <t>ДБІ_В5_0640</t>
  </si>
  <si>
    <t>Галина Муха</t>
  </si>
  <si>
    <t>ДБІ_В5_0641</t>
  </si>
  <si>
    <t>Галина Овечкіна</t>
  </si>
  <si>
    <t>ДБІ_В5_0642</t>
  </si>
  <si>
    <t>Галина ОЛІЙНИК</t>
  </si>
  <si>
    <t>ДБІ_В5_0643</t>
  </si>
  <si>
    <t>Галина Пиза</t>
  </si>
  <si>
    <t>ДБІ_В5_0644</t>
  </si>
  <si>
    <t>Галина Пирожок</t>
  </si>
  <si>
    <t>ДБІ_В5_0645</t>
  </si>
  <si>
    <t>Галина РУКАВИЦИНА</t>
  </si>
  <si>
    <t>ДБІ_В5_0646</t>
  </si>
  <si>
    <t>Галина Трофимчук</t>
  </si>
  <si>
    <t>ДБІ_В5_0647</t>
  </si>
  <si>
    <t>Галина Харчук</t>
  </si>
  <si>
    <t>ДБІ_В5_0648</t>
  </si>
  <si>
    <t>Галина Яковенко</t>
  </si>
  <si>
    <t>ДБІ_В5_0649</t>
  </si>
  <si>
    <t>Галина Ярошенко</t>
  </si>
  <si>
    <t>ДБІ_В5_0650</t>
  </si>
  <si>
    <t>Ганна Балабкіна</t>
  </si>
  <si>
    <t>ДБІ_В5_0651</t>
  </si>
  <si>
    <t>Ганна Дученко</t>
  </si>
  <si>
    <t>ДБІ_В5_0652</t>
  </si>
  <si>
    <t>Ганна Карпенко</t>
  </si>
  <si>
    <t>ДБІ_В5_0653</t>
  </si>
  <si>
    <t>Ганна Козак</t>
  </si>
  <si>
    <t>ДБІ_В5_0654</t>
  </si>
  <si>
    <t>Ганна Лагодіч</t>
  </si>
  <si>
    <t>ДБІ_В5_0655</t>
  </si>
  <si>
    <t>Ганна Лотанюк</t>
  </si>
  <si>
    <t>ДБІ_В5_0656</t>
  </si>
  <si>
    <t>Ганна Магнушевська</t>
  </si>
  <si>
    <t>ДБІ_В5_0657</t>
  </si>
  <si>
    <t>Ганна Мельник</t>
  </si>
  <si>
    <t>ДБІ_В5_0658</t>
  </si>
  <si>
    <t>Ганна Орел</t>
  </si>
  <si>
    <t>ДБІ_В5_0659</t>
  </si>
  <si>
    <t>Ганна Пантелей</t>
  </si>
  <si>
    <t>ДБІ_В5_0660</t>
  </si>
  <si>
    <t>Ганна Рюмшина</t>
  </si>
  <si>
    <t>ДБІ_В5_0661</t>
  </si>
  <si>
    <t>Ганна Саакян</t>
  </si>
  <si>
    <t>ДБІ_В5_0662</t>
  </si>
  <si>
    <t>Ганна Сакун</t>
  </si>
  <si>
    <t>ДБІ_В5_0663</t>
  </si>
  <si>
    <t>Ганна Стримбіцька</t>
  </si>
  <si>
    <t>ДБІ_В5_0664</t>
  </si>
  <si>
    <t>Ганна Тиднюк</t>
  </si>
  <si>
    <t>ДБІ_В5_0665</t>
  </si>
  <si>
    <t>Ганна Чернишевич</t>
  </si>
  <si>
    <t>ДБІ_В5_0666</t>
  </si>
  <si>
    <t>Ганна Шапран</t>
  </si>
  <si>
    <t>ДБІ_В5_0667</t>
  </si>
  <si>
    <t>Ганна Янковська</t>
  </si>
  <si>
    <t>ДБІ_В5_0668</t>
  </si>
  <si>
    <t>Георгий Блинов</t>
  </si>
  <si>
    <t>ДБІ_В5_0669</t>
  </si>
  <si>
    <t>Георгій Марінченко</t>
  </si>
  <si>
    <t>ДБІ_В5_0670</t>
  </si>
  <si>
    <t>Герман Бурлака</t>
  </si>
  <si>
    <t>ДБІ_В5_0671</t>
  </si>
  <si>
    <t>Герман Янович</t>
  </si>
  <si>
    <t>ДБІ_В5_0672</t>
  </si>
  <si>
    <t>Гирко Богдан</t>
  </si>
  <si>
    <t>ДБІ_В5_0673</t>
  </si>
  <si>
    <t>Гліб Ткаченко</t>
  </si>
  <si>
    <t>ДБІ_В5_0674</t>
  </si>
  <si>
    <t>Глушко Людмила</t>
  </si>
  <si>
    <t>ДБІ_В5_0675</t>
  </si>
  <si>
    <t>Глюзіцька ВАЛЕНТИНА</t>
  </si>
  <si>
    <t>ДБІ_В5_0676</t>
  </si>
  <si>
    <t>Гончаренко Каріна</t>
  </si>
  <si>
    <t>ДБІ_В5_0677</t>
  </si>
  <si>
    <t>Граб Олександр</t>
  </si>
  <si>
    <t>ДБІ_В5_0678</t>
  </si>
  <si>
    <t>Григорій Соловйов</t>
  </si>
  <si>
    <t>ДБІ_В5_0679</t>
  </si>
  <si>
    <t>Гузовська Юлія</t>
  </si>
  <si>
    <t>ДБІ_В5_0680</t>
  </si>
  <si>
    <t>Гусак Тимофій</t>
  </si>
  <si>
    <t>ДБІ_В5_0681</t>
  </si>
  <si>
    <t>Давид Давиденко</t>
  </si>
  <si>
    <t>ДБІ_В5_0682</t>
  </si>
  <si>
    <t>Давид Ткаченко</t>
  </si>
  <si>
    <t>ДБІ_В5_0683</t>
  </si>
  <si>
    <t>Данил Богусевіч</t>
  </si>
  <si>
    <t>ДБІ_В5_0684</t>
  </si>
  <si>
    <t>Данил Ткаченко</t>
  </si>
  <si>
    <t>ДБІ_В5_0685</t>
  </si>
  <si>
    <t>Данило Болдирев</t>
  </si>
  <si>
    <t>ДБІ_В5_0686</t>
  </si>
  <si>
    <t>Данило Галак</t>
  </si>
  <si>
    <t>ДБІ_В5_0687</t>
  </si>
  <si>
    <t>Данило Постернак</t>
  </si>
  <si>
    <t>ДБІ_В5_0688</t>
  </si>
  <si>
    <t>Данило Супрун</t>
  </si>
  <si>
    <t>ДБІ_В5_0689</t>
  </si>
  <si>
    <t>Данило Цибульник</t>
  </si>
  <si>
    <t>ДБІ_В5_0690</t>
  </si>
  <si>
    <t>Данііл Даниленко</t>
  </si>
  <si>
    <t>ДБІ_В5_0691</t>
  </si>
  <si>
    <t>Данііл Коханчик</t>
  </si>
  <si>
    <t>ДБІ_В5_0692</t>
  </si>
  <si>
    <t>Даніїл Шеремет</t>
  </si>
  <si>
    <t>ДБІ_В5_0693</t>
  </si>
  <si>
    <t>Даніл Сиворотка</t>
  </si>
  <si>
    <t>ДБІ_В5_0694</t>
  </si>
  <si>
    <t>Даня Пишний</t>
  </si>
  <si>
    <t>ДБІ_В5_0695</t>
  </si>
  <si>
    <t>Дарина Безрук</t>
  </si>
  <si>
    <t>ДБІ_В5_0696</t>
  </si>
  <si>
    <t>Дарина Демешко</t>
  </si>
  <si>
    <t>ДБІ_В5_0697</t>
  </si>
  <si>
    <t>Дарина Кметь</t>
  </si>
  <si>
    <t>ДБІ_В5_0698</t>
  </si>
  <si>
    <t>Дарина Ковилова</t>
  </si>
  <si>
    <t>ДБІ_В5_0699</t>
  </si>
  <si>
    <t>Дарина Кулик</t>
  </si>
  <si>
    <t>ДБІ_В5_0700</t>
  </si>
  <si>
    <t>Дарина Ляшенко</t>
  </si>
  <si>
    <t>ДБІ_В5_0701</t>
  </si>
  <si>
    <t>Дарина Мінько</t>
  </si>
  <si>
    <t>ДБІ_В5_0702</t>
  </si>
  <si>
    <t>Дарина Філоненко</t>
  </si>
  <si>
    <t>ДБІ_В5_0703</t>
  </si>
  <si>
    <t>Даріна Бойкова</t>
  </si>
  <si>
    <t>ДБІ_В5_0704</t>
  </si>
  <si>
    <t>Дарія Вахула</t>
  </si>
  <si>
    <t>ДБІ_В5_0705</t>
  </si>
  <si>
    <t>Дарія Вергелес</t>
  </si>
  <si>
    <t>ДБІ_В5_0706</t>
  </si>
  <si>
    <t>Дарія Головченко</t>
  </si>
  <si>
    <t>ДБІ_В5_0707</t>
  </si>
  <si>
    <t>Дарія Костинюк</t>
  </si>
  <si>
    <t>ДБІ_В5_0708</t>
  </si>
  <si>
    <t>Дарія Шарапова</t>
  </si>
  <si>
    <t>ДБІ_В5_0709</t>
  </si>
  <si>
    <t>Дарія Ясніковська</t>
  </si>
  <si>
    <t>ДБІ_В5_0710</t>
  </si>
  <si>
    <t>Дар'я Васькова</t>
  </si>
  <si>
    <t>ДБІ_В5_0711</t>
  </si>
  <si>
    <t>Дар'я Веремєєва</t>
  </si>
  <si>
    <t>ДБІ_В5_0712</t>
  </si>
  <si>
    <t>Дарʼя Вівсяна</t>
  </si>
  <si>
    <t>ДБІ_В5_0713</t>
  </si>
  <si>
    <t>Дар'я Герасимова</t>
  </si>
  <si>
    <t>ДБІ_В5_0714</t>
  </si>
  <si>
    <t>Дар'я Жиляєва</t>
  </si>
  <si>
    <t>ДБІ_В5_0715</t>
  </si>
  <si>
    <t>Дарʼя Іванова</t>
  </si>
  <si>
    <t>ДБІ_В5_0716</t>
  </si>
  <si>
    <t>Дар'я Коломієць</t>
  </si>
  <si>
    <t>ДБІ_В5_0717</t>
  </si>
  <si>
    <t>Дар'я Міщенко</t>
  </si>
  <si>
    <t>ДБІ_В5_0718</t>
  </si>
  <si>
    <t>Дарʼя Подчумачєва</t>
  </si>
  <si>
    <t>ДБІ_В5_0719</t>
  </si>
  <si>
    <t>Дар'я Ройт</t>
  </si>
  <si>
    <t>ДБІ_В5_0720</t>
  </si>
  <si>
    <t>Дар'я Сердюкова</t>
  </si>
  <si>
    <t>ДБІ_В5_0721</t>
  </si>
  <si>
    <t>Дар'я Трохимчук</t>
  </si>
  <si>
    <t>ДБІ_В5_0722</t>
  </si>
  <si>
    <t>Дар'я Улибіна</t>
  </si>
  <si>
    <t>ДБІ_В5_0723</t>
  </si>
  <si>
    <t>Дар'я Устименко</t>
  </si>
  <si>
    <t>ДБІ_В5_0724</t>
  </si>
  <si>
    <t>Дарʼя Шестакович</t>
  </si>
  <si>
    <t>ДБІ_В5_0725</t>
  </si>
  <si>
    <t>Даша Дац</t>
  </si>
  <si>
    <t>ДБІ_В5_0726</t>
  </si>
  <si>
    <t>Даша Наконечна</t>
  </si>
  <si>
    <t>ДБІ_В5_0727</t>
  </si>
  <si>
    <t>Денис Бедрій</t>
  </si>
  <si>
    <t>ДБІ_В5_0728</t>
  </si>
  <si>
    <t>Денис Горбунов</t>
  </si>
  <si>
    <t>ДБІ_В5_0729</t>
  </si>
  <si>
    <t>Денис Домнюк</t>
  </si>
  <si>
    <t>ДБІ_В5_0730</t>
  </si>
  <si>
    <t>Денис Романенко</t>
  </si>
  <si>
    <t>ДБІ_В5_0731</t>
  </si>
  <si>
    <t>Денис Рубанець</t>
  </si>
  <si>
    <t>ДБІ_В5_0732</t>
  </si>
  <si>
    <t>Денис Тимчук</t>
  </si>
  <si>
    <t>ДБІ_В5_0733</t>
  </si>
  <si>
    <t>Диана Давыдюк</t>
  </si>
  <si>
    <t>ДБІ_В5_0734</t>
  </si>
  <si>
    <t>Диана Луценко</t>
  </si>
  <si>
    <t>ДБІ_В5_0735</t>
  </si>
  <si>
    <t>Диана Третяк</t>
  </si>
  <si>
    <t>ДБІ_В5_0736</t>
  </si>
  <si>
    <t>Дима Згодько</t>
  </si>
  <si>
    <t>ДБІ_В5_0737</t>
  </si>
  <si>
    <t>Дина Чулакова</t>
  </si>
  <si>
    <t>ДБІ_В5_0738</t>
  </si>
  <si>
    <t>Діана Андрущенко</t>
  </si>
  <si>
    <t>ДБІ_В5_0739</t>
  </si>
  <si>
    <t>Діана Антонюк</t>
  </si>
  <si>
    <t>ДБІ_В5_0740</t>
  </si>
  <si>
    <t>Діана Апусева</t>
  </si>
  <si>
    <t>ДБІ_В5_0741</t>
  </si>
  <si>
    <t>Діана Бабенко</t>
  </si>
  <si>
    <t>ДБІ_В5_0742</t>
  </si>
  <si>
    <t>Діана Барицька</t>
  </si>
  <si>
    <t>ДБІ_В5_0743</t>
  </si>
  <si>
    <t>Діана Горлач</t>
  </si>
  <si>
    <t>ДБІ_В5_0744</t>
  </si>
  <si>
    <t>Діана Єсіна</t>
  </si>
  <si>
    <t>ДБІ_В5_0745</t>
  </si>
  <si>
    <t>Діана Загородня</t>
  </si>
  <si>
    <t>ДБІ_В5_0746</t>
  </si>
  <si>
    <t>Діана Качаловська</t>
  </si>
  <si>
    <t>ДБІ_В5_0747</t>
  </si>
  <si>
    <t>Діана Король</t>
  </si>
  <si>
    <t>ДБІ_В5_0748</t>
  </si>
  <si>
    <t>Діана Корчак</t>
  </si>
  <si>
    <t>ДБІ_В5_0749</t>
  </si>
  <si>
    <t>Діана Лавренюк</t>
  </si>
  <si>
    <t>ДБІ_В5_0750</t>
  </si>
  <si>
    <t>Діана Лагинська</t>
  </si>
  <si>
    <t>ДБІ_В5_0751</t>
  </si>
  <si>
    <t>Діана Мілецька</t>
  </si>
  <si>
    <t>ДБІ_В5_0752</t>
  </si>
  <si>
    <t>Діана Молдован</t>
  </si>
  <si>
    <t>ДБІ_В5_0753</t>
  </si>
  <si>
    <t>Діана Новак</t>
  </si>
  <si>
    <t>ДБІ_В5_0754</t>
  </si>
  <si>
    <t>Діана Світлицька</t>
  </si>
  <si>
    <t>ДБІ_В5_0755</t>
  </si>
  <si>
    <t>Діана Ткаченко</t>
  </si>
  <si>
    <t>ДБІ_В5_0756</t>
  </si>
  <si>
    <t>Діана Фещенко</t>
  </si>
  <si>
    <t>ДБІ_В5_0757</t>
  </si>
  <si>
    <t>Діана Хливнюк</t>
  </si>
  <si>
    <t>ДБІ_В5_0758</t>
  </si>
  <si>
    <t>Діана Церпиш</t>
  </si>
  <si>
    <t>ДБІ_В5_0759</t>
  </si>
  <si>
    <t>Діана Шилан</t>
  </si>
  <si>
    <t>ДБІ_В5_0760</t>
  </si>
  <si>
    <t>Діана Штомпель</t>
  </si>
  <si>
    <t>ДБІ_В5_0761</t>
  </si>
  <si>
    <t>Дівенко Ірина</t>
  </si>
  <si>
    <t>ДБІ_В5_0762</t>
  </si>
  <si>
    <t>Діна Бойко</t>
  </si>
  <si>
    <t>ДБІ_В5_0763</t>
  </si>
  <si>
    <t>Діна Ткаченко</t>
  </si>
  <si>
    <t>ДБІ_В5_0764</t>
  </si>
  <si>
    <t>Дмитрій Каленчук</t>
  </si>
  <si>
    <t>ДБІ_В5_0765</t>
  </si>
  <si>
    <t>Дмитро Гірняк</t>
  </si>
  <si>
    <t>ДБІ_В5_0766</t>
  </si>
  <si>
    <t>Дмитро Громадченко</t>
  </si>
  <si>
    <t>ДБІ_В5_0767</t>
  </si>
  <si>
    <t>Дмитро Данилов</t>
  </si>
  <si>
    <t>ДБІ_В5_0768</t>
  </si>
  <si>
    <t>Дмитро Дем'яненко</t>
  </si>
  <si>
    <t>ДБІ_В5_0769</t>
  </si>
  <si>
    <t>Дмитро Дмитро</t>
  </si>
  <si>
    <t>ДБІ_В5_0770</t>
  </si>
  <si>
    <t>Дмитро Кобилинський</t>
  </si>
  <si>
    <t>ДБІ_В5_0771</t>
  </si>
  <si>
    <t>Дмитро Комленко</t>
  </si>
  <si>
    <t>ДБІ_В5_0772</t>
  </si>
  <si>
    <t>Дмитро Крилов</t>
  </si>
  <si>
    <t>ДБІ_В5_0773</t>
  </si>
  <si>
    <t>Дмитро Лихошерст</t>
  </si>
  <si>
    <t>ДБІ_В5_0774</t>
  </si>
  <si>
    <t>Дмитро Олійник</t>
  </si>
  <si>
    <t>ДБІ_В5_0775</t>
  </si>
  <si>
    <t>Дмитро Підлісний</t>
  </si>
  <si>
    <t>ДБІ_В5_0776</t>
  </si>
  <si>
    <t>Дмитро Приходько</t>
  </si>
  <si>
    <t>ДБІ_В5_0777</t>
  </si>
  <si>
    <t>Дмитро Родін</t>
  </si>
  <si>
    <t>ДБІ_В5_0778</t>
  </si>
  <si>
    <t>Дмитро Собчук</t>
  </si>
  <si>
    <t>ДБІ_В5_0779</t>
  </si>
  <si>
    <t>Дмитро Сучков</t>
  </si>
  <si>
    <t>ДБІ_В5_0780</t>
  </si>
  <si>
    <t>Дмитро Тичина</t>
  </si>
  <si>
    <t>ДБІ_В5_0781</t>
  </si>
  <si>
    <t>Дмитро Хоменко</t>
  </si>
  <si>
    <t>ДБІ_В5_0782</t>
  </si>
  <si>
    <t>Дмитро Швець</t>
  </si>
  <si>
    <t>ДБІ_В5_0783</t>
  </si>
  <si>
    <t>Дмитро Шумілін</t>
  </si>
  <si>
    <t>ДБІ_В5_0784</t>
  </si>
  <si>
    <t>Дмытро Соломко</t>
  </si>
  <si>
    <t>ДБІ_В5_0785</t>
  </si>
  <si>
    <t>Долинська Любов</t>
  </si>
  <si>
    <t>ДБІ_В5_0786</t>
  </si>
  <si>
    <t>Дужич Анна</t>
  </si>
  <si>
    <t>ДБІ_В5_0787</t>
  </si>
  <si>
    <t>Дуйко Валерія</t>
  </si>
  <si>
    <t>ДБІ_В5_0788</t>
  </si>
  <si>
    <t>Дяків Юра</t>
  </si>
  <si>
    <t>ДБІ_В5_0789</t>
  </si>
  <si>
    <t>Евгенія Смородіна</t>
  </si>
  <si>
    <t>ДБІ_В5_0790</t>
  </si>
  <si>
    <t>Евгенія Такс</t>
  </si>
  <si>
    <t>ДБІ_В5_0791</t>
  </si>
  <si>
    <t>Едуард Мамон</t>
  </si>
  <si>
    <t>ДБІ_В5_0792</t>
  </si>
  <si>
    <t>Елена Домаскина</t>
  </si>
  <si>
    <t>ДБІ_В5_0793</t>
  </si>
  <si>
    <t>Елена Маралева</t>
  </si>
  <si>
    <t>ДБІ_В5_0794</t>
  </si>
  <si>
    <t>Елеонора Козлова</t>
  </si>
  <si>
    <t>ДБІ_В5_0795</t>
  </si>
  <si>
    <t>Елизавета Шапар</t>
  </si>
  <si>
    <t>ДБІ_В5_0796</t>
  </si>
  <si>
    <t>Еліза Біда</t>
  </si>
  <si>
    <t>ДБІ_В5_0797</t>
  </si>
  <si>
    <t>Елізавета Шотропа</t>
  </si>
  <si>
    <t>ДБІ_В5_0798</t>
  </si>
  <si>
    <t>Елізара Міглей</t>
  </si>
  <si>
    <t>ДБІ_В5_0799</t>
  </si>
  <si>
    <t>Ельмар Абдуллаев</t>
  </si>
  <si>
    <t>ДБІ_В5_0800</t>
  </si>
  <si>
    <t>Емілія Іманова</t>
  </si>
  <si>
    <t>ДБІ_В5_0801</t>
  </si>
  <si>
    <t>Емілія Сафаралі</t>
  </si>
  <si>
    <t>ДБІ_В5_0802</t>
  </si>
  <si>
    <t>Емма Луценко</t>
  </si>
  <si>
    <t>ДБІ_В5_0803</t>
  </si>
  <si>
    <t>Єва Осінська</t>
  </si>
  <si>
    <t>ДБІ_В5_0804</t>
  </si>
  <si>
    <t>Єва Скворцова</t>
  </si>
  <si>
    <t>ДБІ_В5_0805</t>
  </si>
  <si>
    <t>Єва Шмідт</t>
  </si>
  <si>
    <t>ДБІ_В5_0806</t>
  </si>
  <si>
    <t>Євгeн Степанов</t>
  </si>
  <si>
    <t>ДБІ_В5_0807</t>
  </si>
  <si>
    <t>Євген Гальченко</t>
  </si>
  <si>
    <t>ДБІ_В5_0808</t>
  </si>
  <si>
    <t>Євген Кізима</t>
  </si>
  <si>
    <t>ДБІ_В5_0809</t>
  </si>
  <si>
    <t>Євген Ульвіченко</t>
  </si>
  <si>
    <t>ДБІ_В5_0810</t>
  </si>
  <si>
    <t>Євгеній Косяченко</t>
  </si>
  <si>
    <t>ДБІ_В5_0811</t>
  </si>
  <si>
    <t>Євгеній Яковець</t>
  </si>
  <si>
    <t>ДБІ_В5_0812</t>
  </si>
  <si>
    <t>Євгенія Євкало</t>
  </si>
  <si>
    <t>ДБІ_В5_0813</t>
  </si>
  <si>
    <t>Євгенія Коновальчик</t>
  </si>
  <si>
    <t>ДБІ_В5_0814</t>
  </si>
  <si>
    <t>Євгенія Скрипець</t>
  </si>
  <si>
    <t>ДБІ_В5_0815</t>
  </si>
  <si>
    <t>Єгор Лук'янов</t>
  </si>
  <si>
    <t>ДБІ_В5_0816</t>
  </si>
  <si>
    <t>Єгор Невідомський</t>
  </si>
  <si>
    <t>ДБІ_В5_0817</t>
  </si>
  <si>
    <t>Єгор Переїн</t>
  </si>
  <si>
    <t>ДБІ_В5_0818</t>
  </si>
  <si>
    <t>Єгор Руденко</t>
  </si>
  <si>
    <t>ДБІ_В5_0819</t>
  </si>
  <si>
    <t>Єлизавета Гугля</t>
  </si>
  <si>
    <t>ДБІ_В5_0820</t>
  </si>
  <si>
    <t>Єлизавета Ємельянова</t>
  </si>
  <si>
    <t>ДБІ_В5_0821</t>
  </si>
  <si>
    <t>Єлизавета Корнєєва</t>
  </si>
  <si>
    <t>ДБІ_В5_0822</t>
  </si>
  <si>
    <t>Єлизавета Нечипоренко</t>
  </si>
  <si>
    <t>ДБІ_В5_0823</t>
  </si>
  <si>
    <t>Єлізавета Васильченко</t>
  </si>
  <si>
    <t>ДБІ_В5_0824</t>
  </si>
  <si>
    <t>Жанна Гаврилюк</t>
  </si>
  <si>
    <t>ДБІ_В5_0825</t>
  </si>
  <si>
    <t>Жанна Олексіївна Жуган</t>
  </si>
  <si>
    <t>ДБІ_В5_0826</t>
  </si>
  <si>
    <t>Жанна Олійник</t>
  </si>
  <si>
    <t>ДБІ_В5_0827</t>
  </si>
  <si>
    <t>Жанна Філіпська</t>
  </si>
  <si>
    <t>ДБІ_В5_0828</t>
  </si>
  <si>
    <t>Женя Скрипнык</t>
  </si>
  <si>
    <t>ДБІ_В5_0829</t>
  </si>
  <si>
    <t>Жмуринська Кароліна</t>
  </si>
  <si>
    <t>ДБІ_В5_0830</t>
  </si>
  <si>
    <t>Журавка Сергіївна</t>
  </si>
  <si>
    <t>ДБІ_В5_0831</t>
  </si>
  <si>
    <t>Захар Кайда</t>
  </si>
  <si>
    <t>ДБІ_В5_0832</t>
  </si>
  <si>
    <t>Захар Лиховид</t>
  </si>
  <si>
    <t>ДБІ_В5_0833</t>
  </si>
  <si>
    <t>Земськов Микола</t>
  </si>
  <si>
    <t>ДБІ_В5_0834</t>
  </si>
  <si>
    <t>Зенов Назар</t>
  </si>
  <si>
    <t>ДБІ_В5_0835</t>
  </si>
  <si>
    <t>Зибіна Людмила</t>
  </si>
  <si>
    <t>ДБІ_В5_0836</t>
  </si>
  <si>
    <t>Зинаида Кучкова</t>
  </si>
  <si>
    <t>ДБІ_В5_0837</t>
  </si>
  <si>
    <t>Злата Лось</t>
  </si>
  <si>
    <t>ДБІ_В5_0838</t>
  </si>
  <si>
    <t>Злий Олександр</t>
  </si>
  <si>
    <t>ДБІ_В5_0839</t>
  </si>
  <si>
    <t>Зоряна Яковенко</t>
  </si>
  <si>
    <t>ДБІ_В5_0840</t>
  </si>
  <si>
    <t>Зоя Левашова</t>
  </si>
  <si>
    <t>ДБІ_В5_0841</t>
  </si>
  <si>
    <t>Иван Ляскун</t>
  </si>
  <si>
    <t>ДБІ_В5_0842</t>
  </si>
  <si>
    <t>Иван Щур</t>
  </si>
  <si>
    <t>ДБІ_В5_0843</t>
  </si>
  <si>
    <t>Игорь Григораш</t>
  </si>
  <si>
    <t>ДБІ_В5_0844</t>
  </si>
  <si>
    <t>Игорь Мезенцев</t>
  </si>
  <si>
    <t>ДБІ_В5_0845</t>
  </si>
  <si>
    <t>Ира Гущина</t>
  </si>
  <si>
    <t>ДБІ_В5_0846</t>
  </si>
  <si>
    <t>Ирина Афиногенова</t>
  </si>
  <si>
    <t>ДБІ_В5_0847</t>
  </si>
  <si>
    <t>Ібайдуллаєва Ірина</t>
  </si>
  <si>
    <t>ДБІ_В5_0848</t>
  </si>
  <si>
    <t>Іван Бачинський</t>
  </si>
  <si>
    <t>ДБІ_В5_0849</t>
  </si>
  <si>
    <t>Іван Заболотний</t>
  </si>
  <si>
    <t>ДБІ_В5_0850</t>
  </si>
  <si>
    <t>Іван Заяць</t>
  </si>
  <si>
    <t>ДБІ_В5_0851</t>
  </si>
  <si>
    <t>Іван Маслов</t>
  </si>
  <si>
    <t>ДБІ_В5_0852</t>
  </si>
  <si>
    <t>Іван Стегайло</t>
  </si>
  <si>
    <t>ДБІ_В5_0853</t>
  </si>
  <si>
    <t>Іван Удовенко</t>
  </si>
  <si>
    <t>ДБІ_В5_0854</t>
  </si>
  <si>
    <t>Івана Александрова</t>
  </si>
  <si>
    <t>ДБІ_В5_0855</t>
  </si>
  <si>
    <t>Іванна Данилик</t>
  </si>
  <si>
    <t>ДБІ_В5_0856</t>
  </si>
  <si>
    <t>Іванна Лампіко</t>
  </si>
  <si>
    <t>ДБІ_В5_0857</t>
  </si>
  <si>
    <t>Іванна Сікорська</t>
  </si>
  <si>
    <t>ДБІ_В5_0858</t>
  </si>
  <si>
    <t>Іванна Худик</t>
  </si>
  <si>
    <t>ДБІ_В5_0859</t>
  </si>
  <si>
    <t>Іванна Шкурат</t>
  </si>
  <si>
    <t>ДБІ_В5_0860</t>
  </si>
  <si>
    <t>Іванов Олександрович</t>
  </si>
  <si>
    <t>ДБІ_В5_0861</t>
  </si>
  <si>
    <t>Ігор Волощук</t>
  </si>
  <si>
    <t>ДБІ_В5_0862</t>
  </si>
  <si>
    <t>Ігор Гладун</t>
  </si>
  <si>
    <t>ДБІ_В5_0863</t>
  </si>
  <si>
    <t>Ігор Михалюк</t>
  </si>
  <si>
    <t>ДБІ_В5_0864</t>
  </si>
  <si>
    <t>Ігор Чернець</t>
  </si>
  <si>
    <t>ДБІ_В5_0865</t>
  </si>
  <si>
    <t>Ігор Шеметов</t>
  </si>
  <si>
    <t>ДБІ_В5_0866</t>
  </si>
  <si>
    <t>Ігор Шестопалов</t>
  </si>
  <si>
    <t>ДБІ_В5_0867</t>
  </si>
  <si>
    <t>Ігорь Боднарь</t>
  </si>
  <si>
    <t>ДБІ_В5_0868</t>
  </si>
  <si>
    <t>Ілля Дмитрук</t>
  </si>
  <si>
    <t>ДБІ_В5_0869</t>
  </si>
  <si>
    <t>Ілля Ємельяненко</t>
  </si>
  <si>
    <t>ДБІ_В5_0870</t>
  </si>
  <si>
    <t>Ілля Нікітенко</t>
  </si>
  <si>
    <t>ДБІ_В5_0871</t>
  </si>
  <si>
    <t>Ілля Скоп</t>
  </si>
  <si>
    <t>ДБІ_В5_0872</t>
  </si>
  <si>
    <t>Ілля Тимошевський</t>
  </si>
  <si>
    <t>ДБІ_В5_0873</t>
  </si>
  <si>
    <t>Ілля Яримович</t>
  </si>
  <si>
    <t>ДБІ_В5_0874</t>
  </si>
  <si>
    <t>Ілона Дяченко</t>
  </si>
  <si>
    <t>ДБІ_В5_0875</t>
  </si>
  <si>
    <t>Ілона Єфімцева</t>
  </si>
  <si>
    <t>ДБІ_В5_0876</t>
  </si>
  <si>
    <t>Ілона Михайлінчин</t>
  </si>
  <si>
    <t>ДБІ_В5_0877</t>
  </si>
  <si>
    <t>Інга Мартинюк</t>
  </si>
  <si>
    <t>ДБІ_В5_0878</t>
  </si>
  <si>
    <t>Інесса Михайлова</t>
  </si>
  <si>
    <t>ДБІ_В5_0879</t>
  </si>
  <si>
    <t>Інна Балюк</t>
  </si>
  <si>
    <t>ДБІ_В5_0880</t>
  </si>
  <si>
    <t>Інна Безсмертна</t>
  </si>
  <si>
    <t>ДБІ_В5_0881</t>
  </si>
  <si>
    <t>Інна Белозерова</t>
  </si>
  <si>
    <t>ДБІ_В5_0882</t>
  </si>
  <si>
    <t>Інна Бутирська</t>
  </si>
  <si>
    <t>ДБІ_В5_0883</t>
  </si>
  <si>
    <t>Інна Гвоздь</t>
  </si>
  <si>
    <t>ДБІ_В5_0884</t>
  </si>
  <si>
    <t>Інна Діброва</t>
  </si>
  <si>
    <t>ДБІ_В5_0885</t>
  </si>
  <si>
    <t>Інна Діденко</t>
  </si>
  <si>
    <t>ДБІ_В5_0886</t>
  </si>
  <si>
    <t>Інна Золотарь</t>
  </si>
  <si>
    <t>ДБІ_В5_0887</t>
  </si>
  <si>
    <t>Інна Ковтанюк</t>
  </si>
  <si>
    <t>ДБІ_В5_0888</t>
  </si>
  <si>
    <t>Інна Кривульська</t>
  </si>
  <si>
    <t>ДБІ_В5_0889</t>
  </si>
  <si>
    <t>Інна Кулик</t>
  </si>
  <si>
    <t>ДБІ_В5_0890</t>
  </si>
  <si>
    <t>Інна Лоюк</t>
  </si>
  <si>
    <t>ДБІ_В5_0891</t>
  </si>
  <si>
    <t>Інна Мацкевич</t>
  </si>
  <si>
    <t>ДБІ_В5_0892</t>
  </si>
  <si>
    <t>Інна Михайлівна Панчук</t>
  </si>
  <si>
    <t>ДБІ_В5_0893</t>
  </si>
  <si>
    <t>Інна Мовчан</t>
  </si>
  <si>
    <t>ДБІ_В5_0894</t>
  </si>
  <si>
    <t>Інна Похиленко</t>
  </si>
  <si>
    <t>ДБІ_В5_0895</t>
  </si>
  <si>
    <t>Інна Правук</t>
  </si>
  <si>
    <t>ДБІ_В5_0896</t>
  </si>
  <si>
    <t>Інна Рогозевич</t>
  </si>
  <si>
    <t>ДБІ_В5_0897</t>
  </si>
  <si>
    <t>Інна Рудь</t>
  </si>
  <si>
    <t>ДБІ_В5_0898</t>
  </si>
  <si>
    <t>Інна Семенюк</t>
  </si>
  <si>
    <t>ДБІ_В5_0899</t>
  </si>
  <si>
    <t>Інна Сʼєдіна</t>
  </si>
  <si>
    <t>ДБІ_В5_0900</t>
  </si>
  <si>
    <t>Інна Сомченко</t>
  </si>
  <si>
    <t>ДБІ_В5_0901</t>
  </si>
  <si>
    <t>Інна Старунська</t>
  </si>
  <si>
    <t>ДБІ_В5_0902</t>
  </si>
  <si>
    <t>Інна Тетеря</t>
  </si>
  <si>
    <t>ДБІ_В5_0903</t>
  </si>
  <si>
    <t>Інна Тимощук</t>
  </si>
  <si>
    <t>ДБІ_В5_0904</t>
  </si>
  <si>
    <t>Інна Тризна</t>
  </si>
  <si>
    <t>ДБІ_В5_0905</t>
  </si>
  <si>
    <t>Інна Чернега</t>
  </si>
  <si>
    <t>ДБІ_В5_0906</t>
  </si>
  <si>
    <t>Іра Мисько</t>
  </si>
  <si>
    <t>ДБІ_В5_0907</t>
  </si>
  <si>
    <t>Ірина Атаманенко</t>
  </si>
  <si>
    <t>ДБІ_В5_0908</t>
  </si>
  <si>
    <t>Ірина Башмакова</t>
  </si>
  <si>
    <t>ДБІ_В5_0909</t>
  </si>
  <si>
    <t>Ірина Боднарюк</t>
  </si>
  <si>
    <t>ДБІ_В5_0910</t>
  </si>
  <si>
    <t>Ірина Бойко</t>
  </si>
  <si>
    <t>ДБІ_В5_0911</t>
  </si>
  <si>
    <t>Ірина Бояркіна</t>
  </si>
  <si>
    <t>ДБІ_В5_0912</t>
  </si>
  <si>
    <t>Ірина Булах</t>
  </si>
  <si>
    <t>ДБІ_В5_0913</t>
  </si>
  <si>
    <t>Ірина Буцька</t>
  </si>
  <si>
    <t>ДБІ_В5_0914</t>
  </si>
  <si>
    <t>Ірина Винарська</t>
  </si>
  <si>
    <t>ДБІ_В5_0915</t>
  </si>
  <si>
    <t>Ірина Врублевська</t>
  </si>
  <si>
    <t>ДБІ_В5_0916</t>
  </si>
  <si>
    <t>Ірина Галенко</t>
  </si>
  <si>
    <t>ДБІ_В5_0917</t>
  </si>
  <si>
    <t>Ірина Грицай</t>
  </si>
  <si>
    <t>ДБІ_В5_0918</t>
  </si>
  <si>
    <t>Ірина Гуртовенко</t>
  </si>
  <si>
    <t>ДБІ_В5_0919</t>
  </si>
  <si>
    <t>Ірина Долинська</t>
  </si>
  <si>
    <t>ДБІ_В5_0920</t>
  </si>
  <si>
    <t>Ірина Драган</t>
  </si>
  <si>
    <t>ДБІ_В5_0921</t>
  </si>
  <si>
    <t>Ірина Дуброва</t>
  </si>
  <si>
    <t>ДБІ_В5_0922</t>
  </si>
  <si>
    <t>Ірина Дякова</t>
  </si>
  <si>
    <t>ДБІ_В5_0923</t>
  </si>
  <si>
    <t>Ірина Загребельна</t>
  </si>
  <si>
    <t>ДБІ_В5_0924</t>
  </si>
  <si>
    <t>Ірина Зарва</t>
  </si>
  <si>
    <t>ДБІ_В5_0925</t>
  </si>
  <si>
    <t>Ірина Зборовська</t>
  </si>
  <si>
    <t>ДБІ_В5_0926</t>
  </si>
  <si>
    <t>Ірина Зелениця</t>
  </si>
  <si>
    <t>ДБІ_В5_0927</t>
  </si>
  <si>
    <t>Ірина Ігнатьєва</t>
  </si>
  <si>
    <t>ДБІ_В5_0928</t>
  </si>
  <si>
    <t>Ірина Капацина</t>
  </si>
  <si>
    <t>ДБІ_В5_0929</t>
  </si>
  <si>
    <t>Ірина Капачинських</t>
  </si>
  <si>
    <t>ДБІ_В5_0930</t>
  </si>
  <si>
    <t>Ірина Карасик</t>
  </si>
  <si>
    <t>ДБІ_В5_0931</t>
  </si>
  <si>
    <t>Ірина Каратник</t>
  </si>
  <si>
    <t>ДБІ_В5_0932</t>
  </si>
  <si>
    <t>Ірина Квачко</t>
  </si>
  <si>
    <t>ДБІ_В5_0933</t>
  </si>
  <si>
    <t>Ірина Клебанська</t>
  </si>
  <si>
    <t>ДБІ_В5_0934</t>
  </si>
  <si>
    <t>Ірина Кобилянська</t>
  </si>
  <si>
    <t>ДБІ_В5_0935</t>
  </si>
  <si>
    <t>Ірина Коваль</t>
  </si>
  <si>
    <t>ДБІ_В5_0936</t>
  </si>
  <si>
    <t>Ірина Кожухар</t>
  </si>
  <si>
    <t>ДБІ_В5_0937</t>
  </si>
  <si>
    <t>Ірина Коновальчик</t>
  </si>
  <si>
    <t>ДБІ_В5_0938</t>
  </si>
  <si>
    <t>Ірина Кравцова</t>
  </si>
  <si>
    <t>ДБІ_В5_0939</t>
  </si>
  <si>
    <t>Ірина Крот</t>
  </si>
  <si>
    <t>ДБІ_В5_0940</t>
  </si>
  <si>
    <t>Ірина Кунаш</t>
  </si>
  <si>
    <t>ДБІ_В5_0941</t>
  </si>
  <si>
    <t>Ірина Лакіза</t>
  </si>
  <si>
    <t>ДБІ_В5_0942</t>
  </si>
  <si>
    <t>Ірина Лелявина</t>
  </si>
  <si>
    <t>ДБІ_В5_0943</t>
  </si>
  <si>
    <t>Ірина Майстренко</t>
  </si>
  <si>
    <t>ДБІ_В5_0944</t>
  </si>
  <si>
    <t>Ірина Мачача</t>
  </si>
  <si>
    <t>ДБІ_В5_0945</t>
  </si>
  <si>
    <t>Ірина Медведько</t>
  </si>
  <si>
    <t>ДБІ_В5_0946</t>
  </si>
  <si>
    <t>Ірина Микитенко</t>
  </si>
  <si>
    <t>ДБІ_В5_0947</t>
  </si>
  <si>
    <t>Ірина Мізан</t>
  </si>
  <si>
    <t>ДБІ_В5_0948</t>
  </si>
  <si>
    <t>Ірина Мороз</t>
  </si>
  <si>
    <t>ДБІ_В5_0949</t>
  </si>
  <si>
    <t>Ірина Мудренко</t>
  </si>
  <si>
    <t>ДБІ_В5_0950</t>
  </si>
  <si>
    <t>Ірина Музичко</t>
  </si>
  <si>
    <t>ДБІ_В5_0951</t>
  </si>
  <si>
    <t>Ірина Павлюк</t>
  </si>
  <si>
    <t>ДБІ_В5_0952</t>
  </si>
  <si>
    <t>Ірина Петлюх</t>
  </si>
  <si>
    <t>ДБІ_В5_0953</t>
  </si>
  <si>
    <t>Ірина Погребняк</t>
  </si>
  <si>
    <t>ДБІ_В5_0954</t>
  </si>
  <si>
    <t>Ірина Подшивайлова</t>
  </si>
  <si>
    <t>ДБІ_В5_0955</t>
  </si>
  <si>
    <t>Ірина Полоскіна</t>
  </si>
  <si>
    <t>ДБІ_В5_0956</t>
  </si>
  <si>
    <t>Ірина Попова</t>
  </si>
  <si>
    <t>ДБІ_В5_0957</t>
  </si>
  <si>
    <t>Ірина Пришнівська</t>
  </si>
  <si>
    <t>ДБІ_В5_0958</t>
  </si>
  <si>
    <t>Ірина Рудська</t>
  </si>
  <si>
    <t>ДБІ_В5_0959</t>
  </si>
  <si>
    <t>Ірина Савельєва</t>
  </si>
  <si>
    <t>ДБІ_В5_0960</t>
  </si>
  <si>
    <t>Ірина Слядзь</t>
  </si>
  <si>
    <t>ДБІ_В5_0961</t>
  </si>
  <si>
    <t>Ірина Соловйова</t>
  </si>
  <si>
    <t>ДБІ_В5_0962</t>
  </si>
  <si>
    <t>Ірина Тарасюк</t>
  </si>
  <si>
    <t>ДБІ_В5_0963</t>
  </si>
  <si>
    <t>Ірина Тарикіна</t>
  </si>
  <si>
    <t>ДБІ_В5_0964</t>
  </si>
  <si>
    <t>Ірина Тиднюк</t>
  </si>
  <si>
    <t>ДБІ_В5_0965</t>
  </si>
  <si>
    <t>Ірина Тимофієва</t>
  </si>
  <si>
    <t>ДБІ_В5_0966</t>
  </si>
  <si>
    <t>Ірина Толстікова</t>
  </si>
  <si>
    <t>ДБІ_В5_0967</t>
  </si>
  <si>
    <t>Ірина Точиліна</t>
  </si>
  <si>
    <t>ДБІ_В5_0968</t>
  </si>
  <si>
    <t>Ірина Хорошилова</t>
  </si>
  <si>
    <t>ДБІ_В5_0969</t>
  </si>
  <si>
    <t>Ірина Черевань</t>
  </si>
  <si>
    <t>ДБІ_В5_0970</t>
  </si>
  <si>
    <t>Ірина Шуберт</t>
  </si>
  <si>
    <t>ДБІ_В5_0971</t>
  </si>
  <si>
    <t>Ірина Шуть</t>
  </si>
  <si>
    <t>ДБІ_В5_0972</t>
  </si>
  <si>
    <t>Іщенко Ніна</t>
  </si>
  <si>
    <t>ДБІ_В5_0973</t>
  </si>
  <si>
    <t>Ія Олійник</t>
  </si>
  <si>
    <t>ДБІ_В5_0974</t>
  </si>
  <si>
    <t>Ія Христюк</t>
  </si>
  <si>
    <t>ДБІ_В5_0975</t>
  </si>
  <si>
    <t>Калькова Дарина</t>
  </si>
  <si>
    <t>ДБІ_В5_0976</t>
  </si>
  <si>
    <t>Каміла Журба</t>
  </si>
  <si>
    <t>ДБІ_В5_0977</t>
  </si>
  <si>
    <t>Каміла Сивка</t>
  </si>
  <si>
    <t>ДБІ_В5_0978</t>
  </si>
  <si>
    <t>Камінецька Ангеліна</t>
  </si>
  <si>
    <t>ДБІ_В5_0979</t>
  </si>
  <si>
    <t>Карина Білоцька</t>
  </si>
  <si>
    <t>ДБІ_В5_0980</t>
  </si>
  <si>
    <t>Карина Блінова</t>
  </si>
  <si>
    <t>ДБІ_В5_0981</t>
  </si>
  <si>
    <t>Карина Заболотна</t>
  </si>
  <si>
    <t>ДБІ_В5_0982</t>
  </si>
  <si>
    <t>Карина Лисків</t>
  </si>
  <si>
    <t>ДБІ_В5_0983</t>
  </si>
  <si>
    <t>Карина Петрова</t>
  </si>
  <si>
    <t>ДБІ_В5_0984</t>
  </si>
  <si>
    <t>Карина Польщук</t>
  </si>
  <si>
    <t>ДБІ_В5_0985</t>
  </si>
  <si>
    <t>Карина Тарасова</t>
  </si>
  <si>
    <t>ДБІ_В5_0986</t>
  </si>
  <si>
    <t>Каріна Верховод</t>
  </si>
  <si>
    <t>ДБІ_В5_0987</t>
  </si>
  <si>
    <t>Каріна Литвин</t>
  </si>
  <si>
    <t>ДБІ_В5_0988</t>
  </si>
  <si>
    <t>Каріна Маркоз</t>
  </si>
  <si>
    <t>ДБІ_В5_0989</t>
  </si>
  <si>
    <t>Каріне Арзуманян</t>
  </si>
  <si>
    <t>ДБІ_В5_0990</t>
  </si>
  <si>
    <t>Каролина Кравец</t>
  </si>
  <si>
    <t>ДБІ_В5_0991</t>
  </si>
  <si>
    <t>Кароліна Penkovska</t>
  </si>
  <si>
    <t>ДБІ_В5_0992</t>
  </si>
  <si>
    <t>Карпенко Марія</t>
  </si>
  <si>
    <t>ДБІ_В5_0993</t>
  </si>
  <si>
    <t>Карпінець Назар</t>
  </si>
  <si>
    <t>ДБІ_В5_0994</t>
  </si>
  <si>
    <t>Карпушенко Тетяна</t>
  </si>
  <si>
    <t>ДБІ_В5_0995</t>
  </si>
  <si>
    <t>Катерина Бабій</t>
  </si>
  <si>
    <t>ДБІ_В5_0996</t>
  </si>
  <si>
    <t>Катерина Бернацька</t>
  </si>
  <si>
    <t>ДБІ_В5_0997</t>
  </si>
  <si>
    <t>Катерина Болехівська</t>
  </si>
  <si>
    <t>ДБІ_В5_0998</t>
  </si>
  <si>
    <t>Катерина Бондар</t>
  </si>
  <si>
    <t>ДБІ_В5_0999</t>
  </si>
  <si>
    <t>Катерина Верещук</t>
  </si>
  <si>
    <t>ДБІ_В5_1000</t>
  </si>
  <si>
    <t>Катерина Верхогляд</t>
  </si>
  <si>
    <t>ДБІ_В5_1001</t>
  </si>
  <si>
    <t>Катерина Ворушило</t>
  </si>
  <si>
    <t>ДБІ_В5_1002</t>
  </si>
  <si>
    <t>Катерина Городецька</t>
  </si>
  <si>
    <t>ДБІ_В5_1003</t>
  </si>
  <si>
    <t>Катерина Готалевич</t>
  </si>
  <si>
    <t>ДБІ_В5_1004</t>
  </si>
  <si>
    <t>Катерина Гримарович</t>
  </si>
  <si>
    <t>ДБІ_В5_1005</t>
  </si>
  <si>
    <t>Катерина Дяченко</t>
  </si>
  <si>
    <t>ДБІ_В5_1006</t>
  </si>
  <si>
    <t>Катерина Єременко</t>
  </si>
  <si>
    <t>ДБІ_В5_1007</t>
  </si>
  <si>
    <t>Катерина Зозюк</t>
  </si>
  <si>
    <t>ДБІ_В5_1008</t>
  </si>
  <si>
    <t>Катерина Зубова</t>
  </si>
  <si>
    <t>ДБІ_В5_1009</t>
  </si>
  <si>
    <t>Катерина Зюзь</t>
  </si>
  <si>
    <t>ДБІ_В5_1010</t>
  </si>
  <si>
    <t>Катерина Ізвєкова</t>
  </si>
  <si>
    <t>ДБІ_В5_1011</t>
  </si>
  <si>
    <t>Катерина Коземчук</t>
  </si>
  <si>
    <t>ДБІ_В5_1012</t>
  </si>
  <si>
    <t>Катерина Конопацька</t>
  </si>
  <si>
    <t>ДБІ_В5_1013</t>
  </si>
  <si>
    <t>Катерина Костюкевич</t>
  </si>
  <si>
    <t>ДБІ_В5_1014</t>
  </si>
  <si>
    <t>Катерина Костюкова</t>
  </si>
  <si>
    <t>ДБІ_В5_1015</t>
  </si>
  <si>
    <t>Катерина Коцюбяк</t>
  </si>
  <si>
    <t>ДБІ_В5_1016</t>
  </si>
  <si>
    <t>Катерина Кошель</t>
  </si>
  <si>
    <t>ДБІ_В5_1017</t>
  </si>
  <si>
    <t>Катерина Кравчук</t>
  </si>
  <si>
    <t>ДБІ_В5_1018</t>
  </si>
  <si>
    <t>Катерина Кузіна</t>
  </si>
  <si>
    <t>ДБІ_В5_1019</t>
  </si>
  <si>
    <t>Катерина Любарчук</t>
  </si>
  <si>
    <t>ДБІ_В5_1020</t>
  </si>
  <si>
    <t>Катерина Маляр</t>
  </si>
  <si>
    <t>ДБІ_В5_1021</t>
  </si>
  <si>
    <t>Катерина Матвєєва</t>
  </si>
  <si>
    <t>ДБІ_В5_1022</t>
  </si>
  <si>
    <t>Катерина Матвієнко</t>
  </si>
  <si>
    <t>ДБІ_В5_1023</t>
  </si>
  <si>
    <t>Катерина Олейнікова</t>
  </si>
  <si>
    <t>ДБІ_В5_1024</t>
  </si>
  <si>
    <t>Катерина Островська</t>
  </si>
  <si>
    <t>ДБІ_В5_1025</t>
  </si>
  <si>
    <t>Катерина Паламарчук</t>
  </si>
  <si>
    <t>ДБІ_В5_1026</t>
  </si>
  <si>
    <t>Катерина Прохорова</t>
  </si>
  <si>
    <t>ДБІ_В5_1027</t>
  </si>
  <si>
    <t>Катерина Середа</t>
  </si>
  <si>
    <t>ДБІ_В5_1028</t>
  </si>
  <si>
    <t>Катерина Сіряк</t>
  </si>
  <si>
    <t>ДБІ_В5_1029</t>
  </si>
  <si>
    <t>Катерина Суботик</t>
  </si>
  <si>
    <t>ДБІ_В5_1030</t>
  </si>
  <si>
    <t>Катерина Сурова</t>
  </si>
  <si>
    <t>ДБІ_В5_1031</t>
  </si>
  <si>
    <t>Катерина Суха</t>
  </si>
  <si>
    <t>ДБІ_В5_1032</t>
  </si>
  <si>
    <t>Катерина Татарин</t>
  </si>
  <si>
    <t>ДБІ_В5_1033</t>
  </si>
  <si>
    <t>Катерина Фастовець</t>
  </si>
  <si>
    <t>ДБІ_В5_1034</t>
  </si>
  <si>
    <t>катерина федосова</t>
  </si>
  <si>
    <t>ДБІ_В5_1035</t>
  </si>
  <si>
    <t>Катерина Хлань</t>
  </si>
  <si>
    <t>ДБІ_В5_1036</t>
  </si>
  <si>
    <t>Катерина Хриченкова</t>
  </si>
  <si>
    <t>ДБІ_В5_1037</t>
  </si>
  <si>
    <t>Катерина Цюрюпа</t>
  </si>
  <si>
    <t>ДБІ_В5_1038</t>
  </si>
  <si>
    <t>Катерина Чепель</t>
  </si>
  <si>
    <t>ДБІ_В5_1039</t>
  </si>
  <si>
    <t>Катерина Чистяр</t>
  </si>
  <si>
    <t>ДБІ_В5_1040</t>
  </si>
  <si>
    <t>Катерина Чишкала</t>
  </si>
  <si>
    <t>ДБІ_В5_1041</t>
  </si>
  <si>
    <t>Катерина Яворська</t>
  </si>
  <si>
    <t>ДБІ_В5_1042</t>
  </si>
  <si>
    <t>катеринка милосердная</t>
  </si>
  <si>
    <t>ДБІ_В5_1043</t>
  </si>
  <si>
    <t>Катя Бабенко</t>
  </si>
  <si>
    <t>ДБІ_В5_1044</t>
  </si>
  <si>
    <t>Катя Готалевич</t>
  </si>
  <si>
    <t>ДБІ_В5_1045</t>
  </si>
  <si>
    <t>Катя Лиса</t>
  </si>
  <si>
    <t>ДБІ_В5_1046</t>
  </si>
  <si>
    <t>Катя Позняк</t>
  </si>
  <si>
    <t>ДБІ_В5_1047</t>
  </si>
  <si>
    <t>Кирило Ковальчук</t>
  </si>
  <si>
    <t>ДБІ_В5_1048</t>
  </si>
  <si>
    <t>Китиця Іван</t>
  </si>
  <si>
    <t>ДБІ_В5_1049</t>
  </si>
  <si>
    <t>Кіра Клочко</t>
  </si>
  <si>
    <t>ДБІ_В5_1050</t>
  </si>
  <si>
    <t>Кісільова Таня</t>
  </si>
  <si>
    <t>ДБІ_В5_1051</t>
  </si>
  <si>
    <t>Козуб Альона</t>
  </si>
  <si>
    <t>ДБІ_В5_1052</t>
  </si>
  <si>
    <t>Колихалова Лариса</t>
  </si>
  <si>
    <t>ДБІ_В5_1053</t>
  </si>
  <si>
    <t>Коля Чучмай</t>
  </si>
  <si>
    <t>ДБІ_В5_1054</t>
  </si>
  <si>
    <t>Коновалюк Людмила</t>
  </si>
  <si>
    <t>ДБІ_В5_1055</t>
  </si>
  <si>
    <t>Константин Шинкаренко</t>
  </si>
  <si>
    <t>ДБІ_В5_1056</t>
  </si>
  <si>
    <t xml:space="preserve">Коренчук Діана </t>
  </si>
  <si>
    <t>ДБІ_В5_1057</t>
  </si>
  <si>
    <t>Косилач Кароліна</t>
  </si>
  <si>
    <t>ДБІ_В5_1058</t>
  </si>
  <si>
    <t>Костюк Ольга</t>
  </si>
  <si>
    <t>ДБІ_В5_1059</t>
  </si>
  <si>
    <t>Костянтин Літвіченко</t>
  </si>
  <si>
    <t>ДБІ_В5_1060</t>
  </si>
  <si>
    <t>Костянтин Майданик</t>
  </si>
  <si>
    <t>ДБІ_В5_1061</t>
  </si>
  <si>
    <t>Костянтин Язвенко</t>
  </si>
  <si>
    <t>ДБІ_В5_1062</t>
  </si>
  <si>
    <t>Кравчук Вікторія</t>
  </si>
  <si>
    <t>ДБІ_В5_1063</t>
  </si>
  <si>
    <t>Кривда Oleksandra</t>
  </si>
  <si>
    <t>ДБІ_В5_1064</t>
  </si>
  <si>
    <t>Кристина Охріменко</t>
  </si>
  <si>
    <t>ДБІ_В5_1065</t>
  </si>
  <si>
    <t>Крістіна Гончарук</t>
  </si>
  <si>
    <t>ДБІ_В5_1066</t>
  </si>
  <si>
    <t>Крістіна Доценко</t>
  </si>
  <si>
    <t>ДБІ_В5_1067</t>
  </si>
  <si>
    <t>Крістіна Лазаренко</t>
  </si>
  <si>
    <t>ДБІ_В5_1068</t>
  </si>
  <si>
    <t>Крістіна Хараїм</t>
  </si>
  <si>
    <t>ДБІ_В5_1069</t>
  </si>
  <si>
    <t>Ксенія Газукіна</t>
  </si>
  <si>
    <t>ДБІ_В5_1070</t>
  </si>
  <si>
    <t>Ксенія Коломієць</t>
  </si>
  <si>
    <t>ДБІ_В5_1071</t>
  </si>
  <si>
    <t>Ксенія Кучеренко</t>
  </si>
  <si>
    <t>ДБІ_В5_1072</t>
  </si>
  <si>
    <t>Ксенія Маслєннікова</t>
  </si>
  <si>
    <t>ДБІ_В5_1073</t>
  </si>
  <si>
    <t>Ксенія Пашкевич</t>
  </si>
  <si>
    <t>ДБІ_В5_1074</t>
  </si>
  <si>
    <t>Ксенія Погляд</t>
  </si>
  <si>
    <t>ДБІ_В5_1075</t>
  </si>
  <si>
    <t>Ксенія Човрій</t>
  </si>
  <si>
    <t>ДБІ_В5_1076</t>
  </si>
  <si>
    <t>Кубан Іванна</t>
  </si>
  <si>
    <t>ДБІ_В5_1077</t>
  </si>
  <si>
    <t>Кужель Тетяна</t>
  </si>
  <si>
    <t>ДБІ_В5_1078</t>
  </si>
  <si>
    <t>Куліш Артем</t>
  </si>
  <si>
    <t>ДБІ_В5_1079</t>
  </si>
  <si>
    <t>Куляша Анна</t>
  </si>
  <si>
    <t>ДБІ_В5_1080</t>
  </si>
  <si>
    <t>Кухтей Соломія</t>
  </si>
  <si>
    <t>ДБІ_В5_1081</t>
  </si>
  <si>
    <t>Куць Віталіна</t>
  </si>
  <si>
    <t>ДБІ_В5_1082</t>
  </si>
  <si>
    <t>ЛАРИСА БЛІДНА</t>
  </si>
  <si>
    <t>ДБІ_В5_1083</t>
  </si>
  <si>
    <t>Лариса Бовгиря</t>
  </si>
  <si>
    <t>ДБІ_В5_1084</t>
  </si>
  <si>
    <t>Лариса Бровко</t>
  </si>
  <si>
    <t>ДБІ_В5_1085</t>
  </si>
  <si>
    <t>Лариса Бурда</t>
  </si>
  <si>
    <t>ДБІ_В5_1086</t>
  </si>
  <si>
    <t>Лариса Вакуліч</t>
  </si>
  <si>
    <t>ДБІ_В5_1087</t>
  </si>
  <si>
    <t>лариса Вдовенко</t>
  </si>
  <si>
    <t>ДБІ_В5_1088</t>
  </si>
  <si>
    <t>Лариса Вітрук</t>
  </si>
  <si>
    <t>ДБІ_В5_1089</t>
  </si>
  <si>
    <t>Лариса Водяха</t>
  </si>
  <si>
    <t>ДБІ_В5_1090</t>
  </si>
  <si>
    <t>Лариса Вознюк</t>
  </si>
  <si>
    <t>ДБІ_В5_1091</t>
  </si>
  <si>
    <t>Лариса Гаркава</t>
  </si>
  <si>
    <t>ДБІ_В5_1092</t>
  </si>
  <si>
    <t>Лариса Грабчак</t>
  </si>
  <si>
    <t>ДБІ_В5_1093</t>
  </si>
  <si>
    <t>Лариса Івашко</t>
  </si>
  <si>
    <t>ДБІ_В5_1094</t>
  </si>
  <si>
    <t>Лариса Карчевська</t>
  </si>
  <si>
    <t>ДБІ_В5_1095</t>
  </si>
  <si>
    <t>Лариса Констанкевич</t>
  </si>
  <si>
    <t>ДБІ_В5_1096</t>
  </si>
  <si>
    <t>Лариса Курочка</t>
  </si>
  <si>
    <t>ДБІ_В5_1097</t>
  </si>
  <si>
    <t>Лариса Ляпкало</t>
  </si>
  <si>
    <t>ДБІ_В5_1098</t>
  </si>
  <si>
    <t>Лариса Михальчишина</t>
  </si>
  <si>
    <t>ДБІ_В5_1099</t>
  </si>
  <si>
    <t>Лариса Олексенко</t>
  </si>
  <si>
    <t>ДБІ_В5_1100</t>
  </si>
  <si>
    <t>Лариса Панасенко</t>
  </si>
  <si>
    <t>ДБІ_В5_1101</t>
  </si>
  <si>
    <t>Лариса Пендак</t>
  </si>
  <si>
    <t>ДБІ_В5_1102</t>
  </si>
  <si>
    <t>Лариса Пішко</t>
  </si>
  <si>
    <t>ДБІ_В5_1103</t>
  </si>
  <si>
    <t>Лариса Пономарьова</t>
  </si>
  <si>
    <t>ДБІ_В5_1104</t>
  </si>
  <si>
    <t>Лариса Цилуйко</t>
  </si>
  <si>
    <t>ДБІ_В5_1105</t>
  </si>
  <si>
    <t>Ленченко Олена</t>
  </si>
  <si>
    <t>ДБІ_В5_1106</t>
  </si>
  <si>
    <t>Леонід Білоконь</t>
  </si>
  <si>
    <t>ДБІ_В5_1107</t>
  </si>
  <si>
    <t>Леонія Біленко</t>
  </si>
  <si>
    <t>ДБІ_В5_1108</t>
  </si>
  <si>
    <t>Леся Барабаш</t>
  </si>
  <si>
    <t>ДБІ_В5_1109</t>
  </si>
  <si>
    <t>Леся Бережна</t>
  </si>
  <si>
    <t>ДБІ_В5_1110</t>
  </si>
  <si>
    <t>Леся Ворона</t>
  </si>
  <si>
    <t>ДБІ_В5_1111</t>
  </si>
  <si>
    <t>Леся Ігнатенко</t>
  </si>
  <si>
    <t>ДБІ_В5_1112</t>
  </si>
  <si>
    <t>Леся Максімко</t>
  </si>
  <si>
    <t>ДБІ_В5_1113</t>
  </si>
  <si>
    <t>Леся Науменко</t>
  </si>
  <si>
    <t>ДБІ_В5_1114</t>
  </si>
  <si>
    <t>Леся Фединишин</t>
  </si>
  <si>
    <t>ДБІ_В5_1115</t>
  </si>
  <si>
    <t>Леся Хома</t>
  </si>
  <si>
    <t>ДБІ_В5_1116</t>
  </si>
  <si>
    <t>Литвиненко Наталія</t>
  </si>
  <si>
    <t>ДБІ_В5_1117</t>
  </si>
  <si>
    <t>Ліана Васильченко</t>
  </si>
  <si>
    <t>ДБІ_В5_1118</t>
  </si>
  <si>
    <t>Ліана Мукієнко</t>
  </si>
  <si>
    <t>ДБІ_В5_1119</t>
  </si>
  <si>
    <t>Лідія Бутрим</t>
  </si>
  <si>
    <t>ДБІ_В5_1120</t>
  </si>
  <si>
    <t>Лідія Музичук</t>
  </si>
  <si>
    <t>ДБІ_В5_1121</t>
  </si>
  <si>
    <t>Лідія Стоженко</t>
  </si>
  <si>
    <t>ДБІ_В5_1122</t>
  </si>
  <si>
    <t>Лідія Цуркан</t>
  </si>
  <si>
    <t>ДБІ_В5_1123</t>
  </si>
  <si>
    <t>Лідія Шибрук</t>
  </si>
  <si>
    <t>ДБІ_В5_1124</t>
  </si>
  <si>
    <t>Ліза Павлусенко</t>
  </si>
  <si>
    <t>ДБІ_В5_1125</t>
  </si>
  <si>
    <t>Ліліана Олізар</t>
  </si>
  <si>
    <t>ДБІ_В5_1126</t>
  </si>
  <si>
    <t>Лілія Бащук</t>
  </si>
  <si>
    <t>ДБІ_В5_1127</t>
  </si>
  <si>
    <t>Лілія Борисюк</t>
  </si>
  <si>
    <t>ДБІ_В5_1128</t>
  </si>
  <si>
    <t>Лілія Валюх</t>
  </si>
  <si>
    <t>ДБІ_В5_1129</t>
  </si>
  <si>
    <t>Лілія Дакі</t>
  </si>
  <si>
    <t>ДБІ_В5_1130</t>
  </si>
  <si>
    <t>Лілія Дикань</t>
  </si>
  <si>
    <t>ДБІ_В5_1131</t>
  </si>
  <si>
    <t>Лілія Дятлова</t>
  </si>
  <si>
    <t>ДБІ_В5_1132</t>
  </si>
  <si>
    <t>Лілія Кукулевська</t>
  </si>
  <si>
    <t>ДБІ_В5_1133</t>
  </si>
  <si>
    <t>Лілія Прокопчук</t>
  </si>
  <si>
    <t>ДБІ_В5_1134</t>
  </si>
  <si>
    <t>Лілія Сербин</t>
  </si>
  <si>
    <t>ДБІ_В5_1135</t>
  </si>
  <si>
    <t>Лілія Сіднєва</t>
  </si>
  <si>
    <t>ДБІ_В5_1136</t>
  </si>
  <si>
    <t>Лілія Степанян-Зубко</t>
  </si>
  <si>
    <t>ДБІ_В5_1137</t>
  </si>
  <si>
    <t>Ліля Шеремета</t>
  </si>
  <si>
    <t>ДБІ_В5_1138</t>
  </si>
  <si>
    <t>Ліна Похильчук</t>
  </si>
  <si>
    <t>ДБІ_В5_1139</t>
  </si>
  <si>
    <t>Ліхван Антоніна</t>
  </si>
  <si>
    <t>ДБІ_В5_1140</t>
  </si>
  <si>
    <t>Лора Шашенкова</t>
  </si>
  <si>
    <t>ДБІ_В5_1141</t>
  </si>
  <si>
    <t>Луїза Зикова</t>
  </si>
  <si>
    <t>ДБІ_В5_1142</t>
  </si>
  <si>
    <t>Любкова Олександра</t>
  </si>
  <si>
    <t>ДБІ_В5_1143</t>
  </si>
  <si>
    <t>Любов Гаврилова</t>
  </si>
  <si>
    <t>ДБІ_В5_1144</t>
  </si>
  <si>
    <t>Любов Гуркіна</t>
  </si>
  <si>
    <t>ДБІ_В5_1145</t>
  </si>
  <si>
    <t>Любов Гут</t>
  </si>
  <si>
    <t>ДБІ_В5_1146</t>
  </si>
  <si>
    <t>Любов Давидюк</t>
  </si>
  <si>
    <t>ДБІ_В5_1147</t>
  </si>
  <si>
    <t>Любов Кириченко</t>
  </si>
  <si>
    <t>ДБІ_В5_1148</t>
  </si>
  <si>
    <t>Любов Косинова</t>
  </si>
  <si>
    <t>ДБІ_В5_1149</t>
  </si>
  <si>
    <t>Любов Куценко</t>
  </si>
  <si>
    <t>ДБІ_В5_1150</t>
  </si>
  <si>
    <t>Любов Павлович</t>
  </si>
  <si>
    <t>ДБІ_В5_1151</t>
  </si>
  <si>
    <t>Любов Слизькоуха</t>
  </si>
  <si>
    <t>ДБІ_В5_1152</t>
  </si>
  <si>
    <t>Любов Тиндик</t>
  </si>
  <si>
    <t>ДБІ_В5_1153</t>
  </si>
  <si>
    <t>Любов Тітова</t>
  </si>
  <si>
    <t>ДБІ_В5_1154</t>
  </si>
  <si>
    <t>Любовь Русаневич</t>
  </si>
  <si>
    <t>ДБІ_В5_1155</t>
  </si>
  <si>
    <t>Людмила Авдєєва</t>
  </si>
  <si>
    <t>ДБІ_В5_1156</t>
  </si>
  <si>
    <t>Людмила Басик</t>
  </si>
  <si>
    <t>ДБІ_В5_1157</t>
  </si>
  <si>
    <t>Людмила Білошкурська</t>
  </si>
  <si>
    <t>ДБІ_В5_1158</t>
  </si>
  <si>
    <t>Людмила Бойко</t>
  </si>
  <si>
    <t>ДБІ_В5_1159</t>
  </si>
  <si>
    <t>Людмила Борачок</t>
  </si>
  <si>
    <t>ДБІ_В5_1160</t>
  </si>
  <si>
    <t>Людмила Бушура</t>
  </si>
  <si>
    <t>ДБІ_В5_1161</t>
  </si>
  <si>
    <t>Людмила ГАМІВКА</t>
  </si>
  <si>
    <t>ДБІ_В5_1162</t>
  </si>
  <si>
    <t>Людмила Губа</t>
  </si>
  <si>
    <t>ДБІ_В5_1163</t>
  </si>
  <si>
    <t>Людмила Гусак</t>
  </si>
  <si>
    <t>ДБІ_В5_1164</t>
  </si>
  <si>
    <t>Людмила Довгаленко</t>
  </si>
  <si>
    <t>ДБІ_В5_1165</t>
  </si>
  <si>
    <t>Людмила Дутко</t>
  </si>
  <si>
    <t>ДБІ_В5_1166</t>
  </si>
  <si>
    <t>Людмила Дячковська</t>
  </si>
  <si>
    <t>ДБІ_В5_1167</t>
  </si>
  <si>
    <t>Людмила Жданюк</t>
  </si>
  <si>
    <t>ДБІ_В5_1168</t>
  </si>
  <si>
    <t>Людмила Жукова</t>
  </si>
  <si>
    <t>ДБІ_В5_1169</t>
  </si>
  <si>
    <t>Людмила Захаркіна</t>
  </si>
  <si>
    <t>ДБІ_В5_1170</t>
  </si>
  <si>
    <t>Людмила Каїш</t>
  </si>
  <si>
    <t>ДБІ_В5_1171</t>
  </si>
  <si>
    <t>Людмила Ковтун</t>
  </si>
  <si>
    <t>ДБІ_В5_1172</t>
  </si>
  <si>
    <t>Людмила Кожарновська</t>
  </si>
  <si>
    <t>ДБІ_В5_1173</t>
  </si>
  <si>
    <t>Людмила Кушнір</t>
  </si>
  <si>
    <t>ДБІ_В5_1174</t>
  </si>
  <si>
    <t>Людмила Мартиненко</t>
  </si>
  <si>
    <t>ДБІ_В5_1175</t>
  </si>
  <si>
    <t>Людмила Мартинчук</t>
  </si>
  <si>
    <t>ДБІ_В5_1176</t>
  </si>
  <si>
    <t>Людмила Мелещук</t>
  </si>
  <si>
    <t>ДБІ_В5_1177</t>
  </si>
  <si>
    <t>Людмила Москаленко</t>
  </si>
  <si>
    <t>ДБІ_В5_1178</t>
  </si>
  <si>
    <t>Людмила Нартова</t>
  </si>
  <si>
    <t>ДБІ_В5_1179</t>
  </si>
  <si>
    <t>Людмила Ніколюк</t>
  </si>
  <si>
    <t>ДБІ_В5_1180</t>
  </si>
  <si>
    <t>Людмила Новікова</t>
  </si>
  <si>
    <t>ДБІ_В5_1181</t>
  </si>
  <si>
    <t>Людмила Нянько</t>
  </si>
  <si>
    <t>ДБІ_В5_1182</t>
  </si>
  <si>
    <t>Людмила Погребняк</t>
  </si>
  <si>
    <t>ДБІ_В5_1183</t>
  </si>
  <si>
    <t>Людмила Поперечнюк</t>
  </si>
  <si>
    <t>ДБІ_В5_1184</t>
  </si>
  <si>
    <t>Людмила Портянко</t>
  </si>
  <si>
    <t>ДБІ_В5_1185</t>
  </si>
  <si>
    <t>Людмила Скороход</t>
  </si>
  <si>
    <t>ДБІ_В5_1186</t>
  </si>
  <si>
    <t>Людмила Трачук</t>
  </si>
  <si>
    <t>ДБІ_В5_1187</t>
  </si>
  <si>
    <t>Людмила Фесік</t>
  </si>
  <si>
    <t>ДБІ_В5_1188</t>
  </si>
  <si>
    <t>Людмила Хмара</t>
  </si>
  <si>
    <t>ДБІ_В5_1189</t>
  </si>
  <si>
    <t>Людмила Шипилюк</t>
  </si>
  <si>
    <t>ДБІ_В5_1190</t>
  </si>
  <si>
    <t>Людмила Якимчук</t>
  </si>
  <si>
    <t>ДБІ_В5_1191</t>
  </si>
  <si>
    <t>Людмила Янішевська</t>
  </si>
  <si>
    <t>ДБІ_В5_1192</t>
  </si>
  <si>
    <t>Людмила Яцунь</t>
  </si>
  <si>
    <t>ДБІ_В5_1193</t>
  </si>
  <si>
    <t>Люклян Михайло</t>
  </si>
  <si>
    <t>ДБІ_В5_1194</t>
  </si>
  <si>
    <t>Люсьєна Духович</t>
  </si>
  <si>
    <t>ДБІ_В5_1195</t>
  </si>
  <si>
    <t>Ляшук Дарина</t>
  </si>
  <si>
    <t>ДБІ_В5_1196</t>
  </si>
  <si>
    <t>Майя Варенчук</t>
  </si>
  <si>
    <t>ДБІ_В5_1197</t>
  </si>
  <si>
    <t>Максим Алієв</t>
  </si>
  <si>
    <t>ДБІ_В5_1198</t>
  </si>
  <si>
    <t>Максим Бєлозор</t>
  </si>
  <si>
    <t>ДБІ_В5_1199</t>
  </si>
  <si>
    <t>Максим Боврош</t>
  </si>
  <si>
    <t>ДБІ_В5_1200</t>
  </si>
  <si>
    <t>Максим Бугайов</t>
  </si>
  <si>
    <t>ДБІ_В5_1201</t>
  </si>
  <si>
    <t>Максим Великий</t>
  </si>
  <si>
    <t>ДБІ_В5_1202</t>
  </si>
  <si>
    <t>Максим Верхівський</t>
  </si>
  <si>
    <t>ДБІ_В5_1203</t>
  </si>
  <si>
    <t>Максим Іванчук</t>
  </si>
  <si>
    <t>ДБІ_В5_1204</t>
  </si>
  <si>
    <t>Максим Кардаш</t>
  </si>
  <si>
    <t>ДБІ_В5_1205</t>
  </si>
  <si>
    <t>Максим Клименко</t>
  </si>
  <si>
    <t>ДБІ_В5_1206</t>
  </si>
  <si>
    <t>Максим Крайній</t>
  </si>
  <si>
    <t>ДБІ_В5_1207</t>
  </si>
  <si>
    <t>Максим Лупик</t>
  </si>
  <si>
    <t>ДБІ_В5_1208</t>
  </si>
  <si>
    <t>Максим Найда</t>
  </si>
  <si>
    <t>ДБІ_В5_1209</t>
  </si>
  <si>
    <t>Максим Підгайний</t>
  </si>
  <si>
    <t>ДБІ_В5_1210</t>
  </si>
  <si>
    <t>Максим Присоха</t>
  </si>
  <si>
    <t>ДБІ_В5_1211</t>
  </si>
  <si>
    <t>Максим Савіч</t>
  </si>
  <si>
    <t>ДБІ_В5_1212</t>
  </si>
  <si>
    <t>Максим Сидора</t>
  </si>
  <si>
    <t>ДБІ_В5_1213</t>
  </si>
  <si>
    <t>Максим Федоренко</t>
  </si>
  <si>
    <t>ДБІ_В5_1214</t>
  </si>
  <si>
    <t>Максим Фотін</t>
  </si>
  <si>
    <t>ДБІ_В5_1215</t>
  </si>
  <si>
    <t>Максимчук Христина</t>
  </si>
  <si>
    <t>ДБІ_В5_1216</t>
  </si>
  <si>
    <t>Малинич Оксана</t>
  </si>
  <si>
    <t>ДБІ_В5_1217</t>
  </si>
  <si>
    <t>Маргарита Будкіна</t>
  </si>
  <si>
    <t>ДБІ_В5_1218</t>
  </si>
  <si>
    <t>Маргарита Мартиненко</t>
  </si>
  <si>
    <t>ДБІ_В5_1219</t>
  </si>
  <si>
    <t>Маргарита Терещенко</t>
  </si>
  <si>
    <t>ДБІ_В5_1220</t>
  </si>
  <si>
    <t>Маргарита Федчак</t>
  </si>
  <si>
    <t>ДБІ_В5_1221</t>
  </si>
  <si>
    <t>Маргарита Цвігун</t>
  </si>
  <si>
    <t>ДБІ_В5_1222</t>
  </si>
  <si>
    <t>Маргарита Чайка</t>
  </si>
  <si>
    <t>ДБІ_В5_1223</t>
  </si>
  <si>
    <t>Маргарита Чушенкова</t>
  </si>
  <si>
    <t>ДБІ_В5_1224</t>
  </si>
  <si>
    <t>Марина Безбородько</t>
  </si>
  <si>
    <t>ДБІ_В5_1225</t>
  </si>
  <si>
    <t>Марина Васиьєва</t>
  </si>
  <si>
    <t>ДБІ_В5_1226</t>
  </si>
  <si>
    <t>Марина Волошина</t>
  </si>
  <si>
    <t>ДБІ_В5_1227</t>
  </si>
  <si>
    <t>Марина Гетьман</t>
  </si>
  <si>
    <t>ДБІ_В5_1228</t>
  </si>
  <si>
    <t>Марина Гнетецька</t>
  </si>
  <si>
    <t>ДБІ_В5_1229</t>
  </si>
  <si>
    <t>Марина Голобородова</t>
  </si>
  <si>
    <t>ДБІ_В5_1230</t>
  </si>
  <si>
    <t>Марина Дайнеко</t>
  </si>
  <si>
    <t>ДБІ_В5_1231</t>
  </si>
  <si>
    <t>Марина Дерев'янко</t>
  </si>
  <si>
    <t>ДБІ_В5_1232</t>
  </si>
  <si>
    <t>Марина Зайцева</t>
  </si>
  <si>
    <t>ДБІ_В5_1233</t>
  </si>
  <si>
    <t>Марина Захарова</t>
  </si>
  <si>
    <t>ДБІ_В5_1234</t>
  </si>
  <si>
    <t>Марина Заюкова</t>
  </si>
  <si>
    <t>ДБІ_В5_1235</t>
  </si>
  <si>
    <t>Марина Зінченко</t>
  </si>
  <si>
    <t>ДБІ_В5_1236</t>
  </si>
  <si>
    <t>Марина Куранова</t>
  </si>
  <si>
    <t>ДБІ_В5_1237</t>
  </si>
  <si>
    <t>Марина Кутова</t>
  </si>
  <si>
    <t>ДБІ_В5_1238</t>
  </si>
  <si>
    <t>Марина Лазукіна</t>
  </si>
  <si>
    <t>ДБІ_В5_1239</t>
  </si>
  <si>
    <t>Марина Лисойван</t>
  </si>
  <si>
    <t>ДБІ_В5_1240</t>
  </si>
  <si>
    <t>Марина Мовчан</t>
  </si>
  <si>
    <t>ДБІ_В5_1241</t>
  </si>
  <si>
    <t>Марина Морозова</t>
  </si>
  <si>
    <t>ДБІ_В5_1242</t>
  </si>
  <si>
    <t>Марина Нестеровська</t>
  </si>
  <si>
    <t>ДБІ_В5_1243</t>
  </si>
  <si>
    <t>Марина Нижник</t>
  </si>
  <si>
    <t>ДБІ_В5_1244</t>
  </si>
  <si>
    <t>Марина Пархоменко</t>
  </si>
  <si>
    <t>ДБІ_В5_1245</t>
  </si>
  <si>
    <t>Марина Поліщук</t>
  </si>
  <si>
    <t>ДБІ_В5_1246</t>
  </si>
  <si>
    <t>Марина Пяленко</t>
  </si>
  <si>
    <t>ДБІ_В5_1247</t>
  </si>
  <si>
    <t>Марина Різник</t>
  </si>
  <si>
    <t>ДБІ_В5_1248</t>
  </si>
  <si>
    <t>Марина Ситнікова</t>
  </si>
  <si>
    <t>ДБІ_В5_1249</t>
  </si>
  <si>
    <t>Марина Стрижеус</t>
  </si>
  <si>
    <t>ДБІ_В5_1250</t>
  </si>
  <si>
    <t>МАРИНА ТИМОНОВА</t>
  </si>
  <si>
    <t>ДБІ_В5_1251</t>
  </si>
  <si>
    <t>Марина Фатьянова</t>
  </si>
  <si>
    <t>ДБІ_В5_1252</t>
  </si>
  <si>
    <t>Марія Баб'юк</t>
  </si>
  <si>
    <t>ДБІ_В5_1253</t>
  </si>
  <si>
    <t>Марія Базаєва</t>
  </si>
  <si>
    <t>ДБІ_В5_1254</t>
  </si>
  <si>
    <t>Марія Барбат</t>
  </si>
  <si>
    <t>ДБІ_В5_1255</t>
  </si>
  <si>
    <t>Марія Бесараб</t>
  </si>
  <si>
    <t>ДБІ_В5_1256</t>
  </si>
  <si>
    <t>Марія Бранчик</t>
  </si>
  <si>
    <t>ДБІ_В5_1257</t>
  </si>
  <si>
    <t>Марія Василишин</t>
  </si>
  <si>
    <t>ДБІ_В5_1258</t>
  </si>
  <si>
    <t>Марія Гейко</t>
  </si>
  <si>
    <t>ДБІ_В5_1259</t>
  </si>
  <si>
    <t>Марія Горбатюк</t>
  </si>
  <si>
    <t>ДБІ_В5_1260</t>
  </si>
  <si>
    <t>Марія Деньгіна</t>
  </si>
  <si>
    <t>ДБІ_В5_1261</t>
  </si>
  <si>
    <t>Марія Замороз</t>
  </si>
  <si>
    <t>ДБІ_В5_1262</t>
  </si>
  <si>
    <t>Марія Здирок</t>
  </si>
  <si>
    <t>ДБІ_В5_1263</t>
  </si>
  <si>
    <t>Марія Карпенко</t>
  </si>
  <si>
    <t>ДБІ_В5_1264</t>
  </si>
  <si>
    <t>Марія Кичан</t>
  </si>
  <si>
    <t>ДБІ_В5_1265</t>
  </si>
  <si>
    <t>Марія Кіральгазі</t>
  </si>
  <si>
    <t>ДБІ_В5_1266</t>
  </si>
  <si>
    <t>Марія Коваль</t>
  </si>
  <si>
    <t>ДБІ_В5_1267</t>
  </si>
  <si>
    <t>Марія Короткова</t>
  </si>
  <si>
    <t>ДБІ_В5_1268</t>
  </si>
  <si>
    <t>Марія Кучер</t>
  </si>
  <si>
    <t>ДБІ_В5_1269</t>
  </si>
  <si>
    <t>Марія Лелів</t>
  </si>
  <si>
    <t>ДБІ_В5_1270</t>
  </si>
  <si>
    <t>Марія Медведєва</t>
  </si>
  <si>
    <t>ДБІ_В5_1271</t>
  </si>
  <si>
    <t>Марія Мирончук</t>
  </si>
  <si>
    <t>ДБІ_В5_1272</t>
  </si>
  <si>
    <t>Марія Пальчікова</t>
  </si>
  <si>
    <t>ДБІ_В5_1273</t>
  </si>
  <si>
    <t>Марія Пилич</t>
  </si>
  <si>
    <t>ДБІ_В5_1274</t>
  </si>
  <si>
    <t>Марія Смоленська</t>
  </si>
  <si>
    <t>ДБІ_В5_1275</t>
  </si>
  <si>
    <t>Марія Цапович</t>
  </si>
  <si>
    <t>ДБІ_В5_1276</t>
  </si>
  <si>
    <t>Марія Чегринець</t>
  </si>
  <si>
    <t>ДБІ_В5_1277</t>
  </si>
  <si>
    <t>Марк Бережний</t>
  </si>
  <si>
    <t>ДБІ_В5_1278</t>
  </si>
  <si>
    <t>Маркіян Берник</t>
  </si>
  <si>
    <t>ДБІ_В5_1279</t>
  </si>
  <si>
    <t>Марко Олександр Валерійович</t>
  </si>
  <si>
    <t>ДБІ_В5_1280</t>
  </si>
  <si>
    <t>Марта Бобеляк</t>
  </si>
  <si>
    <t>ДБІ_В5_1281</t>
  </si>
  <si>
    <t>Марта Скоропада</t>
  </si>
  <si>
    <t>ДБІ_В5_1282</t>
  </si>
  <si>
    <t>Марчук Тетяна</t>
  </si>
  <si>
    <t>ДБІ_В5_1283</t>
  </si>
  <si>
    <t>Мар'яна Бакай</t>
  </si>
  <si>
    <t>ДБІ_В5_1284</t>
  </si>
  <si>
    <t>Мар'яна Дьяченко</t>
  </si>
  <si>
    <t>ДБІ_В5_1285</t>
  </si>
  <si>
    <t>Мар'яна Кучерява</t>
  </si>
  <si>
    <t>ДБІ_В5_1286</t>
  </si>
  <si>
    <t>Мар'яна Лазар</t>
  </si>
  <si>
    <t>ДБІ_В5_1287</t>
  </si>
  <si>
    <t>Матвій Гитик</t>
  </si>
  <si>
    <t>ДБІ_В5_1288</t>
  </si>
  <si>
    <t>Матвій Патлаєв</t>
  </si>
  <si>
    <t>ДБІ_В5_1289</t>
  </si>
  <si>
    <t>МАЦЕНКО ОЛЬГА</t>
  </si>
  <si>
    <t>ДБІ_В5_1290</t>
  </si>
  <si>
    <t>Мацьків Богдан</t>
  </si>
  <si>
    <t>ДБІ_В5_1291</t>
  </si>
  <si>
    <t>Мацюк Софія</t>
  </si>
  <si>
    <t>ДБІ_В5_1292</t>
  </si>
  <si>
    <t>Маша Болячевець</t>
  </si>
  <si>
    <t>ДБІ_В5_1293</t>
  </si>
  <si>
    <t>Мельник Віталій</t>
  </si>
  <si>
    <t>ДБІ_В5_1294</t>
  </si>
  <si>
    <t>Мельник Марія</t>
  </si>
  <si>
    <t>ДБІ_В5_1295</t>
  </si>
  <si>
    <t>Микита Бабкін</t>
  </si>
  <si>
    <t>ДБІ_В5_1296</t>
  </si>
  <si>
    <t>Микита Куліненков</t>
  </si>
  <si>
    <t>ДБІ_В5_1297</t>
  </si>
  <si>
    <t>Микола Варавко</t>
  </si>
  <si>
    <t>ДБІ_В5_1298</t>
  </si>
  <si>
    <t>Микола Віцько</t>
  </si>
  <si>
    <t>ДБІ_В5_1299</t>
  </si>
  <si>
    <t>Микола Дутчак</t>
  </si>
  <si>
    <t>ДБІ_В5_1300</t>
  </si>
  <si>
    <t>Микола Лісовець</t>
  </si>
  <si>
    <t>ДБІ_В5_1301</t>
  </si>
  <si>
    <t>Микола Мукоїда</t>
  </si>
  <si>
    <t>ДБІ_В5_1302</t>
  </si>
  <si>
    <t>Микола Осадчий</t>
  </si>
  <si>
    <t>ДБІ_В5_1303</t>
  </si>
  <si>
    <t>Микола Салій</t>
  </si>
  <si>
    <t>ДБІ_В5_1304</t>
  </si>
  <si>
    <t>Микола Степанкевич</t>
  </si>
  <si>
    <t>ДБІ_В5_1305</t>
  </si>
  <si>
    <t>Мирослав Котляр</t>
  </si>
  <si>
    <t>ДБІ_В5_1306</t>
  </si>
  <si>
    <t>Мирослав Ольховський</t>
  </si>
  <si>
    <t>ДБІ_В5_1307</t>
  </si>
  <si>
    <t>Мирослава Марченко</t>
  </si>
  <si>
    <t>ДБІ_В5_1308</t>
  </si>
  <si>
    <t>Мирослава Олійник</t>
  </si>
  <si>
    <t>ДБІ_В5_1309</t>
  </si>
  <si>
    <t>Мирослава Підвальна</t>
  </si>
  <si>
    <t>ДБІ_В5_1310</t>
  </si>
  <si>
    <t>Мирослава Сорока</t>
  </si>
  <si>
    <t>ДБІ_В5_1311</t>
  </si>
  <si>
    <t>Мирослава Шолтіс</t>
  </si>
  <si>
    <t>ДБІ_В5_1312</t>
  </si>
  <si>
    <t>Михаил Журавель</t>
  </si>
  <si>
    <t>ДБІ_В5_1313</t>
  </si>
  <si>
    <t>Михайло Кохановский</t>
  </si>
  <si>
    <t>ДБІ_В5_1314</t>
  </si>
  <si>
    <t>Михайло Кравченко</t>
  </si>
  <si>
    <t>ДБІ_В5_1315</t>
  </si>
  <si>
    <t>Михайло Ксьондзик</t>
  </si>
  <si>
    <t>ДБІ_В5_1316</t>
  </si>
  <si>
    <t>Михайло Кужелєв</t>
  </si>
  <si>
    <t>ДБІ_В5_1317</t>
  </si>
  <si>
    <t>Михайло Левін</t>
  </si>
  <si>
    <t>ДБІ_В5_1318</t>
  </si>
  <si>
    <t>Михайло Литвиненко</t>
  </si>
  <si>
    <t>ДБІ_В5_1319</t>
  </si>
  <si>
    <t>Михайло Малашенко</t>
  </si>
  <si>
    <t>ДБІ_В5_1320</t>
  </si>
  <si>
    <t>Михайло Мачужак</t>
  </si>
  <si>
    <t>ДБІ_В5_1321</t>
  </si>
  <si>
    <t>Михайло Мельничук</t>
  </si>
  <si>
    <t>ДБІ_В5_1322</t>
  </si>
  <si>
    <t>Михайло Павленко</t>
  </si>
  <si>
    <t>ДБІ_В5_1323</t>
  </si>
  <si>
    <t>Михайло Танькін</t>
  </si>
  <si>
    <t>ДБІ_В5_1324</t>
  </si>
  <si>
    <t>Михайло Тимошик</t>
  </si>
  <si>
    <t>ДБІ_В5_1325</t>
  </si>
  <si>
    <t>Мілана Білогурова</t>
  </si>
  <si>
    <t>ДБІ_В5_1326</t>
  </si>
  <si>
    <t>Мішенін Андрій</t>
  </si>
  <si>
    <t>ДБІ_В5_1327</t>
  </si>
  <si>
    <t>Нагайчук Ніка</t>
  </si>
  <si>
    <t>ДБІ_В5_1328</t>
  </si>
  <si>
    <t>Надія Абрамова</t>
  </si>
  <si>
    <t>ДБІ_В5_1329</t>
  </si>
  <si>
    <t>Надія Бабінець</t>
  </si>
  <si>
    <t>ДБІ_В5_1330</t>
  </si>
  <si>
    <t>Надія Божко</t>
  </si>
  <si>
    <t>ДБІ_В5_1331</t>
  </si>
  <si>
    <t>Надія Вдовиченко</t>
  </si>
  <si>
    <t>ДБІ_В5_1332</t>
  </si>
  <si>
    <t>Надія Галата</t>
  </si>
  <si>
    <t>ДБІ_В5_1333</t>
  </si>
  <si>
    <t>Надія Демидюк</t>
  </si>
  <si>
    <t>ДБІ_В5_1334</t>
  </si>
  <si>
    <t>Надія Дехтяр</t>
  </si>
  <si>
    <t>ДБІ_В5_1335</t>
  </si>
  <si>
    <t>Надія Іваніцька</t>
  </si>
  <si>
    <t>ДБІ_В5_1336</t>
  </si>
  <si>
    <t>Надія Кіріченко</t>
  </si>
  <si>
    <t>ДБІ_В5_1337</t>
  </si>
  <si>
    <t>Надія Коваленко</t>
  </si>
  <si>
    <t>ДБІ_В5_1338</t>
  </si>
  <si>
    <t>Надія Коваль</t>
  </si>
  <si>
    <t>ДБІ_В5_1339</t>
  </si>
  <si>
    <t>Надія Кучер</t>
  </si>
  <si>
    <t>ДБІ_В5_1340</t>
  </si>
  <si>
    <t>Надія Максименко</t>
  </si>
  <si>
    <t>ДБІ_В5_1341</t>
  </si>
  <si>
    <t>Надія Мячіна</t>
  </si>
  <si>
    <t>ДБІ_В5_1342</t>
  </si>
  <si>
    <t>Надія Николенко</t>
  </si>
  <si>
    <t>ДБІ_В5_1343</t>
  </si>
  <si>
    <t>Надія Олійник</t>
  </si>
  <si>
    <t>ДБІ_В5_1344</t>
  </si>
  <si>
    <t>Надія Петриця</t>
  </si>
  <si>
    <t>ДБІ_В5_1345</t>
  </si>
  <si>
    <t>Надія Процик</t>
  </si>
  <si>
    <t>ДБІ_В5_1346</t>
  </si>
  <si>
    <t>Надія Рудик</t>
  </si>
  <si>
    <t>ДБІ_В5_1347</t>
  </si>
  <si>
    <t>НАДІЯ Серафінська</t>
  </si>
  <si>
    <t>ДБІ_В5_1348</t>
  </si>
  <si>
    <t>Надія Сизова</t>
  </si>
  <si>
    <t>ДБІ_В5_1349</t>
  </si>
  <si>
    <t>Надія Сюлковська</t>
  </si>
  <si>
    <t>ДБІ_В5_1350</t>
  </si>
  <si>
    <t>Надія Таланкіна</t>
  </si>
  <si>
    <t>ДБІ_В5_1351</t>
  </si>
  <si>
    <t>Надія Федоренко</t>
  </si>
  <si>
    <t>ДБІ_В5_1352</t>
  </si>
  <si>
    <t>Надія Хомич</t>
  </si>
  <si>
    <t>ДБІ_В5_1353</t>
  </si>
  <si>
    <t>Надя Бургела</t>
  </si>
  <si>
    <t>ДБІ_В5_1354</t>
  </si>
  <si>
    <t>надя зайцева</t>
  </si>
  <si>
    <t>ДБІ_В5_1355</t>
  </si>
  <si>
    <t>Назар Кравчук</t>
  </si>
  <si>
    <t>ДБІ_В5_1356</t>
  </si>
  <si>
    <t>Назар Мазурак</t>
  </si>
  <si>
    <t>ДБІ_В5_1357</t>
  </si>
  <si>
    <t>Назар Недосик</t>
  </si>
  <si>
    <t>ДБІ_В5_1358</t>
  </si>
  <si>
    <t>Намінас Максим</t>
  </si>
  <si>
    <t>ДБІ_В5_1359</t>
  </si>
  <si>
    <t>Нанівський Тарасович</t>
  </si>
  <si>
    <t>ДБІ_В5_1360</t>
  </si>
  <si>
    <t>Настасія Кобеляцька</t>
  </si>
  <si>
    <t>ДБІ_В5_1361</t>
  </si>
  <si>
    <t>Настя Білоус</t>
  </si>
  <si>
    <t>ДБІ_В5_1362</t>
  </si>
  <si>
    <t>Настя Макогон</t>
  </si>
  <si>
    <t>ДБІ_В5_1363</t>
  </si>
  <si>
    <t>Настя Мокренко</t>
  </si>
  <si>
    <t>ДБІ_В5_1364</t>
  </si>
  <si>
    <t>Настя Полига</t>
  </si>
  <si>
    <t>ДБІ_В5_1365</t>
  </si>
  <si>
    <t>Наталія Андрушкевич</t>
  </si>
  <si>
    <t>ДБІ_В5_1366</t>
  </si>
  <si>
    <t>Наталія Бакалова</t>
  </si>
  <si>
    <t>ДБІ_В5_1367</t>
  </si>
  <si>
    <t>Наталія Балабайко</t>
  </si>
  <si>
    <t>ДБІ_В5_1368</t>
  </si>
  <si>
    <t>Наталія Баран</t>
  </si>
  <si>
    <t>ДБІ_В5_1369</t>
  </si>
  <si>
    <t>Наталія Биба</t>
  </si>
  <si>
    <t>ДБІ_В5_1370</t>
  </si>
  <si>
    <t>Наталія Білецька</t>
  </si>
  <si>
    <t>ДБІ_В5_1371</t>
  </si>
  <si>
    <t>Наталія Бобровська</t>
  </si>
  <si>
    <t>ДБІ_В5_1372</t>
  </si>
  <si>
    <t>Наталія Бондаренко</t>
  </si>
  <si>
    <t>ДБІ_В5_1373</t>
  </si>
  <si>
    <t>Наталія Возна</t>
  </si>
  <si>
    <t>ДБІ_В5_1374</t>
  </si>
  <si>
    <t>Наталія Голуб</t>
  </si>
  <si>
    <t>ДБІ_В5_1375</t>
  </si>
  <si>
    <t>Наталія Граматна</t>
  </si>
  <si>
    <t>ДБІ_В5_1376</t>
  </si>
  <si>
    <t>Наталія Грель</t>
  </si>
  <si>
    <t>ДБІ_В5_1377</t>
  </si>
  <si>
    <t>Наталія Євдокимова</t>
  </si>
  <si>
    <t>ДБІ_В5_1378</t>
  </si>
  <si>
    <t>Наталія Єгорова</t>
  </si>
  <si>
    <t>ДБІ_В5_1379</t>
  </si>
  <si>
    <t>Наталія Єрмоленко</t>
  </si>
  <si>
    <t>ДБІ_В5_1380</t>
  </si>
  <si>
    <t>Наталія Єрмолова</t>
  </si>
  <si>
    <t>ДБІ_В5_1381</t>
  </si>
  <si>
    <t>Наталія Єщенко</t>
  </si>
  <si>
    <t>ДБІ_В5_1382</t>
  </si>
  <si>
    <t>Наталія Жабчик</t>
  </si>
  <si>
    <t>ДБІ_В5_1383</t>
  </si>
  <si>
    <t>Наталія Жигадло</t>
  </si>
  <si>
    <t>ДБІ_В5_1384</t>
  </si>
  <si>
    <t>Наталія Івашків</t>
  </si>
  <si>
    <t>ДБІ_В5_1385</t>
  </si>
  <si>
    <t>Наталія Ільків</t>
  </si>
  <si>
    <t>ДБІ_В5_1386</t>
  </si>
  <si>
    <t>Наталія Ісаченко</t>
  </si>
  <si>
    <t>ДБІ_В5_1387</t>
  </si>
  <si>
    <t>Наталія Кащук</t>
  </si>
  <si>
    <t>ДБІ_В5_1388</t>
  </si>
  <si>
    <t>Наталія Квашина</t>
  </si>
  <si>
    <t>ДБІ_В5_1389</t>
  </si>
  <si>
    <t>Наталія Кіріченко</t>
  </si>
  <si>
    <t>ДБІ_В5_1390</t>
  </si>
  <si>
    <t>Наталія Кнуренко</t>
  </si>
  <si>
    <t>ДБІ_В5_1391</t>
  </si>
  <si>
    <t>Наталія Ковальчук</t>
  </si>
  <si>
    <t>ДБІ_В5_1392</t>
  </si>
  <si>
    <t>Наталія Ковтун</t>
  </si>
  <si>
    <t>ДБІ_В5_1393</t>
  </si>
  <si>
    <t>Наталія Ковшан</t>
  </si>
  <si>
    <t>ДБІ_В5_1394</t>
  </si>
  <si>
    <t>Наталія Козловська</t>
  </si>
  <si>
    <t>ДБІ_В5_1395</t>
  </si>
  <si>
    <t>Наталія Компанієць</t>
  </si>
  <si>
    <t>ДБІ_В5_1396</t>
  </si>
  <si>
    <t>Наталія Кондратюк</t>
  </si>
  <si>
    <t>ДБІ_В5_1397</t>
  </si>
  <si>
    <t>Наталія Коржова</t>
  </si>
  <si>
    <t>ДБІ_В5_1398</t>
  </si>
  <si>
    <t>Наталія Корнійчук</t>
  </si>
  <si>
    <t>ДБІ_В5_1399</t>
  </si>
  <si>
    <t>Наталія Кравчинська</t>
  </si>
  <si>
    <t>ДБІ_В5_1400</t>
  </si>
  <si>
    <t>Наталія Кравчук</t>
  </si>
  <si>
    <t>ДБІ_В5_1401</t>
  </si>
  <si>
    <t>Наталія Кривонос</t>
  </si>
  <si>
    <t>ДБІ_В5_1402</t>
  </si>
  <si>
    <t>Наталія Куник</t>
  </si>
  <si>
    <t>ДБІ_В5_1403</t>
  </si>
  <si>
    <t>Наталія Лагода</t>
  </si>
  <si>
    <t>ДБІ_В5_1404</t>
  </si>
  <si>
    <t>Наталія Лебедєва</t>
  </si>
  <si>
    <t>ДБІ_В5_1405</t>
  </si>
  <si>
    <t>Наталія Лущак</t>
  </si>
  <si>
    <t>ДБІ_В5_1406</t>
  </si>
  <si>
    <t>Наталія Міліна</t>
  </si>
  <si>
    <t>ДБІ_В5_1407</t>
  </si>
  <si>
    <t>Наталія Мостовенко</t>
  </si>
  <si>
    <t>ДБІ_В5_1408</t>
  </si>
  <si>
    <t>Наталія Никига</t>
  </si>
  <si>
    <t>ДБІ_В5_1409</t>
  </si>
  <si>
    <t>Наталія Павленко</t>
  </si>
  <si>
    <t>ДБІ_В5_1410</t>
  </si>
  <si>
    <t>Наталія Паладій</t>
  </si>
  <si>
    <t>ДБІ_В5_1411</t>
  </si>
  <si>
    <t>Наталія Пасішник</t>
  </si>
  <si>
    <t>ДБІ_В5_1412</t>
  </si>
  <si>
    <t>Наталія Пилипенко</t>
  </si>
  <si>
    <t>ДБІ_В5_1413</t>
  </si>
  <si>
    <t>Наталія Плоска</t>
  </si>
  <si>
    <t>ДБІ_В5_1414</t>
  </si>
  <si>
    <t>Наталія Приємська</t>
  </si>
  <si>
    <t>ДБІ_В5_1415</t>
  </si>
  <si>
    <t>Наталія Пшеченко</t>
  </si>
  <si>
    <t>ДБІ_В5_1416</t>
  </si>
  <si>
    <t>Наталія Радченко</t>
  </si>
  <si>
    <t>ДБІ_В5_1417</t>
  </si>
  <si>
    <t>Наталія Росохата</t>
  </si>
  <si>
    <t>ДБІ_В5_1418</t>
  </si>
  <si>
    <t>Наталія Сейсебаева</t>
  </si>
  <si>
    <t>ДБІ_В5_1419</t>
  </si>
  <si>
    <t>Наталія Сідорчук</t>
  </si>
  <si>
    <t>ДБІ_В5_1420</t>
  </si>
  <si>
    <t>Наталія Сільченко</t>
  </si>
  <si>
    <t>ДБІ_В5_1421</t>
  </si>
  <si>
    <t>Наталія Скорблюк</t>
  </si>
  <si>
    <t>ДБІ_В5_1422</t>
  </si>
  <si>
    <t>Наталія Степанова</t>
  </si>
  <si>
    <t>ДБІ_В5_1423</t>
  </si>
  <si>
    <t>Наталія Тимошик</t>
  </si>
  <si>
    <t>ДБІ_В5_1424</t>
  </si>
  <si>
    <t>Наталія Тищенко</t>
  </si>
  <si>
    <t>ДБІ_В5_1425</t>
  </si>
  <si>
    <t>Наталія Харитоненко</t>
  </si>
  <si>
    <t>ДБІ_В5_1426</t>
  </si>
  <si>
    <t>Наталія Шевчук</t>
  </si>
  <si>
    <t>ДБІ_В5_1427</t>
  </si>
  <si>
    <t>Наталя Архірейська</t>
  </si>
  <si>
    <t>ДБІ_В5_1428</t>
  </si>
  <si>
    <t>Наталя Грицишин</t>
  </si>
  <si>
    <t>ДБІ_В5_1429</t>
  </si>
  <si>
    <t>Наталя Завальнюк</t>
  </si>
  <si>
    <t>ДБІ_В5_1430</t>
  </si>
  <si>
    <t>Наталя Макар</t>
  </si>
  <si>
    <t>ДБІ_В5_1431</t>
  </si>
  <si>
    <t>Наталя Мартинова</t>
  </si>
  <si>
    <t>ДБІ_В5_1432</t>
  </si>
  <si>
    <t>Наталя Пархета</t>
  </si>
  <si>
    <t>ДБІ_В5_1433</t>
  </si>
  <si>
    <t>Наталя Романович</t>
  </si>
  <si>
    <t>ДБІ_В5_1434</t>
  </si>
  <si>
    <t>Наталя Слюсар</t>
  </si>
  <si>
    <t>ДБІ_В5_1435</t>
  </si>
  <si>
    <t>Недужко Андрій</t>
  </si>
  <si>
    <t>ДБІ_В5_1436</t>
  </si>
  <si>
    <t>Неклеса Валерія</t>
  </si>
  <si>
    <t>ДБІ_В5_1437</t>
  </si>
  <si>
    <t>Неллі ЗІНЕНКО</t>
  </si>
  <si>
    <t>ДБІ_В5_1438</t>
  </si>
  <si>
    <t>Неля Антоненко</t>
  </si>
  <si>
    <t>ДБІ_В5_1439</t>
  </si>
  <si>
    <t>Неля Бойко</t>
  </si>
  <si>
    <t>ДБІ_В5_1440</t>
  </si>
  <si>
    <t>Неля Петрова</t>
  </si>
  <si>
    <t>ДБІ_В5_1441</t>
  </si>
  <si>
    <t>Немеш Оксана</t>
  </si>
  <si>
    <t>ДБІ_В5_1442</t>
  </si>
  <si>
    <t>Никита Коваль</t>
  </si>
  <si>
    <t>ДБІ_В5_1443</t>
  </si>
  <si>
    <t>Никита Сологуб</t>
  </si>
  <si>
    <t>ДБІ_В5_1444</t>
  </si>
  <si>
    <t>Никита Чечеринда</t>
  </si>
  <si>
    <t>ДБІ_В5_1445</t>
  </si>
  <si>
    <t>Нікіта Вегера</t>
  </si>
  <si>
    <t>ДБІ_В5_1446</t>
  </si>
  <si>
    <t>Нікіта Ковальський</t>
  </si>
  <si>
    <t>ДБІ_В5_1447</t>
  </si>
  <si>
    <t>Ніколай Хохлов</t>
  </si>
  <si>
    <t>ДБІ_В5_1448</t>
  </si>
  <si>
    <t>Ніколь Стародубець</t>
  </si>
  <si>
    <t>ДБІ_В5_1449</t>
  </si>
  <si>
    <t>Ніконова Надія</t>
  </si>
  <si>
    <t>ДБІ_В5_1450</t>
  </si>
  <si>
    <t>Ніна Кононова</t>
  </si>
  <si>
    <t>ДБІ_В5_1451</t>
  </si>
  <si>
    <t>Ніна Лихач</t>
  </si>
  <si>
    <t>ДБІ_В5_1452</t>
  </si>
  <si>
    <t>Ніна Реу</t>
  </si>
  <si>
    <t>ДБІ_В5_1453</t>
  </si>
  <si>
    <t>Ніна Шариш</t>
  </si>
  <si>
    <t>ДБІ_В5_1454</t>
  </si>
  <si>
    <t>Нінічук Ірина</t>
  </si>
  <si>
    <t>ДБІ_В5_1455</t>
  </si>
  <si>
    <t>Нянько Валерія</t>
  </si>
  <si>
    <t>ДБІ_В5_1456</t>
  </si>
  <si>
    <t>Ободовська Аліна</t>
  </si>
  <si>
    <t>ДБІ_В5_1457</t>
  </si>
  <si>
    <t>Оверко О. І.</t>
  </si>
  <si>
    <t>ДБІ_В5_1458</t>
  </si>
  <si>
    <t>Одарка Софійчук</t>
  </si>
  <si>
    <t>ДБІ_В5_1459</t>
  </si>
  <si>
    <t>Оксана Байдак</t>
  </si>
  <si>
    <t>ДБІ_В5_1460</t>
  </si>
  <si>
    <t>Оксана Ботвіновська</t>
  </si>
  <si>
    <t>ДБІ_В5_1461</t>
  </si>
  <si>
    <t>Оксана Васюхник</t>
  </si>
  <si>
    <t>ДБІ_В5_1462</t>
  </si>
  <si>
    <t>Оксана Вовченко</t>
  </si>
  <si>
    <t>ДБІ_В5_1463</t>
  </si>
  <si>
    <t>Оксана Галат</t>
  </si>
  <si>
    <t>ДБІ_В5_1464</t>
  </si>
  <si>
    <t>Оксана Гоголь</t>
  </si>
  <si>
    <t>ДБІ_В5_1465</t>
  </si>
  <si>
    <t>Оксана Демченко</t>
  </si>
  <si>
    <t>ДБІ_В5_1466</t>
  </si>
  <si>
    <t>Оксана Дроняк</t>
  </si>
  <si>
    <t>ДБІ_В5_1467</t>
  </si>
  <si>
    <t>Оксана Єжела</t>
  </si>
  <si>
    <t>ДБІ_В5_1468</t>
  </si>
  <si>
    <t>Оксана Запірченко</t>
  </si>
  <si>
    <t>ДБІ_В5_1469</t>
  </si>
  <si>
    <t>Оксана Збиранник</t>
  </si>
  <si>
    <t>ДБІ_В5_1470</t>
  </si>
  <si>
    <t>Оксана Исмаилова</t>
  </si>
  <si>
    <t>ДБІ_В5_1471</t>
  </si>
  <si>
    <t>Оксана Іваницька</t>
  </si>
  <si>
    <t>ДБІ_В5_1472</t>
  </si>
  <si>
    <t>Оксана Іванова</t>
  </si>
  <si>
    <t>ДБІ_В5_1473</t>
  </si>
  <si>
    <t>Оксана Іконяк</t>
  </si>
  <si>
    <t>ДБІ_В5_1474</t>
  </si>
  <si>
    <t>Оксана Кереканич</t>
  </si>
  <si>
    <t>ДБІ_В5_1475</t>
  </si>
  <si>
    <t>Оксана Король</t>
  </si>
  <si>
    <t>ДБІ_В5_1476</t>
  </si>
  <si>
    <t>Оксана Кузніцова</t>
  </si>
  <si>
    <t>ДБІ_В5_1477</t>
  </si>
  <si>
    <t>Оксана Лозинська</t>
  </si>
  <si>
    <t>ДБІ_В5_1478</t>
  </si>
  <si>
    <t>Оксана Лопатовська</t>
  </si>
  <si>
    <t>ДБІ_В5_1479</t>
  </si>
  <si>
    <t>Оксана Ляшенко</t>
  </si>
  <si>
    <t>ДБІ_В5_1480</t>
  </si>
  <si>
    <t>Оксана Марковська</t>
  </si>
  <si>
    <t>ДБІ_В5_1481</t>
  </si>
  <si>
    <t>Оксана Мєсяц</t>
  </si>
  <si>
    <t>ДБІ_В5_1482</t>
  </si>
  <si>
    <t>Оксана Міхальчук</t>
  </si>
  <si>
    <t>ДБІ_В5_1483</t>
  </si>
  <si>
    <t>Оксана Омельчак</t>
  </si>
  <si>
    <t>ДБІ_В5_1484</t>
  </si>
  <si>
    <t>Оксана Павлікевич</t>
  </si>
  <si>
    <t>ДБІ_В5_1485</t>
  </si>
  <si>
    <t>Оксана Павлова-Робота</t>
  </si>
  <si>
    <t>ДБІ_В5_1486</t>
  </si>
  <si>
    <t>Оксана Ребрикова</t>
  </si>
  <si>
    <t>ДБІ_В5_1487</t>
  </si>
  <si>
    <t>Оксана Руда</t>
  </si>
  <si>
    <t>ДБІ_В5_1488</t>
  </si>
  <si>
    <t>Оксана Рудь</t>
  </si>
  <si>
    <t>ДБІ_В5_1489</t>
  </si>
  <si>
    <t>Оксана Рязанцева</t>
  </si>
  <si>
    <t>ДБІ_В5_1490</t>
  </si>
  <si>
    <t>Оксана Тренба</t>
  </si>
  <si>
    <t>ДБІ_В5_1491</t>
  </si>
  <si>
    <t>Оксана Троян</t>
  </si>
  <si>
    <t>ДБІ_В5_1492</t>
  </si>
  <si>
    <t>Оксана Чорна</t>
  </si>
  <si>
    <t>ДБІ_В5_1493</t>
  </si>
  <si>
    <t>Оксана Шерварли</t>
  </si>
  <si>
    <t>ДБІ_В5_1494</t>
  </si>
  <si>
    <t>Оксана Шпичак</t>
  </si>
  <si>
    <t>ДБІ_В5_1495</t>
  </si>
  <si>
    <t>Оксана Щекотова</t>
  </si>
  <si>
    <t>ДБІ_В5_1496</t>
  </si>
  <si>
    <t>Оксана Щерба</t>
  </si>
  <si>
    <t>ДБІ_В5_1497</t>
  </si>
  <si>
    <t>Оксана Яриш</t>
  </si>
  <si>
    <t>ДБІ_В5_1498</t>
  </si>
  <si>
    <t>Олег Білан</t>
  </si>
  <si>
    <t>ДБІ_В5_1499</t>
  </si>
  <si>
    <t>Олег Брюханов</t>
  </si>
  <si>
    <t>ДБІ_В5_1500</t>
  </si>
  <si>
    <t>Олег Гаврилів</t>
  </si>
  <si>
    <t>ДБІ_В5_1501</t>
  </si>
  <si>
    <t>Олег Іванишин</t>
  </si>
  <si>
    <t>ДБІ_В5_1502</t>
  </si>
  <si>
    <t>Олег Калатало</t>
  </si>
  <si>
    <t>ДБІ_В5_1503</t>
  </si>
  <si>
    <t>Олег Кісіль</t>
  </si>
  <si>
    <t>ДБІ_В5_1504</t>
  </si>
  <si>
    <t>Олег Патлах</t>
  </si>
  <si>
    <t>ДБІ_В5_1505</t>
  </si>
  <si>
    <t>Олег Романчук</t>
  </si>
  <si>
    <t>ДБІ_В5_1506</t>
  </si>
  <si>
    <t>Олег Савка</t>
  </si>
  <si>
    <t>ДБІ_В5_1507</t>
  </si>
  <si>
    <t>Олег Федів</t>
  </si>
  <si>
    <t>ДБІ_В5_1508</t>
  </si>
  <si>
    <t>Олександр Ахтирченко</t>
  </si>
  <si>
    <t>ДБІ_В5_1509</t>
  </si>
  <si>
    <t>Олександр Гайдабрус</t>
  </si>
  <si>
    <t>ДБІ_В5_1510</t>
  </si>
  <si>
    <t>Олександр Горлов</t>
  </si>
  <si>
    <t>ДБІ_В5_1511</t>
  </si>
  <si>
    <t>Олександр Губа</t>
  </si>
  <si>
    <t>ДБІ_В5_1512</t>
  </si>
  <si>
    <t>Олександр Гусєвич</t>
  </si>
  <si>
    <t>ДБІ_В5_1513</t>
  </si>
  <si>
    <t>Олександр Демченко</t>
  </si>
  <si>
    <t>ДБІ_В5_1514</t>
  </si>
  <si>
    <t>Олександр Добридник</t>
  </si>
  <si>
    <t>ДБІ_В5_1515</t>
  </si>
  <si>
    <t>Олександр Доронін</t>
  </si>
  <si>
    <t>ДБІ_В5_1516</t>
  </si>
  <si>
    <t>Олександр Дутчак</t>
  </si>
  <si>
    <t>ДБІ_В5_1517</t>
  </si>
  <si>
    <t>Олександр Забайрачний</t>
  </si>
  <si>
    <t>ДБІ_В5_1518</t>
  </si>
  <si>
    <t>Олександр Іванов</t>
  </si>
  <si>
    <t>ДБІ_В5_1519</t>
  </si>
  <si>
    <t>Олександр Івашина</t>
  </si>
  <si>
    <t>ДБІ_В5_1520</t>
  </si>
  <si>
    <t>Олександр Іващенко</t>
  </si>
  <si>
    <t>ДБІ_В5_1521</t>
  </si>
  <si>
    <t>Олександр Калатур</t>
  </si>
  <si>
    <t>ДБІ_В5_1522</t>
  </si>
  <si>
    <t>Олександр Каряка</t>
  </si>
  <si>
    <t>ДБІ_В5_1523</t>
  </si>
  <si>
    <t>Олександр Кашаба</t>
  </si>
  <si>
    <t>ДБІ_В5_1524</t>
  </si>
  <si>
    <t>Олександр Ковальчук</t>
  </si>
  <si>
    <t>ДБІ_В5_1525</t>
  </si>
  <si>
    <t>Олександр Костира</t>
  </si>
  <si>
    <t>ДБІ_В5_1526</t>
  </si>
  <si>
    <t>Олександр Кравець</t>
  </si>
  <si>
    <t>ДБІ_В5_1527</t>
  </si>
  <si>
    <t>Олександр Кравченко</t>
  </si>
  <si>
    <t>ДБІ_В5_1528</t>
  </si>
  <si>
    <t>Олександр Кропивка</t>
  </si>
  <si>
    <t>ДБІ_В5_1529</t>
  </si>
  <si>
    <t>Олександр Лебедюк</t>
  </si>
  <si>
    <t>ДБІ_В5_1530</t>
  </si>
  <si>
    <t>Олександр Мельник</t>
  </si>
  <si>
    <t>ДБІ_В5_1531</t>
  </si>
  <si>
    <t>Олександр Можейко</t>
  </si>
  <si>
    <t>ДБІ_В5_1532</t>
  </si>
  <si>
    <t>Олександр Мячін</t>
  </si>
  <si>
    <t>ДБІ_В5_1533</t>
  </si>
  <si>
    <t>Олександр Огородник</t>
  </si>
  <si>
    <t>ДБІ_В5_1534</t>
  </si>
  <si>
    <t>Олександр Оксанченко</t>
  </si>
  <si>
    <t>ДБІ_В5_1535</t>
  </si>
  <si>
    <t>Олександр Павлов</t>
  </si>
  <si>
    <t>ДБІ_В5_1536</t>
  </si>
  <si>
    <t>Олександр Павлюк</t>
  </si>
  <si>
    <t>ДБІ_В5_1537</t>
  </si>
  <si>
    <t>Олександр Пилипчук</t>
  </si>
  <si>
    <t>ДБІ_В5_1538</t>
  </si>
  <si>
    <t>Олександр Полянський</t>
  </si>
  <si>
    <t>ДБІ_В5_1539</t>
  </si>
  <si>
    <t>Олександр Романенко</t>
  </si>
  <si>
    <t>ДБІ_В5_1540</t>
  </si>
  <si>
    <t>Олександр Рудченко</t>
  </si>
  <si>
    <t>ДБІ_В5_1541</t>
  </si>
  <si>
    <t>Олександр Синявін</t>
  </si>
  <si>
    <t>ДБІ_В5_1542</t>
  </si>
  <si>
    <t>Олександр Сучков</t>
  </si>
  <si>
    <t>ДБІ_В5_1543</t>
  </si>
  <si>
    <t>Олександр Халенко</t>
  </si>
  <si>
    <t>ДБІ_В5_1544</t>
  </si>
  <si>
    <t>Олександр Храмцов</t>
  </si>
  <si>
    <t>ДБІ_В5_1545</t>
  </si>
  <si>
    <t>Олександр Шапка</t>
  </si>
  <si>
    <t>ДБІ_В5_1546</t>
  </si>
  <si>
    <t>Олександра Білоус</t>
  </si>
  <si>
    <t>ДБІ_В5_1547</t>
  </si>
  <si>
    <t>Олександра Бондаренко</t>
  </si>
  <si>
    <t>ДБІ_В5_1548</t>
  </si>
  <si>
    <t>Олександра Вікторівна Миколаєнко</t>
  </si>
  <si>
    <t>ДБІ_В5_1549</t>
  </si>
  <si>
    <t>Олександра Воловик</t>
  </si>
  <si>
    <t>ДБІ_В5_1550</t>
  </si>
  <si>
    <t>Олександра Ганжала</t>
  </si>
  <si>
    <t>ДБІ_В5_1551</t>
  </si>
  <si>
    <t>Олександра Гладишева</t>
  </si>
  <si>
    <t>ДБІ_В5_1552</t>
  </si>
  <si>
    <t>Олександра Іщук</t>
  </si>
  <si>
    <t>ДБІ_В5_1553</t>
  </si>
  <si>
    <t>Олександра Клименко</t>
  </si>
  <si>
    <t>ДБІ_В5_1554</t>
  </si>
  <si>
    <t>Олександра Корнейко</t>
  </si>
  <si>
    <t>ДБІ_В5_1555</t>
  </si>
  <si>
    <t>Олександра Мальцева</t>
  </si>
  <si>
    <t>ДБІ_В5_1556</t>
  </si>
  <si>
    <t>Олександра Пешкун</t>
  </si>
  <si>
    <t>ДБІ_В5_1557</t>
  </si>
  <si>
    <t>Олександра Погарська</t>
  </si>
  <si>
    <t>ДБІ_В5_1558</t>
  </si>
  <si>
    <t>Олександра Препяк</t>
  </si>
  <si>
    <t>ДБІ_В5_1559</t>
  </si>
  <si>
    <t>Олександра Сидоренко</t>
  </si>
  <si>
    <t>ДБІ_В5_1560</t>
  </si>
  <si>
    <t>Олександра Усятицька</t>
  </si>
  <si>
    <t>ДБІ_В5_1561</t>
  </si>
  <si>
    <t>Олександра Шкарупа</t>
  </si>
  <si>
    <t>ДБІ_В5_1562</t>
  </si>
  <si>
    <t>Олександра Юр'єва</t>
  </si>
  <si>
    <t>ДБІ_В5_1563</t>
  </si>
  <si>
    <t>Олександра Яремин</t>
  </si>
  <si>
    <t>ДБІ_В5_1564</t>
  </si>
  <si>
    <t>Олексій Банкулов</t>
  </si>
  <si>
    <t>ДБІ_В5_1565</t>
  </si>
  <si>
    <t>Олексій Куліков</t>
  </si>
  <si>
    <t>ДБІ_В5_1566</t>
  </si>
  <si>
    <t>Олексій Ласьков</t>
  </si>
  <si>
    <t>ДБІ_В5_1567</t>
  </si>
  <si>
    <t>Олексій Моісеєнко</t>
  </si>
  <si>
    <t>ДБІ_В5_1568</t>
  </si>
  <si>
    <t>Олексій Потоскаєв</t>
  </si>
  <si>
    <t>ДБІ_В5_1569</t>
  </si>
  <si>
    <t>Олексій Утіралов</t>
  </si>
  <si>
    <t>ДБІ_В5_1570</t>
  </si>
  <si>
    <t>Олексій Яковіненко</t>
  </si>
  <si>
    <t>ДБІ_В5_1571</t>
  </si>
  <si>
    <t>олена Бабіна</t>
  </si>
  <si>
    <t>ДБІ_В5_1572</t>
  </si>
  <si>
    <t>Олена Бойко</t>
  </si>
  <si>
    <t>ДБІ_В5_1573</t>
  </si>
  <si>
    <t>Олена Вайло</t>
  </si>
  <si>
    <t>ДБІ_В5_1574</t>
  </si>
  <si>
    <t>Олена Вікторівна Басалаєва</t>
  </si>
  <si>
    <t>ДБІ_В5_1575</t>
  </si>
  <si>
    <t>Олена Войтович</t>
  </si>
  <si>
    <t>ДБІ_В5_1576</t>
  </si>
  <si>
    <t>Олена Врублевська</t>
  </si>
  <si>
    <t>ДБІ_В5_1577</t>
  </si>
  <si>
    <t>Олена Гаврилюк</t>
  </si>
  <si>
    <t>ДБІ_В5_1578</t>
  </si>
  <si>
    <t>Олена Гесь</t>
  </si>
  <si>
    <t>ДБІ_В5_1579</t>
  </si>
  <si>
    <t>Олена Горяча</t>
  </si>
  <si>
    <t>ДБІ_В5_1580</t>
  </si>
  <si>
    <t>Олена Даневич</t>
  </si>
  <si>
    <t>ДБІ_В5_1581</t>
  </si>
  <si>
    <t>Олена Дмитренко</t>
  </si>
  <si>
    <t>ДБІ_В5_1582</t>
  </si>
  <si>
    <t>Олена Дмитрів</t>
  </si>
  <si>
    <t>ДБІ_В5_1583</t>
  </si>
  <si>
    <t>Олена Доля</t>
  </si>
  <si>
    <t>ДБІ_В5_1584</t>
  </si>
  <si>
    <t>Олена Доценко</t>
  </si>
  <si>
    <t>ДБІ_В5_1585</t>
  </si>
  <si>
    <t>Олена Дуднікова</t>
  </si>
  <si>
    <t>ДБІ_В5_1586</t>
  </si>
  <si>
    <t>Олена Дутчак</t>
  </si>
  <si>
    <t>ДБІ_В5_1587</t>
  </si>
  <si>
    <t>Олена Зайцева</t>
  </si>
  <si>
    <t>ДБІ_В5_1588</t>
  </si>
  <si>
    <t>Олена Іщак</t>
  </si>
  <si>
    <t>ДБІ_В5_1589</t>
  </si>
  <si>
    <t>Олена Калюжна</t>
  </si>
  <si>
    <t>ДБІ_В5_1590</t>
  </si>
  <si>
    <t>Олена Кварта</t>
  </si>
  <si>
    <t>ДБІ_В5_1591</t>
  </si>
  <si>
    <t>Олена Киричук</t>
  </si>
  <si>
    <t>ДБІ_В5_1592</t>
  </si>
  <si>
    <t>Олена Клименко</t>
  </si>
  <si>
    <t>ДБІ_В5_1593</t>
  </si>
  <si>
    <t>Олена Ковальчук</t>
  </si>
  <si>
    <t>ДБІ_В5_1594</t>
  </si>
  <si>
    <t>Олена Коломієць</t>
  </si>
  <si>
    <t>ДБІ_В5_1595</t>
  </si>
  <si>
    <t>Олена Комелькова</t>
  </si>
  <si>
    <t>ДБІ_В5_1596</t>
  </si>
  <si>
    <t>Олена Косигіна</t>
  </si>
  <si>
    <t>ДБІ_В5_1597</t>
  </si>
  <si>
    <t>Олена Котяй</t>
  </si>
  <si>
    <t>ДБІ_В5_1598</t>
  </si>
  <si>
    <t>Олена Коханова</t>
  </si>
  <si>
    <t>ДБІ_В5_1599</t>
  </si>
  <si>
    <t>Олена Крилова</t>
  </si>
  <si>
    <t>ДБІ_В5_1600</t>
  </si>
  <si>
    <t>Олена Куликовська</t>
  </si>
  <si>
    <t>ДБІ_В5_1601</t>
  </si>
  <si>
    <t>Олена Кучеренко</t>
  </si>
  <si>
    <t>ДБІ_В5_1602</t>
  </si>
  <si>
    <t>Олена Малихіна</t>
  </si>
  <si>
    <t>ДБІ_В5_1603</t>
  </si>
  <si>
    <t>Олена Матюхіна</t>
  </si>
  <si>
    <t>ДБІ_В5_1604</t>
  </si>
  <si>
    <t>Олена Московчук</t>
  </si>
  <si>
    <t>ДБІ_В5_1605</t>
  </si>
  <si>
    <t>Олена Моспанова</t>
  </si>
  <si>
    <t>ДБІ_В5_1606</t>
  </si>
  <si>
    <t>Олена Мустафіна</t>
  </si>
  <si>
    <t>ДБІ_В5_1607</t>
  </si>
  <si>
    <t>Олена Нагорна</t>
  </si>
  <si>
    <t>ДБІ_В5_1608</t>
  </si>
  <si>
    <t>Олена Павлуша</t>
  </si>
  <si>
    <t>ДБІ_В5_1609</t>
  </si>
  <si>
    <t>Олена Приймак</t>
  </si>
  <si>
    <t>ДБІ_В5_1610</t>
  </si>
  <si>
    <t>Олена Романенко</t>
  </si>
  <si>
    <t>ДБІ_В5_1611</t>
  </si>
  <si>
    <t>Олена Рудь</t>
  </si>
  <si>
    <t>ДБІ_В5_1612</t>
  </si>
  <si>
    <t>Олена Сідельник</t>
  </si>
  <si>
    <t>ДБІ_В5_1613</t>
  </si>
  <si>
    <t>Олена Словягина</t>
  </si>
  <si>
    <t>ДБІ_В5_1614</t>
  </si>
  <si>
    <t>Олена Смола</t>
  </si>
  <si>
    <t>ДБІ_В5_1615</t>
  </si>
  <si>
    <t>Олена Стародуб</t>
  </si>
  <si>
    <t>ДБІ_В5_1616</t>
  </si>
  <si>
    <t>Олена Стеценко</t>
  </si>
  <si>
    <t>ДБІ_В5_1617</t>
  </si>
  <si>
    <t>Олена Тягно</t>
  </si>
  <si>
    <t>ДБІ_В5_1618</t>
  </si>
  <si>
    <t>Олена Уваєва</t>
  </si>
  <si>
    <t>ДБІ_В5_1619</t>
  </si>
  <si>
    <t>Олена Фокіна</t>
  </si>
  <si>
    <t>ДБІ_В5_1620</t>
  </si>
  <si>
    <t>Олена Хоменко</t>
  </si>
  <si>
    <t>ДБІ_В5_1621</t>
  </si>
  <si>
    <t>Олена Циммерман</t>
  </si>
  <si>
    <t>ДБІ_В5_1622</t>
  </si>
  <si>
    <t>Олена Череднікова</t>
  </si>
  <si>
    <t>ДБІ_В5_1623</t>
  </si>
  <si>
    <t>Олена Чернявська</t>
  </si>
  <si>
    <t>ДБІ_В5_1624</t>
  </si>
  <si>
    <t>Олена Чунихина</t>
  </si>
  <si>
    <t>ДБІ_В5_1625</t>
  </si>
  <si>
    <t>Олена Швидка</t>
  </si>
  <si>
    <t>ДБІ_В5_1626</t>
  </si>
  <si>
    <t>Олена Шевчук</t>
  </si>
  <si>
    <t>ДБІ_В5_1627</t>
  </si>
  <si>
    <t>Олена Ющук</t>
  </si>
  <si>
    <t>ДБІ_В5_1628</t>
  </si>
  <si>
    <t>Олена Ясінська</t>
  </si>
  <si>
    <t>ДБІ_В5_1629</t>
  </si>
  <si>
    <t>Олеся Дорофєєва</t>
  </si>
  <si>
    <t>ДБІ_В5_1630</t>
  </si>
  <si>
    <t>Олеся Літвінова</t>
  </si>
  <si>
    <t>ДБІ_В5_1631</t>
  </si>
  <si>
    <t>Олеся Саврій</t>
  </si>
  <si>
    <t>ДБІ_В5_1632</t>
  </si>
  <si>
    <t>Олійник Василь</t>
  </si>
  <si>
    <t>ДБІ_В5_1633</t>
  </si>
  <si>
    <t>Ольга Алдабаєва</t>
  </si>
  <si>
    <t>ДБІ_В5_1634</t>
  </si>
  <si>
    <t>Ольга Андреєва</t>
  </si>
  <si>
    <t>ДБІ_В5_1635</t>
  </si>
  <si>
    <t>Ольга Баклан</t>
  </si>
  <si>
    <t>ДБІ_В5_1636</t>
  </si>
  <si>
    <t>Ольга Барзилович</t>
  </si>
  <si>
    <t>ДБІ_В5_1637</t>
  </si>
  <si>
    <t>Ольга Бедик</t>
  </si>
  <si>
    <t>ДБІ_В5_1638</t>
  </si>
  <si>
    <t>Ольга Волошко</t>
  </si>
  <si>
    <t>ДБІ_В5_1639</t>
  </si>
  <si>
    <t>Ольга Волощук</t>
  </si>
  <si>
    <t>ДБІ_В5_1640</t>
  </si>
  <si>
    <t>Ольга Гернешій</t>
  </si>
  <si>
    <t>ДБІ_В5_1641</t>
  </si>
  <si>
    <t>Ольга Горбенко</t>
  </si>
  <si>
    <t>ДБІ_В5_1642</t>
  </si>
  <si>
    <t>Ольга Драгожилова</t>
  </si>
  <si>
    <t>ДБІ_В5_1643</t>
  </si>
  <si>
    <t>Ольга Дромашко</t>
  </si>
  <si>
    <t>ДБІ_В5_1644</t>
  </si>
  <si>
    <t>Ольга Дрюченко</t>
  </si>
  <si>
    <t>ДБІ_В5_1645</t>
  </si>
  <si>
    <t>Ольга Єсіна</t>
  </si>
  <si>
    <t>ДБІ_В5_1646</t>
  </si>
  <si>
    <t>Ольга Загній</t>
  </si>
  <si>
    <t>ДБІ_В5_1647</t>
  </si>
  <si>
    <t>Ольга Захарцова</t>
  </si>
  <si>
    <t>ДБІ_В5_1648</t>
  </si>
  <si>
    <t>Ольга Камуз</t>
  </si>
  <si>
    <t>ДБІ_В5_1649</t>
  </si>
  <si>
    <t>Ольга Кириченко</t>
  </si>
  <si>
    <t>ДБІ_В5_1650</t>
  </si>
  <si>
    <t>Ольга Козак</t>
  </si>
  <si>
    <t>ДБІ_В5_1651</t>
  </si>
  <si>
    <t>Ольга Коник</t>
  </si>
  <si>
    <t>ДБІ_В5_1652</t>
  </si>
  <si>
    <t>Ольга Коновальчук</t>
  </si>
  <si>
    <t>ДБІ_В5_1653</t>
  </si>
  <si>
    <t>Ольга Корхова</t>
  </si>
  <si>
    <t>ДБІ_В5_1654</t>
  </si>
  <si>
    <t>Ольга Кривенька</t>
  </si>
  <si>
    <t>ДБІ_В5_1655</t>
  </si>
  <si>
    <t>Ольга Кривошей</t>
  </si>
  <si>
    <t>ДБІ_В5_1656</t>
  </si>
  <si>
    <t>Ольга Кругла</t>
  </si>
  <si>
    <t>ДБІ_В5_1657</t>
  </si>
  <si>
    <t>Ольга Лазарєва</t>
  </si>
  <si>
    <t>ДБІ_В5_1658</t>
  </si>
  <si>
    <t>Ольга Левченко</t>
  </si>
  <si>
    <t>ДБІ_В5_1659</t>
  </si>
  <si>
    <t>Ольга Лихач</t>
  </si>
  <si>
    <t>ДБІ_В5_1660</t>
  </si>
  <si>
    <t>Ольга Лущанець</t>
  </si>
  <si>
    <t>ДБІ_В5_1661</t>
  </si>
  <si>
    <t>Ольга Макарчук</t>
  </si>
  <si>
    <t>ДБІ_В5_1662</t>
  </si>
  <si>
    <t>Ольга Міщенко</t>
  </si>
  <si>
    <t>ДБІ_В5_1663</t>
  </si>
  <si>
    <t>Ольга Мосьпан</t>
  </si>
  <si>
    <t>ДБІ_В5_1664</t>
  </si>
  <si>
    <t>Ольга Насопрунова</t>
  </si>
  <si>
    <t>ДБІ_В5_1665</t>
  </si>
  <si>
    <t>Ольга Нечитайло</t>
  </si>
  <si>
    <t>ДБІ_В5_1666</t>
  </si>
  <si>
    <t>Ольга Ніжнік</t>
  </si>
  <si>
    <t>ДБІ_В5_1667</t>
  </si>
  <si>
    <t>Ольга Осляк</t>
  </si>
  <si>
    <t>ДБІ_В5_1668</t>
  </si>
  <si>
    <t>Ольга Павлюк</t>
  </si>
  <si>
    <t>ДБІ_В5_1669</t>
  </si>
  <si>
    <t>Ольга Палига</t>
  </si>
  <si>
    <t>ДБІ_В5_1670</t>
  </si>
  <si>
    <t>Ольга Пінчук</t>
  </si>
  <si>
    <t>ДБІ_В5_1671</t>
  </si>
  <si>
    <t>Ольга Подошвелева</t>
  </si>
  <si>
    <t>ДБІ_В5_1672</t>
  </si>
  <si>
    <t>Ольга Полховська</t>
  </si>
  <si>
    <t>ДБІ_В5_1673</t>
  </si>
  <si>
    <t>Ольга Прищ</t>
  </si>
  <si>
    <t>ДБІ_В5_1674</t>
  </si>
  <si>
    <t>Ольга Савун</t>
  </si>
  <si>
    <t>ДБІ_В5_1675</t>
  </si>
  <si>
    <t>Ольга Салійчук Ольга Салійчук</t>
  </si>
  <si>
    <t>ДБІ_В5_1676</t>
  </si>
  <si>
    <t>Ольга Сашко</t>
  </si>
  <si>
    <t>ДБІ_В5_1677</t>
  </si>
  <si>
    <t>Ольга СИДОРИНА</t>
  </si>
  <si>
    <t>ДБІ_В5_1678</t>
  </si>
  <si>
    <t>Ольга Тимофєєва</t>
  </si>
  <si>
    <t>ДБІ_В5_1679</t>
  </si>
  <si>
    <t>Ольга Ткаленко</t>
  </si>
  <si>
    <t>ДБІ_В5_1680</t>
  </si>
  <si>
    <t>Ольга Фесун Olga</t>
  </si>
  <si>
    <t>ДБІ_В5_1681</t>
  </si>
  <si>
    <t>Ольга Цапук</t>
  </si>
  <si>
    <t>ДБІ_В5_1682</t>
  </si>
  <si>
    <t>Ольга Черкас</t>
  </si>
  <si>
    <t>ДБІ_В5_1683</t>
  </si>
  <si>
    <t>Ольга Шевченко-Корженецька</t>
  </si>
  <si>
    <t>ДБІ_В5_1684</t>
  </si>
  <si>
    <t>Ольга Шільвінська</t>
  </si>
  <si>
    <t>ДБІ_В5_1685</t>
  </si>
  <si>
    <t>Оля Доля</t>
  </si>
  <si>
    <t>ДБІ_В5_1686</t>
  </si>
  <si>
    <t>Оля Трутень</t>
  </si>
  <si>
    <t>ДБІ_В5_1687</t>
  </si>
  <si>
    <t>Орина Маслюк</t>
  </si>
  <si>
    <t>ДБІ_В5_1688</t>
  </si>
  <si>
    <t>Осипа Савчук</t>
  </si>
  <si>
    <t>ДБІ_В5_1689</t>
  </si>
  <si>
    <t>Павел Тронь</t>
  </si>
  <si>
    <t>ДБІ_В5_1690</t>
  </si>
  <si>
    <t>Павло Гринькевич</t>
  </si>
  <si>
    <t>ДБІ_В5_1691</t>
  </si>
  <si>
    <t>Павло Сколотяний</t>
  </si>
  <si>
    <t>ДБІ_В5_1692</t>
  </si>
  <si>
    <t>Павло Солодуха</t>
  </si>
  <si>
    <t>ДБІ_В5_1693</t>
  </si>
  <si>
    <t>Пароля Іван</t>
  </si>
  <si>
    <t>ДБІ_В5_1694</t>
  </si>
  <si>
    <t>Пасічна Валерія</t>
  </si>
  <si>
    <t>ДБІ_В5_1695</t>
  </si>
  <si>
    <t>Петро Луганський</t>
  </si>
  <si>
    <t>ДБІ_В5_1696</t>
  </si>
  <si>
    <t>Петро Пак</t>
  </si>
  <si>
    <t>ДБІ_В5_1697</t>
  </si>
  <si>
    <t>Платон Халимендик</t>
  </si>
  <si>
    <t>ДБІ_В5_1698</t>
  </si>
  <si>
    <t>Плахотнік Артем</t>
  </si>
  <si>
    <t>ДБІ_В5_1699</t>
  </si>
  <si>
    <t>Площанська Надія</t>
  </si>
  <si>
    <t>ДБІ_В5_1700</t>
  </si>
  <si>
    <t>Погрібняк Любов</t>
  </si>
  <si>
    <t>ДБІ_В5_1701</t>
  </si>
  <si>
    <t>Поліна Дейнека</t>
  </si>
  <si>
    <t>ДБІ_В5_1702</t>
  </si>
  <si>
    <t>Поліна Кузьменко</t>
  </si>
  <si>
    <t>ДБІ_В5_1703</t>
  </si>
  <si>
    <t>Поліна Лисак</t>
  </si>
  <si>
    <t>ДБІ_В5_1704</t>
  </si>
  <si>
    <t>Поліна Постриган</t>
  </si>
  <si>
    <t>ДБІ_В5_1705</t>
  </si>
  <si>
    <t>Поліна СЛИВА</t>
  </si>
  <si>
    <t>ДБІ_В5_1706</t>
  </si>
  <si>
    <t>Поліна Сторчеус</t>
  </si>
  <si>
    <t>ДБІ_В5_1707</t>
  </si>
  <si>
    <t>Поліна Шерепа</t>
  </si>
  <si>
    <t>ДБІ_В5_1708</t>
  </si>
  <si>
    <t>Поліна Шпілєва</t>
  </si>
  <si>
    <t>ДБІ_В5_1709</t>
  </si>
  <si>
    <t>Прокопенко Оксана</t>
  </si>
  <si>
    <t>ДБІ_В5_1710</t>
  </si>
  <si>
    <t>Пшеничний Артем</t>
  </si>
  <si>
    <t>ДБІ_В5_1711</t>
  </si>
  <si>
    <t>Радкевич Мар'яна</t>
  </si>
  <si>
    <t>ДБІ_В5_1712</t>
  </si>
  <si>
    <t>Раїса Квасницька</t>
  </si>
  <si>
    <t>ДБІ_В5_1713</t>
  </si>
  <si>
    <t>Рахель Васільєва</t>
  </si>
  <si>
    <t>ДБІ_В5_1714</t>
  </si>
  <si>
    <t>Ренат Пилипенко</t>
  </si>
  <si>
    <t>ДБІ_В5_1715</t>
  </si>
  <si>
    <t>Рита Накул</t>
  </si>
  <si>
    <t>ДБІ_В5_1716</t>
  </si>
  <si>
    <t>Ріта Іванченко</t>
  </si>
  <si>
    <t>ДБІ_В5_1717</t>
  </si>
  <si>
    <t>Родіон Заячук</t>
  </si>
  <si>
    <t>ДБІ_В5_1718</t>
  </si>
  <si>
    <t>Родіон Курсанов</t>
  </si>
  <si>
    <t>ДБІ_В5_1719</t>
  </si>
  <si>
    <t>Роксолана Кравченюк</t>
  </si>
  <si>
    <t>ДБІ_В5_1720</t>
  </si>
  <si>
    <t>Роксолана Наконечна</t>
  </si>
  <si>
    <t>ДБІ_В5_1721</t>
  </si>
  <si>
    <t>Роксолана Паук</t>
  </si>
  <si>
    <t>ДБІ_В5_1722</t>
  </si>
  <si>
    <t>Рома Кравцов</t>
  </si>
  <si>
    <t>ДБІ_В5_1723</t>
  </si>
  <si>
    <t>Роман Білий</t>
  </si>
  <si>
    <t>ДБІ_В5_1724</t>
  </si>
  <si>
    <t>Роман Бут</t>
  </si>
  <si>
    <t>ДБІ_В5_1725</t>
  </si>
  <si>
    <t>Роман Дацький</t>
  </si>
  <si>
    <t>ДБІ_В5_1726</t>
  </si>
  <si>
    <t>Роман Катрага</t>
  </si>
  <si>
    <t>ДБІ_В5_1727</t>
  </si>
  <si>
    <t>Роман Лащук</t>
  </si>
  <si>
    <t>ДБІ_В5_1728</t>
  </si>
  <si>
    <t>Роман Муржак</t>
  </si>
  <si>
    <t>ДБІ_В5_1729</t>
  </si>
  <si>
    <t>Роман Пивовар</t>
  </si>
  <si>
    <t>ДБІ_В5_1730</t>
  </si>
  <si>
    <t>Роман Романовський</t>
  </si>
  <si>
    <t>ДБІ_В5_1731</t>
  </si>
  <si>
    <t>Романа Біров</t>
  </si>
  <si>
    <t>ДБІ_В5_1732</t>
  </si>
  <si>
    <t>Ростислав Гунько</t>
  </si>
  <si>
    <t>ДБІ_В5_1733</t>
  </si>
  <si>
    <t>Рудько Анастасія</t>
  </si>
  <si>
    <t>ДБІ_В5_1734</t>
  </si>
  <si>
    <t>Рудянова Тетяна</t>
  </si>
  <si>
    <t>ДБІ_В5_1735</t>
  </si>
  <si>
    <t>Руслан Бондарєв</t>
  </si>
  <si>
    <t>ДБІ_В5_1736</t>
  </si>
  <si>
    <t>Руслан Тупчий</t>
  </si>
  <si>
    <t>ДБІ_В5_1737</t>
  </si>
  <si>
    <t>Руслана Ващук</t>
  </si>
  <si>
    <t>ДБІ_В5_1738</t>
  </si>
  <si>
    <t>Руслана Ілюк</t>
  </si>
  <si>
    <t>ДБІ_В5_1739</t>
  </si>
  <si>
    <t>Руслана Сосновська</t>
  </si>
  <si>
    <t>ДБІ_В5_1740</t>
  </si>
  <si>
    <t>Руслана Ткаченко</t>
  </si>
  <si>
    <t>ДБІ_В5_1741</t>
  </si>
  <si>
    <t>Руслана Федченко</t>
  </si>
  <si>
    <t>ДБІ_В5_1742</t>
  </si>
  <si>
    <t>Руслана Хруставчук</t>
  </si>
  <si>
    <t>ДБІ_В5_1743</t>
  </si>
  <si>
    <t>Руслана Шеремєєва</t>
  </si>
  <si>
    <t>ДБІ_В5_1744</t>
  </si>
  <si>
    <t>Руф Мукієнко</t>
  </si>
  <si>
    <t>ДБІ_В5_1745</t>
  </si>
  <si>
    <t>Садова Софія</t>
  </si>
  <si>
    <t>ДБІ_В5_1746</t>
  </si>
  <si>
    <t>Салій Дарина</t>
  </si>
  <si>
    <t>ДБІ_В5_1747</t>
  </si>
  <si>
    <t>Світлана Бачинська</t>
  </si>
  <si>
    <t>ДБІ_В5_1748</t>
  </si>
  <si>
    <t>Світлана Беденко</t>
  </si>
  <si>
    <t>ДБІ_В5_1749</t>
  </si>
  <si>
    <t>Світлана Білоус-Сергєєва</t>
  </si>
  <si>
    <t>ДБІ_В5_1750</t>
  </si>
  <si>
    <t>Світлана Боровська</t>
  </si>
  <si>
    <t>ДБІ_В5_1751</t>
  </si>
  <si>
    <t>Світлана Брижата</t>
  </si>
  <si>
    <t>ДБІ_В5_1752</t>
  </si>
  <si>
    <t>Світлана Бугакова</t>
  </si>
  <si>
    <t>ДБІ_В5_1753</t>
  </si>
  <si>
    <t>Світлана Вечірко</t>
  </si>
  <si>
    <t>ДБІ_В5_1754</t>
  </si>
  <si>
    <t>Світлана Власюк</t>
  </si>
  <si>
    <t>ДБІ_В5_1755</t>
  </si>
  <si>
    <t>Світлана Глюз</t>
  </si>
  <si>
    <t>ДБІ_В5_1756</t>
  </si>
  <si>
    <t>Світлана Голуб</t>
  </si>
  <si>
    <t>ДБІ_В5_1757</t>
  </si>
  <si>
    <t>Світлана Горицька</t>
  </si>
  <si>
    <t>ДБІ_В5_1758</t>
  </si>
  <si>
    <t>Світлана Грицанюк</t>
  </si>
  <si>
    <t>ДБІ_В5_1759</t>
  </si>
  <si>
    <t>Світлана Дзюба</t>
  </si>
  <si>
    <t>ДБІ_В5_1760</t>
  </si>
  <si>
    <t>Світлана Єрошенкова</t>
  </si>
  <si>
    <t>ДБІ_В5_1761</t>
  </si>
  <si>
    <t>Світлана Єфремова</t>
  </si>
  <si>
    <t>ДБІ_В5_1762</t>
  </si>
  <si>
    <t>Світлана Івашина</t>
  </si>
  <si>
    <t>ДБІ_В5_1763</t>
  </si>
  <si>
    <t>Світлана Ігнатович</t>
  </si>
  <si>
    <t>ДБІ_В5_1764</t>
  </si>
  <si>
    <t>Світлана Кисловська</t>
  </si>
  <si>
    <t>ДБІ_В5_1765</t>
  </si>
  <si>
    <t>Світлана Кошова</t>
  </si>
  <si>
    <t>ДБІ_В5_1766</t>
  </si>
  <si>
    <t>Світлана Крохмалюк</t>
  </si>
  <si>
    <t>ДБІ_В5_1767</t>
  </si>
  <si>
    <t>Світлана Лавренюк</t>
  </si>
  <si>
    <t>ДБІ_В5_1768</t>
  </si>
  <si>
    <t>Світлана Левченко</t>
  </si>
  <si>
    <t>ДБІ_В5_1769</t>
  </si>
  <si>
    <t>Світлана Маляренко</t>
  </si>
  <si>
    <t>ДБІ_В5_1770</t>
  </si>
  <si>
    <t>Світлана Михайлюк</t>
  </si>
  <si>
    <t>ДБІ_В5_1771</t>
  </si>
  <si>
    <t>Світлана Молчанова</t>
  </si>
  <si>
    <t>ДБІ_В5_1772</t>
  </si>
  <si>
    <t>Світлана Омельчук</t>
  </si>
  <si>
    <t>ДБІ_В5_1773</t>
  </si>
  <si>
    <t>Світлана Пінчук</t>
  </si>
  <si>
    <t>ДБІ_В5_1774</t>
  </si>
  <si>
    <t>Світлана Плотнікова</t>
  </si>
  <si>
    <t>ДБІ_В5_1775</t>
  </si>
  <si>
    <t>Світлана Позаченюк</t>
  </si>
  <si>
    <t>ДБІ_В5_1776</t>
  </si>
  <si>
    <t>Світлана Рибак</t>
  </si>
  <si>
    <t>ДБІ_В5_1777</t>
  </si>
  <si>
    <t>Світлана Рибалко</t>
  </si>
  <si>
    <t>ДБІ_В5_1778</t>
  </si>
  <si>
    <t>Світлана Смусенко</t>
  </si>
  <si>
    <t>ДБІ_В5_1779</t>
  </si>
  <si>
    <t>Світлана Собецька</t>
  </si>
  <si>
    <t>ДБІ_В5_1780</t>
  </si>
  <si>
    <t>Світлана Соколовська</t>
  </si>
  <si>
    <t>ДБІ_В5_1781</t>
  </si>
  <si>
    <t>Світлана Степова</t>
  </si>
  <si>
    <t>ДБІ_В5_1782</t>
  </si>
  <si>
    <t>Світлана Суворова</t>
  </si>
  <si>
    <t>ДБІ_В5_1783</t>
  </si>
  <si>
    <t>Світлана Ткач</t>
  </si>
  <si>
    <t>ДБІ_В5_1784</t>
  </si>
  <si>
    <t>Світлана Ушеренко</t>
  </si>
  <si>
    <t>ДБІ_В5_1785</t>
  </si>
  <si>
    <t>Світлана Черепанова</t>
  </si>
  <si>
    <t>ДБІ_В5_1786</t>
  </si>
  <si>
    <t>Світлана Шуляк</t>
  </si>
  <si>
    <t>ДБІ_В5_1787</t>
  </si>
  <si>
    <t>Святослав Матвійчук</t>
  </si>
  <si>
    <t>ДБІ_В5_1788</t>
  </si>
  <si>
    <t>Семен Канєв</t>
  </si>
  <si>
    <t>ДБІ_В5_1789</t>
  </si>
  <si>
    <t>Семен Солошенко</t>
  </si>
  <si>
    <t>ДБІ_В5_1790</t>
  </si>
  <si>
    <t>Сергій Антоненко</t>
  </si>
  <si>
    <t>ДБІ_В5_1791</t>
  </si>
  <si>
    <t>Сергій Іжик</t>
  </si>
  <si>
    <t>ДБІ_В5_1792</t>
  </si>
  <si>
    <t>Сергій Коцюр</t>
  </si>
  <si>
    <t>ДБІ_В5_1793</t>
  </si>
  <si>
    <t>Сергій Макаренко</t>
  </si>
  <si>
    <t>ДБІ_В5_1794</t>
  </si>
  <si>
    <t>Сергій Малинка</t>
  </si>
  <si>
    <t>ДБІ_В5_1795</t>
  </si>
  <si>
    <t>Сергій Морозов</t>
  </si>
  <si>
    <t>ДБІ_В5_1796</t>
  </si>
  <si>
    <t>Сергій Немеровець</t>
  </si>
  <si>
    <t>ДБІ_В5_1797</t>
  </si>
  <si>
    <t>Сергій Пересічний</t>
  </si>
  <si>
    <t>ДБІ_В5_1798</t>
  </si>
  <si>
    <t>Сергій Рилєєв</t>
  </si>
  <si>
    <t>ДБІ_В5_1799</t>
  </si>
  <si>
    <t>Сергій Святецький</t>
  </si>
  <si>
    <t>ДБІ_В5_1800</t>
  </si>
  <si>
    <t>Сергій Скібінський</t>
  </si>
  <si>
    <t>ДБІ_В5_1801</t>
  </si>
  <si>
    <t>Сергій Чернушин</t>
  </si>
  <si>
    <t>ДБІ_В5_1802</t>
  </si>
  <si>
    <t>Сергій Шевченко</t>
  </si>
  <si>
    <t>ДБІ_В5_1803</t>
  </si>
  <si>
    <t>Ситник Сніжана</t>
  </si>
  <si>
    <t>ДБІ_В5_1804</t>
  </si>
  <si>
    <t>Сілевич Сергіївна</t>
  </si>
  <si>
    <t>ДБІ_В5_1805</t>
  </si>
  <si>
    <t>Снежана Музыкина</t>
  </si>
  <si>
    <t>ДБІ_В5_1806</t>
  </si>
  <si>
    <t>Сніжана Бриндзак</t>
  </si>
  <si>
    <t>ДБІ_В5_1807</t>
  </si>
  <si>
    <t>Сніжана Григоренко</t>
  </si>
  <si>
    <t>ДБІ_В5_1808</t>
  </si>
  <si>
    <t>Сніжана Марчук</t>
  </si>
  <si>
    <t>ДБІ_В5_1809</t>
  </si>
  <si>
    <t>Сніжана Пантелеєва</t>
  </si>
  <si>
    <t>ДБІ_В5_1810</t>
  </si>
  <si>
    <t>Сніжана Свідунова</t>
  </si>
  <si>
    <t>ДБІ_В5_1811</t>
  </si>
  <si>
    <t>СОЗАНСЬКИЙ СЗШ91</t>
  </si>
  <si>
    <t>ДБІ_В5_1812</t>
  </si>
  <si>
    <t>Соловйова Майя</t>
  </si>
  <si>
    <t>ДБІ_В5_1813</t>
  </si>
  <si>
    <t>Соломія Романік</t>
  </si>
  <si>
    <t>ДБІ_В5_1814</t>
  </si>
  <si>
    <t>Соня Савич</t>
  </si>
  <si>
    <t>ДБІ_В5_1815</t>
  </si>
  <si>
    <t>София Щербакова</t>
  </si>
  <si>
    <t>ДБІ_В5_1816</t>
  </si>
  <si>
    <t>Софія Власюк</t>
  </si>
  <si>
    <t>ДБІ_В5_1817</t>
  </si>
  <si>
    <t>Софія Воропай</t>
  </si>
  <si>
    <t>ДБІ_В5_1818</t>
  </si>
  <si>
    <t>Софія Галабурда</t>
  </si>
  <si>
    <t>ДБІ_В5_1819</t>
  </si>
  <si>
    <t>Софія Горбань</t>
  </si>
  <si>
    <t>ДБІ_В5_1820</t>
  </si>
  <si>
    <t>Софія Колєснікова</t>
  </si>
  <si>
    <t>ДБІ_В5_1821</t>
  </si>
  <si>
    <t>Софія Кудерчук</t>
  </si>
  <si>
    <t>ДБІ_В5_1822</t>
  </si>
  <si>
    <t>Софія Маляренко</t>
  </si>
  <si>
    <t>ДБІ_В5_1823</t>
  </si>
  <si>
    <t>Софія Мартинович</t>
  </si>
  <si>
    <t>ДБІ_В5_1824</t>
  </si>
  <si>
    <t>Софія Мірошниченко</t>
  </si>
  <si>
    <t>ДБІ_В5_1825</t>
  </si>
  <si>
    <t>Софія Пінчук</t>
  </si>
  <si>
    <t>ДБІ_В5_1826</t>
  </si>
  <si>
    <t>Софія Плисюк</t>
  </si>
  <si>
    <t>ДБІ_В5_1827</t>
  </si>
  <si>
    <t>Софія Полєжаєва</t>
  </si>
  <si>
    <t>ДБІ_В5_1828</t>
  </si>
  <si>
    <t>Софія Поліщук</t>
  </si>
  <si>
    <t>ДБІ_В5_1829</t>
  </si>
  <si>
    <t>Софія Ріжко</t>
  </si>
  <si>
    <t>ДБІ_В5_1830</t>
  </si>
  <si>
    <t>Софія Сауляк</t>
  </si>
  <si>
    <t>ДБІ_В5_1831</t>
  </si>
  <si>
    <t>Софія Сиплива</t>
  </si>
  <si>
    <t>ДБІ_В5_1832</t>
  </si>
  <si>
    <t>Софія Солоп</t>
  </si>
  <si>
    <t>ДБІ_В5_1833</t>
  </si>
  <si>
    <t>Софія Томенюк</t>
  </si>
  <si>
    <t>ДБІ_В5_1834</t>
  </si>
  <si>
    <t>Софія Фрунт</t>
  </si>
  <si>
    <t>ДБІ_В5_1835</t>
  </si>
  <si>
    <t>Софія Шевелєва</t>
  </si>
  <si>
    <t>ДБІ_В5_1836</t>
  </si>
  <si>
    <t>Станіслав Кириченко</t>
  </si>
  <si>
    <t>ДБІ_В5_1837</t>
  </si>
  <si>
    <t>Станіслав Маленчик</t>
  </si>
  <si>
    <t>ДБІ_В5_1838</t>
  </si>
  <si>
    <t>Станіслав Новак</t>
  </si>
  <si>
    <t>ДБІ_В5_1839</t>
  </si>
  <si>
    <t>Старина Ірина</t>
  </si>
  <si>
    <t>ДБІ_В5_1840</t>
  </si>
  <si>
    <t>Старченко Анастасія</t>
  </si>
  <si>
    <t>ДБІ_В5_1841</t>
  </si>
  <si>
    <t>Стасенко Василь</t>
  </si>
  <si>
    <t>ДБІ_В5_1842</t>
  </si>
  <si>
    <t>Стефанія Грицишин</t>
  </si>
  <si>
    <t>ДБІ_В5_1843</t>
  </si>
  <si>
    <t>Суха Лиза</t>
  </si>
  <si>
    <t>ДБІ_В5_1844</t>
  </si>
  <si>
    <t>Тамара Домарацька</t>
  </si>
  <si>
    <t>ДБІ_В5_1845</t>
  </si>
  <si>
    <t>Таміла Кривущенко</t>
  </si>
  <si>
    <t>ДБІ_В5_1846</t>
  </si>
  <si>
    <t>Таміла Орлова</t>
  </si>
  <si>
    <t>ДБІ_В5_1847</t>
  </si>
  <si>
    <t>Таміла Шевченко</t>
  </si>
  <si>
    <t>ДБІ_В5_1848</t>
  </si>
  <si>
    <t>Таня Білокінь</t>
  </si>
  <si>
    <t>ДБІ_В5_1849</t>
  </si>
  <si>
    <t>Таня Бондарчук</t>
  </si>
  <si>
    <t>ДБІ_В5_1850</t>
  </si>
  <si>
    <t>Таня Житкевич</t>
  </si>
  <si>
    <t>ДБІ_В5_1851</t>
  </si>
  <si>
    <t>Таня Іваненко</t>
  </si>
  <si>
    <t>ДБІ_В5_1852</t>
  </si>
  <si>
    <t>Тарас Тимків</t>
  </si>
  <si>
    <t>ДБІ_В5_1853</t>
  </si>
  <si>
    <t>Тарас Щербаков</t>
  </si>
  <si>
    <t>ДБІ_В5_1854</t>
  </si>
  <si>
    <t>Татьяна Ладыгина</t>
  </si>
  <si>
    <t>ДБІ_В5_1855</t>
  </si>
  <si>
    <t>Тая Хомутова</t>
  </si>
  <si>
    <t>ДБІ_В5_1856</t>
  </si>
  <si>
    <t>Теодор Качалуба</t>
  </si>
  <si>
    <t>ДБІ_В5_1857</t>
  </si>
  <si>
    <t>Терлова Вікторія</t>
  </si>
  <si>
    <t>ДБІ_В5_1858</t>
  </si>
  <si>
    <t>Тетяна Білоусова</t>
  </si>
  <si>
    <t>ДБІ_В5_1859</t>
  </si>
  <si>
    <t>Тетяна Богуцька</t>
  </si>
  <si>
    <t>ДБІ_В5_1860</t>
  </si>
  <si>
    <t>Тетяна Бугайова</t>
  </si>
  <si>
    <t>ДБІ_В5_1861</t>
  </si>
  <si>
    <t>Тетяна Васильєва</t>
  </si>
  <si>
    <t>ДБІ_В5_1862</t>
  </si>
  <si>
    <t>Тетяна Вербицька</t>
  </si>
  <si>
    <t>ДБІ_В5_1863</t>
  </si>
  <si>
    <t>Тетяна Волкодав</t>
  </si>
  <si>
    <t>ДБІ_В5_1864</t>
  </si>
  <si>
    <t>Тетяна Волошина</t>
  </si>
  <si>
    <t>ДБІ_В5_1865</t>
  </si>
  <si>
    <t>Тетяна Гацько</t>
  </si>
  <si>
    <t>ДБІ_В5_1866</t>
  </si>
  <si>
    <t>Тетяна Гузій</t>
  </si>
  <si>
    <t>ДБІ_В5_1867</t>
  </si>
  <si>
    <t>Тетяна Гупал</t>
  </si>
  <si>
    <t>ДБІ_В5_1868</t>
  </si>
  <si>
    <t>Тетяна Демчук</t>
  </si>
  <si>
    <t>ДБІ_В5_1869</t>
  </si>
  <si>
    <t>Тетяна Деркач</t>
  </si>
  <si>
    <t>ДБІ_В5_1870</t>
  </si>
  <si>
    <t>Тетяна Дулік</t>
  </si>
  <si>
    <t>ДБІ_В5_1871</t>
  </si>
  <si>
    <t>Тетяна Заїкина</t>
  </si>
  <si>
    <t>ДБІ_В5_1872</t>
  </si>
  <si>
    <t>Тетяна Зеленкова</t>
  </si>
  <si>
    <t>ДБІ_В5_1873</t>
  </si>
  <si>
    <t>Тетяна Івануха</t>
  </si>
  <si>
    <t>ДБІ_В5_1874</t>
  </si>
  <si>
    <t>Тетяна Кармазіна</t>
  </si>
  <si>
    <t>ДБІ_В5_1875</t>
  </si>
  <si>
    <t>Тетяна Карпенко</t>
  </si>
  <si>
    <t>ДБІ_В5_1876</t>
  </si>
  <si>
    <t>Тетяна Кошевьорова</t>
  </si>
  <si>
    <t>ДБІ_В5_1877</t>
  </si>
  <si>
    <t>Тетяна Кристофорова</t>
  </si>
  <si>
    <t>ДБІ_В5_1878</t>
  </si>
  <si>
    <t>Тетяна Кузьміна</t>
  </si>
  <si>
    <t>ДБІ_В5_1879</t>
  </si>
  <si>
    <t>Тетяна Лабазова</t>
  </si>
  <si>
    <t>ДБІ_В5_1880</t>
  </si>
  <si>
    <t>Тетяна Ланіна</t>
  </si>
  <si>
    <t>ДБІ_В5_1881</t>
  </si>
  <si>
    <t>Тетяна Ліфінцева</t>
  </si>
  <si>
    <t>ДБІ_В5_1882</t>
  </si>
  <si>
    <t>Тетяна Лук'янова</t>
  </si>
  <si>
    <t>ДБІ_В5_1883</t>
  </si>
  <si>
    <t>Тетяна Мазур</t>
  </si>
  <si>
    <t>ДБІ_В5_1884</t>
  </si>
  <si>
    <t>Тетяна Макаревська</t>
  </si>
  <si>
    <t>ДБІ_В5_1885</t>
  </si>
  <si>
    <t>Тетяна Мандибура</t>
  </si>
  <si>
    <t>ДБІ_В5_1886</t>
  </si>
  <si>
    <t>Тетяна Маринич</t>
  </si>
  <si>
    <t>ДБІ_В5_1887</t>
  </si>
  <si>
    <t>Тетяна Марчевська</t>
  </si>
  <si>
    <t>ДБІ_В5_1888</t>
  </si>
  <si>
    <t>Тетяна Мельник</t>
  </si>
  <si>
    <t>ДБІ_В5_1889</t>
  </si>
  <si>
    <t>Тетяна Мигович</t>
  </si>
  <si>
    <t>ДБІ_В5_1890</t>
  </si>
  <si>
    <t>Тетяна Міронова</t>
  </si>
  <si>
    <t>ДБІ_В5_1891</t>
  </si>
  <si>
    <t>Тетяна Міцюк</t>
  </si>
  <si>
    <t>ДБІ_В5_1892</t>
  </si>
  <si>
    <t>Тетяна Нелепенко</t>
  </si>
  <si>
    <t>ДБІ_В5_1893</t>
  </si>
  <si>
    <t>Тетяна Немчинова</t>
  </si>
  <si>
    <t>ДБІ_В5_1894</t>
  </si>
  <si>
    <t>Тетяна Ніколаєва</t>
  </si>
  <si>
    <t>ДБІ_В5_1895</t>
  </si>
  <si>
    <t>Тетяна Нос</t>
  </si>
  <si>
    <t>ДБІ_В5_1896</t>
  </si>
  <si>
    <t>Тетяна Обертас</t>
  </si>
  <si>
    <t>ДБІ_В5_1897</t>
  </si>
  <si>
    <t>Тетяна Обидєннова</t>
  </si>
  <si>
    <t>ДБІ_В5_1898</t>
  </si>
  <si>
    <t>Тетяна Папіженко</t>
  </si>
  <si>
    <t>ДБІ_В5_1899</t>
  </si>
  <si>
    <t>Тетяна Патерило</t>
  </si>
  <si>
    <t>ДБІ_В5_1900</t>
  </si>
  <si>
    <t>Тетяна Подгайна</t>
  </si>
  <si>
    <t>ДБІ_В5_1901</t>
  </si>
  <si>
    <t>Тетяна Покропивна</t>
  </si>
  <si>
    <t>ДБІ_В5_1902</t>
  </si>
  <si>
    <t>Тетяна Пономаренко</t>
  </si>
  <si>
    <t>ДБІ_В5_1903</t>
  </si>
  <si>
    <t>Тетяна Попова</t>
  </si>
  <si>
    <t>ДБІ_В5_1904</t>
  </si>
  <si>
    <t>Тетяна Прилуцька</t>
  </si>
  <si>
    <t>ДБІ_В5_1905</t>
  </si>
  <si>
    <t>Тетяна Равлюк</t>
  </si>
  <si>
    <t>ДБІ_В5_1906</t>
  </si>
  <si>
    <t>Тетяна Райлян</t>
  </si>
  <si>
    <t>ДБІ_В5_1907</t>
  </si>
  <si>
    <t>Тетяна Рідна</t>
  </si>
  <si>
    <t>ДБІ_В5_1908</t>
  </si>
  <si>
    <t>Тетяна Семеног</t>
  </si>
  <si>
    <t>ДБІ_В5_1909</t>
  </si>
  <si>
    <t>Тетяна Сербин</t>
  </si>
  <si>
    <t>ДБІ_В5_1910</t>
  </si>
  <si>
    <t>Тетяна Сергєєва</t>
  </si>
  <si>
    <t>ДБІ_В5_1911</t>
  </si>
  <si>
    <t>Тетяна СІРА</t>
  </si>
  <si>
    <t>ДБІ_В5_1912</t>
  </si>
  <si>
    <t>Тетяна Скітченко</t>
  </si>
  <si>
    <t>ДБІ_В5_1913</t>
  </si>
  <si>
    <t>Тетяна Скічко</t>
  </si>
  <si>
    <t>ДБІ_В5_1914</t>
  </si>
  <si>
    <t>Тетяна Скок</t>
  </si>
  <si>
    <t>ДБІ_В5_1915</t>
  </si>
  <si>
    <t>Тетяна Сліпенко</t>
  </si>
  <si>
    <t>ДБІ_В5_1916</t>
  </si>
  <si>
    <t>Тетяна Слободяник</t>
  </si>
  <si>
    <t>ДБІ_В5_1917</t>
  </si>
  <si>
    <t>Тетяна Смекаленкова</t>
  </si>
  <si>
    <t>ДБІ_В5_1918</t>
  </si>
  <si>
    <t>Тетяна Степаненко</t>
  </si>
  <si>
    <t>ДБІ_В5_1919</t>
  </si>
  <si>
    <t>Тетяна Студнікова</t>
  </si>
  <si>
    <t>ДБІ_В5_1920</t>
  </si>
  <si>
    <t>Тетяна Тарасенко</t>
  </si>
  <si>
    <t>ДБІ_В5_1921</t>
  </si>
  <si>
    <t>Тетяна Федоренко</t>
  </si>
  <si>
    <t>ДБІ_В5_1922</t>
  </si>
  <si>
    <t>Тетяна Харчишина</t>
  </si>
  <si>
    <t>ДБІ_В5_1923</t>
  </si>
  <si>
    <t>Тетяна Череватенко</t>
  </si>
  <si>
    <t>ДБІ_В5_1924</t>
  </si>
  <si>
    <t>Тетяна Шевченко</t>
  </si>
  <si>
    <t>ДБІ_В5_1925</t>
  </si>
  <si>
    <t>Тетяна Штукевич</t>
  </si>
  <si>
    <t>ДБІ_В5_1926</t>
  </si>
  <si>
    <t>Тетяна Юскевич</t>
  </si>
  <si>
    <t>ДБІ_В5_1927</t>
  </si>
  <si>
    <t>Тетяна Яремчук</t>
  </si>
  <si>
    <t>ДБІ_В5_1928</t>
  </si>
  <si>
    <t>Тетяна Ящук</t>
  </si>
  <si>
    <t>ДБІ_В5_1929</t>
  </si>
  <si>
    <t>Тещинська Вікторія</t>
  </si>
  <si>
    <t>ДБІ_В5_1930</t>
  </si>
  <si>
    <t>Тимофій Батура</t>
  </si>
  <si>
    <t>ДБІ_В5_1931</t>
  </si>
  <si>
    <t>Тимофій Буняєв</t>
  </si>
  <si>
    <t>ДБІ_В5_1932</t>
  </si>
  <si>
    <t>Тимофій Мартиненко</t>
  </si>
  <si>
    <t>ДБІ_В5_1933</t>
  </si>
  <si>
    <t>Тимофій Тандир</t>
  </si>
  <si>
    <t>ДБІ_В5_1934</t>
  </si>
  <si>
    <t>Тимофій Чистяков</t>
  </si>
  <si>
    <t>ДБІ_В5_1935</t>
  </si>
  <si>
    <t>Тимофій Шкарбан</t>
  </si>
  <si>
    <t>ДБІ_В5_1936</t>
  </si>
  <si>
    <t>Тимур Білий</t>
  </si>
  <si>
    <t>ДБІ_В5_1937</t>
  </si>
  <si>
    <t>Тимур Хаджімов</t>
  </si>
  <si>
    <t>ДБІ_В5_1938</t>
  </si>
  <si>
    <t>Тимчик Анастасія</t>
  </si>
  <si>
    <t>ДБІ_В5_1939</t>
  </si>
  <si>
    <t>Тиндик Назарій</t>
  </si>
  <si>
    <t>ДБІ_В5_1940</t>
  </si>
  <si>
    <t>Ульяна Колісник</t>
  </si>
  <si>
    <t>ДБІ_В5_1941</t>
  </si>
  <si>
    <t>Уляна Бардиш</t>
  </si>
  <si>
    <t>ДБІ_В5_1942</t>
  </si>
  <si>
    <t>Уляна Зелінгер</t>
  </si>
  <si>
    <t>ДБІ_В5_1943</t>
  </si>
  <si>
    <t>Федір Киричатий</t>
  </si>
  <si>
    <t>ДБІ_В5_1944</t>
  </si>
  <si>
    <t>Федір Федорович</t>
  </si>
  <si>
    <t>ДБІ_В5_1945</t>
  </si>
  <si>
    <t>Фоменко Юрій</t>
  </si>
  <si>
    <t>ДБІ_В5_1946</t>
  </si>
  <si>
    <t>Халамай Оксана</t>
  </si>
  <si>
    <t>ДБІ_В5_1947</t>
  </si>
  <si>
    <t>Хозеєва Ірина</t>
  </si>
  <si>
    <t>ДБІ_В5_1948</t>
  </si>
  <si>
    <t>Христина Дзюма</t>
  </si>
  <si>
    <t>ДБІ_В5_1949</t>
  </si>
  <si>
    <t>Христина Сорока</t>
  </si>
  <si>
    <t>ДБІ_В5_1950</t>
  </si>
  <si>
    <t>Циба Альбіна</t>
  </si>
  <si>
    <t>ДБІ_В5_1951</t>
  </si>
  <si>
    <t>Цимбал Віталій</t>
  </si>
  <si>
    <t>ДБІ_В5_1952</t>
  </si>
  <si>
    <t>Цюнак Віталій</t>
  </si>
  <si>
    <t>ДБІ_В5_1953</t>
  </si>
  <si>
    <t>Чепель Михайло</t>
  </si>
  <si>
    <t>ДБІ_В5_1954</t>
  </si>
  <si>
    <t>Чолак Тетяна</t>
  </si>
  <si>
    <t>ДБІ_В5_1955</t>
  </si>
  <si>
    <t>Чорна Тетяна</t>
  </si>
  <si>
    <t>ДБІ_В5_1956</t>
  </si>
  <si>
    <t>Чухно Оксана</t>
  </si>
  <si>
    <t>ДБІ_В5_1957</t>
  </si>
  <si>
    <t>Шарамок Марія</t>
  </si>
  <si>
    <t>ДБІ_В5_1958</t>
  </si>
  <si>
    <t>Шевченко Софія</t>
  </si>
  <si>
    <t>ДБІ_В5_1959</t>
  </si>
  <si>
    <t>Штанько Ірина</t>
  </si>
  <si>
    <t>ДБІ_В5_1960</t>
  </si>
  <si>
    <t>Щедраков Олександр</t>
  </si>
  <si>
    <t>ДБІ_В5_1961</t>
  </si>
  <si>
    <t>Юзюк Олександр</t>
  </si>
  <si>
    <t>ДБІ_В5_1962</t>
  </si>
  <si>
    <t>Юліана Романенко</t>
  </si>
  <si>
    <t>ДБІ_В5_1963</t>
  </si>
  <si>
    <t>Юлія Бараннік</t>
  </si>
  <si>
    <t>ДБІ_В5_1964</t>
  </si>
  <si>
    <t>Юлія Безніс</t>
  </si>
  <si>
    <t>ДБІ_В5_1965</t>
  </si>
  <si>
    <t>Юлія Босенко</t>
  </si>
  <si>
    <t>ДБІ_В5_1966</t>
  </si>
  <si>
    <t>Юлія Верховлюк</t>
  </si>
  <si>
    <t>ДБІ_В5_1967</t>
  </si>
  <si>
    <t>Юлія Виноградська</t>
  </si>
  <si>
    <t>ДБІ_В5_1968</t>
  </si>
  <si>
    <t>Юлія Власенко</t>
  </si>
  <si>
    <t>ДБІ_В5_1969</t>
  </si>
  <si>
    <t>Юлія Гайкова</t>
  </si>
  <si>
    <t>ДБІ_В5_1970</t>
  </si>
  <si>
    <t>Юлія Гетьманенко</t>
  </si>
  <si>
    <t>ДБІ_В5_1971</t>
  </si>
  <si>
    <t>Юлія Гладка</t>
  </si>
  <si>
    <t>ДБІ_В5_1972</t>
  </si>
  <si>
    <t>Юлія Голіней</t>
  </si>
  <si>
    <t>ДБІ_В5_1973</t>
  </si>
  <si>
    <t>Юлія Гребенець</t>
  </si>
  <si>
    <t>ДБІ_В5_1974</t>
  </si>
  <si>
    <t>Юлія Дмитрук</t>
  </si>
  <si>
    <t>ДБІ_В5_1975</t>
  </si>
  <si>
    <t>Юлія Домальчук</t>
  </si>
  <si>
    <t>ДБІ_В5_1976</t>
  </si>
  <si>
    <t>Юлія Драган</t>
  </si>
  <si>
    <t>ДБІ_В5_1977</t>
  </si>
  <si>
    <t>Юлія Іванчук</t>
  </si>
  <si>
    <t>ДБІ_В5_1978</t>
  </si>
  <si>
    <t>Юлія Калмикова</t>
  </si>
  <si>
    <t>ДБІ_В5_1979</t>
  </si>
  <si>
    <t>Юлія Карпюк</t>
  </si>
  <si>
    <t>ДБІ_В5_1980</t>
  </si>
  <si>
    <t>Юлія Клим</t>
  </si>
  <si>
    <t>ДБІ_В5_1981</t>
  </si>
  <si>
    <t>Юлія Козоріз</t>
  </si>
  <si>
    <t>ДБІ_В5_1982</t>
  </si>
  <si>
    <t>Юлія Крута</t>
  </si>
  <si>
    <t>ДБІ_В5_1983</t>
  </si>
  <si>
    <t>Юлія Куценко</t>
  </si>
  <si>
    <t>ДБІ_В5_1984</t>
  </si>
  <si>
    <t>Юлія Лисенко</t>
  </si>
  <si>
    <t>ДБІ_В5_1985</t>
  </si>
  <si>
    <t>Юлія Літовка</t>
  </si>
  <si>
    <t>ДБІ_В5_1986</t>
  </si>
  <si>
    <t>Юлія Максимова</t>
  </si>
  <si>
    <t>ДБІ_В5_1987</t>
  </si>
  <si>
    <t>Юлія Мельник</t>
  </si>
  <si>
    <t>ДБІ_В5_1988</t>
  </si>
  <si>
    <t>Юлія Мінейкіс</t>
  </si>
  <si>
    <t>ДБІ_В5_1989</t>
  </si>
  <si>
    <t>Юлія Нікіта</t>
  </si>
  <si>
    <t>ДБІ_В5_1990</t>
  </si>
  <si>
    <t>Юлія Огренич</t>
  </si>
  <si>
    <t>ДБІ_В5_1991</t>
  </si>
  <si>
    <t>Юлія Ожог</t>
  </si>
  <si>
    <t>ДБІ_В5_1992</t>
  </si>
  <si>
    <t>Юлія Панасенко</t>
  </si>
  <si>
    <t>ДБІ_В5_1993</t>
  </si>
  <si>
    <t>Юлія Пилипенко</t>
  </si>
  <si>
    <t>ДБІ_В5_1994</t>
  </si>
  <si>
    <t>Юлія Приступа</t>
  </si>
  <si>
    <t>ДБІ_В5_1995</t>
  </si>
  <si>
    <t>Юлія Ребрик</t>
  </si>
  <si>
    <t>ДБІ_В5_1996</t>
  </si>
  <si>
    <t>Юлія Романішина</t>
  </si>
  <si>
    <t>ДБІ_В5_1997</t>
  </si>
  <si>
    <t>Юлія Соколовська</t>
  </si>
  <si>
    <t>ДБІ_В5_1998</t>
  </si>
  <si>
    <t>Юлія Стеценко</t>
  </si>
  <si>
    <t>ДБІ_В5_1999</t>
  </si>
  <si>
    <t>Юлія Стоян</t>
  </si>
  <si>
    <t>ДБІ_В5_2000</t>
  </si>
  <si>
    <t>Юлія Тиравська</t>
  </si>
  <si>
    <t>ДБІ_В5_2001</t>
  </si>
  <si>
    <t>Юлія Тодосієнко</t>
  </si>
  <si>
    <t>ДБІ_В5_2002</t>
  </si>
  <si>
    <t>Юлія Хожаєнко</t>
  </si>
  <si>
    <t>ДБІ_В5_2003</t>
  </si>
  <si>
    <t>Юлія Шинкарьова</t>
  </si>
  <si>
    <t>ДБІ_В5_2004</t>
  </si>
  <si>
    <t>Юлія Шишко</t>
  </si>
  <si>
    <t>ДБІ_В5_2005</t>
  </si>
  <si>
    <t>Юлія Шпиталь</t>
  </si>
  <si>
    <t>ДБІ_В5_2006</t>
  </si>
  <si>
    <t>Юлія Штепа</t>
  </si>
  <si>
    <t>ДБІ_В5_2007</t>
  </si>
  <si>
    <t>Юлія Юлія</t>
  </si>
  <si>
    <t>ДБІ_В5_2008</t>
  </si>
  <si>
    <t>Юля Діденко</t>
  </si>
  <si>
    <t>ДБІ_В5_2009</t>
  </si>
  <si>
    <t>Юрій Близнюк</t>
  </si>
  <si>
    <t>ДБІ_В5_2010</t>
  </si>
  <si>
    <t>Юрій Вознюк</t>
  </si>
  <si>
    <t>ДБІ_В5_2011</t>
  </si>
  <si>
    <t>Юрій Жук</t>
  </si>
  <si>
    <t>ДБІ_В5_2012</t>
  </si>
  <si>
    <t>Юрій Кононенко</t>
  </si>
  <si>
    <t>ДБІ_В5_2013</t>
  </si>
  <si>
    <t>Юрій Сліпенький</t>
  </si>
  <si>
    <t>ДБІ_В5_2014</t>
  </si>
  <si>
    <t>Юрій Шайдюк</t>
  </si>
  <si>
    <t>ДБІ_В5_2015</t>
  </si>
  <si>
    <t>Юрій Юсупов</t>
  </si>
  <si>
    <t>ДБІ_В5_2016</t>
  </si>
  <si>
    <t>Якименко Юлія</t>
  </si>
  <si>
    <t>ДБІ_В5_2017</t>
  </si>
  <si>
    <t>Яковлєв Олександр</t>
  </si>
  <si>
    <t>ДБІ_В5_2018</t>
  </si>
  <si>
    <t>Ян Соренко</t>
  </si>
  <si>
    <t>ДБІ_В5_2019</t>
  </si>
  <si>
    <t>Яна Гамчук</t>
  </si>
  <si>
    <t>ДБІ_В5_2020</t>
  </si>
  <si>
    <t>Яна Головань</t>
  </si>
  <si>
    <t>ДБІ_В5_2021</t>
  </si>
  <si>
    <t>Яна Дрозд</t>
  </si>
  <si>
    <t>ДБІ_В5_2022</t>
  </si>
  <si>
    <t>Яна Кривогуз</t>
  </si>
  <si>
    <t>ДБІ_В5_2023</t>
  </si>
  <si>
    <t>Яна Криворучко</t>
  </si>
  <si>
    <t>ДБІ_В5_2024</t>
  </si>
  <si>
    <t>Яна Нечепоренко</t>
  </si>
  <si>
    <t>ДБІ_В5_2025</t>
  </si>
  <si>
    <t>Яна Петреску</t>
  </si>
  <si>
    <t>ДБІ_В5_2026</t>
  </si>
  <si>
    <t>Яна Сайко</t>
  </si>
  <si>
    <t>ДБІ_В5_2027</t>
  </si>
  <si>
    <t>Яна Степанець</t>
  </si>
  <si>
    <t>ДБІ_В5_2028</t>
  </si>
  <si>
    <t>Яна Тєльчарова</t>
  </si>
  <si>
    <t>ДБІ_В5_2029</t>
  </si>
  <si>
    <t>Яна Чабан</t>
  </si>
  <si>
    <t>ДБІ_В5_2030</t>
  </si>
  <si>
    <t>Яна Яковина</t>
  </si>
  <si>
    <t>ДБІ_В5_2031</t>
  </si>
  <si>
    <t>Яніна Дзюба</t>
  </si>
  <si>
    <t>ДБІ_В5_2032</t>
  </si>
  <si>
    <t>Яніна Шохіна</t>
  </si>
  <si>
    <t>ДБІ_В5_2033</t>
  </si>
  <si>
    <t>Ярина Климко</t>
  </si>
  <si>
    <t>ДБІ_В5_2034</t>
  </si>
  <si>
    <t>Ярослав Жданюк</t>
  </si>
  <si>
    <t>ДБІ_В5_2035</t>
  </si>
  <si>
    <t>Ярослав Манойло</t>
  </si>
  <si>
    <t>ДБІ_В5_2036</t>
  </si>
  <si>
    <t>Ярослав Мельник</t>
  </si>
  <si>
    <t>ДБІ_В5_2037</t>
  </si>
  <si>
    <t>Ярослав Панфілов</t>
  </si>
  <si>
    <t>ДБІ_В5_2038</t>
  </si>
  <si>
    <t>Ярослав Пономаренко</t>
  </si>
  <si>
    <t>ПІБ учасника</t>
  </si>
  <si>
    <t>ДБІ_В5_2039</t>
  </si>
  <si>
    <t xml:space="preserve">Kristina Belenchenko-Hanyshchenko    </t>
  </si>
  <si>
    <t>ДБІ_В5_2040</t>
  </si>
  <si>
    <t>Андрій Олишевець</t>
  </si>
  <si>
    <t>ДБІ_В5_2041</t>
  </si>
  <si>
    <t xml:space="preserve">Євгенія Гордієнко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</si>
</sst>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alan.bank.gov.ua/get-user-certificate/c0gsR7QbDRkuRN1kWrf8" TargetMode="External"/><Relationship Id="rId1827" Type="http://schemas.openxmlformats.org/officeDocument/2006/relationships/hyperlink" Target="https://talan.bank.gov.ua/get-user-certificate/c0gsRVCUFiHSMg9HPP60" TargetMode="External"/><Relationship Id="rId21" Type="http://schemas.openxmlformats.org/officeDocument/2006/relationships/hyperlink" Target="https://talan.bank.gov.ua/get-user-certificate/c0gsRO3Zrql2-P0qTvY2" TargetMode="External"/><Relationship Id="rId170" Type="http://schemas.openxmlformats.org/officeDocument/2006/relationships/hyperlink" Target="https://talan.bank.gov.ua/get-user-certificate/c0gsR0rVro-gMtQc2UHA" TargetMode="External"/><Relationship Id="rId268" Type="http://schemas.openxmlformats.org/officeDocument/2006/relationships/hyperlink" Target="https://talan.bank.gov.ua/get-user-certificate/c0gsRV2o8GZ_FHmezddy" TargetMode="External"/><Relationship Id="rId475" Type="http://schemas.openxmlformats.org/officeDocument/2006/relationships/hyperlink" Target="https://talan.bank.gov.ua/get-user-certificate/c0gsRXVRIxA_HEoc8aiH" TargetMode="External"/><Relationship Id="rId682" Type="http://schemas.openxmlformats.org/officeDocument/2006/relationships/hyperlink" Target="https://talan.bank.gov.ua/get-user-certificate/c0gsROpE9EQKyLdmlUwP" TargetMode="External"/><Relationship Id="rId128" Type="http://schemas.openxmlformats.org/officeDocument/2006/relationships/hyperlink" Target="https://talan.bank.gov.ua/get-user-certificate/c0gsR658JwgHTIR0vRwS" TargetMode="External"/><Relationship Id="rId335" Type="http://schemas.openxmlformats.org/officeDocument/2006/relationships/hyperlink" Target="https://talan.bank.gov.ua/get-user-certificate/c0gsRQ5F2Hzcz1BbUjzd" TargetMode="External"/><Relationship Id="rId542" Type="http://schemas.openxmlformats.org/officeDocument/2006/relationships/hyperlink" Target="https://talan.bank.gov.ua/get-user-certificate/c0gsRjs4SIAYBPl7RDyS" TargetMode="External"/><Relationship Id="rId987" Type="http://schemas.openxmlformats.org/officeDocument/2006/relationships/hyperlink" Target="https://talan.bank.gov.ua/get-user-certificate/c0gsR5VlNHfX5ZDhAMxo" TargetMode="External"/><Relationship Id="rId1172" Type="http://schemas.openxmlformats.org/officeDocument/2006/relationships/hyperlink" Target="https://talan.bank.gov.ua/get-user-certificate/c0gsReoUGV9K61JCdkR9" TargetMode="External"/><Relationship Id="rId2016" Type="http://schemas.openxmlformats.org/officeDocument/2006/relationships/hyperlink" Target="https://talan.bank.gov.ua/get-user-certificate/c0gsRxSLPDu-sjLYF-T1" TargetMode="External"/><Relationship Id="rId402" Type="http://schemas.openxmlformats.org/officeDocument/2006/relationships/hyperlink" Target="https://talan.bank.gov.ua/get-user-certificate/c0gsR1QeT4xe6DiCGjuU" TargetMode="External"/><Relationship Id="rId847" Type="http://schemas.openxmlformats.org/officeDocument/2006/relationships/hyperlink" Target="https://talan.bank.gov.ua/get-user-certificate/c0gsRDX157OGmMl8xkCJ" TargetMode="External"/><Relationship Id="rId1032" Type="http://schemas.openxmlformats.org/officeDocument/2006/relationships/hyperlink" Target="https://talan.bank.gov.ua/get-user-certificate/c0gsR2dwxwE53ySo6wTq" TargetMode="External"/><Relationship Id="rId1477" Type="http://schemas.openxmlformats.org/officeDocument/2006/relationships/hyperlink" Target="https://talan.bank.gov.ua/get-user-certificate/c0gsRZ1JUCda2rnuKZuI" TargetMode="External"/><Relationship Id="rId1684" Type="http://schemas.openxmlformats.org/officeDocument/2006/relationships/hyperlink" Target="https://talan.bank.gov.ua/get-user-certificate/c0gsRdJ5guPxVOAkfXD2" TargetMode="External"/><Relationship Id="rId1891" Type="http://schemas.openxmlformats.org/officeDocument/2006/relationships/hyperlink" Target="https://talan.bank.gov.ua/get-user-certificate/c0gsRKp_uSkIsRB7cGxO" TargetMode="External"/><Relationship Id="rId707" Type="http://schemas.openxmlformats.org/officeDocument/2006/relationships/hyperlink" Target="https://talan.bank.gov.ua/get-user-certificate/c0gsRXILOmImYdaEUS-R" TargetMode="External"/><Relationship Id="rId914" Type="http://schemas.openxmlformats.org/officeDocument/2006/relationships/hyperlink" Target="https://talan.bank.gov.ua/get-user-certificate/c0gsRCjz5hIjGRYvmivB" TargetMode="External"/><Relationship Id="rId1337" Type="http://schemas.openxmlformats.org/officeDocument/2006/relationships/hyperlink" Target="https://talan.bank.gov.ua/get-user-certificate/c0gsRb2fy66hi6nD8FMy" TargetMode="External"/><Relationship Id="rId1544" Type="http://schemas.openxmlformats.org/officeDocument/2006/relationships/hyperlink" Target="https://talan.bank.gov.ua/get-user-certificate/c0gsRaAc7pfwuMQxazKm" TargetMode="External"/><Relationship Id="rId1751" Type="http://schemas.openxmlformats.org/officeDocument/2006/relationships/hyperlink" Target="https://talan.bank.gov.ua/get-user-certificate/c0gsRZz5j7kW1bWnaI0l" TargetMode="External"/><Relationship Id="rId1989" Type="http://schemas.openxmlformats.org/officeDocument/2006/relationships/hyperlink" Target="https://talan.bank.gov.ua/get-user-certificate/c0gsRpA62hRXM48VdFKC" TargetMode="External"/><Relationship Id="rId43" Type="http://schemas.openxmlformats.org/officeDocument/2006/relationships/hyperlink" Target="https://talan.bank.gov.ua/get-user-certificate/c0gsRGxf2iwlNf3eZsVT" TargetMode="External"/><Relationship Id="rId1404" Type="http://schemas.openxmlformats.org/officeDocument/2006/relationships/hyperlink" Target="https://talan.bank.gov.ua/get-user-certificate/c0gsR3S0OeGuf5evgVSp" TargetMode="External"/><Relationship Id="rId1611" Type="http://schemas.openxmlformats.org/officeDocument/2006/relationships/hyperlink" Target="https://talan.bank.gov.ua/get-user-certificate/c0gsRaL2_nRtUq50ZTtS" TargetMode="External"/><Relationship Id="rId1849" Type="http://schemas.openxmlformats.org/officeDocument/2006/relationships/hyperlink" Target="https://talan.bank.gov.ua/get-user-certificate/c0gsRnKhfqaUIJKXk6cg" TargetMode="External"/><Relationship Id="rId192" Type="http://schemas.openxmlformats.org/officeDocument/2006/relationships/hyperlink" Target="https://talan.bank.gov.ua/get-user-certificate/c0gsRSOz-VMqskoowucB" TargetMode="External"/><Relationship Id="rId1709" Type="http://schemas.openxmlformats.org/officeDocument/2006/relationships/hyperlink" Target="https://talan.bank.gov.ua/get-user-certificate/c0gsRELQ6S_rTbb2HbZV" TargetMode="External"/><Relationship Id="rId1916" Type="http://schemas.openxmlformats.org/officeDocument/2006/relationships/hyperlink" Target="https://talan.bank.gov.ua/get-user-certificate/c0gsRJkjGSyhKWs7NkmA" TargetMode="External"/><Relationship Id="rId497" Type="http://schemas.openxmlformats.org/officeDocument/2006/relationships/hyperlink" Target="https://talan.bank.gov.ua/get-user-certificate/c0gsRYv3bGNrsbXHljia" TargetMode="External"/><Relationship Id="rId357" Type="http://schemas.openxmlformats.org/officeDocument/2006/relationships/hyperlink" Target="https://talan.bank.gov.ua/get-user-certificate/c0gsRtCUCi6PKN6c_CQn" TargetMode="External"/><Relationship Id="rId1194" Type="http://schemas.openxmlformats.org/officeDocument/2006/relationships/hyperlink" Target="https://talan.bank.gov.ua/get-user-certificate/c0gsR-wkJDCNW87GanmO" TargetMode="External"/><Relationship Id="rId2038" Type="http://schemas.openxmlformats.org/officeDocument/2006/relationships/hyperlink" Target="https://talan.bank.gov.ua/get-user-certificate/c0gsRY2pE0kxY00IhzDI" TargetMode="External"/><Relationship Id="rId217" Type="http://schemas.openxmlformats.org/officeDocument/2006/relationships/hyperlink" Target="https://talan.bank.gov.ua/get-user-certificate/c0gsRiQcxrgJXeX2L1lt" TargetMode="External"/><Relationship Id="rId564" Type="http://schemas.openxmlformats.org/officeDocument/2006/relationships/hyperlink" Target="https://talan.bank.gov.ua/get-user-certificate/c0gsRJC7teCKFsuU2zZ5" TargetMode="External"/><Relationship Id="rId771" Type="http://schemas.openxmlformats.org/officeDocument/2006/relationships/hyperlink" Target="https://talan.bank.gov.ua/get-user-certificate/c0gsRt-9G1xiSjNnw832" TargetMode="External"/><Relationship Id="rId869" Type="http://schemas.openxmlformats.org/officeDocument/2006/relationships/hyperlink" Target="https://talan.bank.gov.ua/get-user-certificate/c0gsRy52g7ZOSYAPnDh_" TargetMode="External"/><Relationship Id="rId1499" Type="http://schemas.openxmlformats.org/officeDocument/2006/relationships/hyperlink" Target="https://talan.bank.gov.ua/get-user-certificate/c0gsRFTiRXMIiNo-IqYJ" TargetMode="External"/><Relationship Id="rId424" Type="http://schemas.openxmlformats.org/officeDocument/2006/relationships/hyperlink" Target="https://talan.bank.gov.ua/get-user-certificate/c0gsRyTtPWHi-kpaKXqk" TargetMode="External"/><Relationship Id="rId631" Type="http://schemas.openxmlformats.org/officeDocument/2006/relationships/hyperlink" Target="https://talan.bank.gov.ua/get-user-certificate/c0gsR19g2cxbYxN6z9uI" TargetMode="External"/><Relationship Id="rId729" Type="http://schemas.openxmlformats.org/officeDocument/2006/relationships/hyperlink" Target="https://talan.bank.gov.ua/get-user-certificate/c0gsRpH9kM4P8qRXpjyt" TargetMode="External"/><Relationship Id="rId1054" Type="http://schemas.openxmlformats.org/officeDocument/2006/relationships/hyperlink" Target="https://talan.bank.gov.ua/get-user-certificate/c0gsRDQynIbz_m_6gxMK" TargetMode="External"/><Relationship Id="rId1261" Type="http://schemas.openxmlformats.org/officeDocument/2006/relationships/hyperlink" Target="https://talan.bank.gov.ua/get-user-certificate/c0gsRA4tZ5w3fBNn1Oph" TargetMode="External"/><Relationship Id="rId1359" Type="http://schemas.openxmlformats.org/officeDocument/2006/relationships/hyperlink" Target="https://talan.bank.gov.ua/get-user-certificate/c0gsR5eSkxKvCvePvJtE" TargetMode="External"/><Relationship Id="rId936" Type="http://schemas.openxmlformats.org/officeDocument/2006/relationships/hyperlink" Target="https://talan.bank.gov.ua/get-user-certificate/c0gsR_UN4GSlbhiRVXRl" TargetMode="External"/><Relationship Id="rId1121" Type="http://schemas.openxmlformats.org/officeDocument/2006/relationships/hyperlink" Target="https://talan.bank.gov.ua/get-user-certificate/c0gsRyh0p4Bnfv011HU0" TargetMode="External"/><Relationship Id="rId1219" Type="http://schemas.openxmlformats.org/officeDocument/2006/relationships/hyperlink" Target="https://talan.bank.gov.ua/get-user-certificate/c0gsRlN0rFa_qxVJy2Hc" TargetMode="External"/><Relationship Id="rId1566" Type="http://schemas.openxmlformats.org/officeDocument/2006/relationships/hyperlink" Target="https://talan.bank.gov.ua/get-user-certificate/c0gsRDNk_xeaYmw21OTw" TargetMode="External"/><Relationship Id="rId1773" Type="http://schemas.openxmlformats.org/officeDocument/2006/relationships/hyperlink" Target="https://talan.bank.gov.ua/get-user-certificate/c0gsRx5_jzkPINjuNkfS" TargetMode="External"/><Relationship Id="rId1980" Type="http://schemas.openxmlformats.org/officeDocument/2006/relationships/hyperlink" Target="https://talan.bank.gov.ua/get-user-certificate/c0gsRh4iIUyP8Dz_13G-" TargetMode="External"/><Relationship Id="rId65" Type="http://schemas.openxmlformats.org/officeDocument/2006/relationships/hyperlink" Target="https://talan.bank.gov.ua/get-user-certificate/c0gsRYd6buLMqZ7Ap8mH" TargetMode="External"/><Relationship Id="rId1426" Type="http://schemas.openxmlformats.org/officeDocument/2006/relationships/hyperlink" Target="https://talan.bank.gov.ua/get-user-certificate/c0gsRhRZHAmUhAhsoQ_m" TargetMode="External"/><Relationship Id="rId1633" Type="http://schemas.openxmlformats.org/officeDocument/2006/relationships/hyperlink" Target="https://talan.bank.gov.ua/get-user-certificate/c0gsR2IkHw5_kEfeEtHR" TargetMode="External"/><Relationship Id="rId1840" Type="http://schemas.openxmlformats.org/officeDocument/2006/relationships/hyperlink" Target="https://talan.bank.gov.ua/get-user-certificate/c0gsRXMGjPaxU4Ocd-en" TargetMode="External"/><Relationship Id="rId1700" Type="http://schemas.openxmlformats.org/officeDocument/2006/relationships/hyperlink" Target="https://talan.bank.gov.ua/get-user-certificate/c0gsRPGSHfFJFKKr8vOX" TargetMode="External"/><Relationship Id="rId1938" Type="http://schemas.openxmlformats.org/officeDocument/2006/relationships/hyperlink" Target="https://talan.bank.gov.ua/get-user-certificate/c0gsRhRPTPaHd9iB4rJk" TargetMode="External"/><Relationship Id="rId281" Type="http://schemas.openxmlformats.org/officeDocument/2006/relationships/hyperlink" Target="https://talan.bank.gov.ua/get-user-certificate/c0gsRVlbs4awAlMljwNK" TargetMode="External"/><Relationship Id="rId141" Type="http://schemas.openxmlformats.org/officeDocument/2006/relationships/hyperlink" Target="https://talan.bank.gov.ua/get-user-certificate/c0gsRUFJUocLdd_1DMQa" TargetMode="External"/><Relationship Id="rId379" Type="http://schemas.openxmlformats.org/officeDocument/2006/relationships/hyperlink" Target="https://talan.bank.gov.ua/get-user-certificate/c0gsRC_i6Hn0onv5pZNw" TargetMode="External"/><Relationship Id="rId586" Type="http://schemas.openxmlformats.org/officeDocument/2006/relationships/hyperlink" Target="https://talan.bank.gov.ua/get-user-certificate/c0gsRUxDbyUS3rd2ICEr" TargetMode="External"/><Relationship Id="rId793" Type="http://schemas.openxmlformats.org/officeDocument/2006/relationships/hyperlink" Target="https://talan.bank.gov.ua/get-user-certificate/c0gsRxz-4QjAEDUFPs_V" TargetMode="External"/><Relationship Id="rId7" Type="http://schemas.openxmlformats.org/officeDocument/2006/relationships/hyperlink" Target="https://talan.bank.gov.ua/get-user-certificate/c0gsRVHAejY0QSrwSzuA" TargetMode="External"/><Relationship Id="rId239" Type="http://schemas.openxmlformats.org/officeDocument/2006/relationships/hyperlink" Target="https://talan.bank.gov.ua/get-user-certificate/c0gsRGrW5GHhHLh3w6M3" TargetMode="External"/><Relationship Id="rId446" Type="http://schemas.openxmlformats.org/officeDocument/2006/relationships/hyperlink" Target="https://talan.bank.gov.ua/get-user-certificate/c0gsRgrWVrn2qRZkoeCr" TargetMode="External"/><Relationship Id="rId653" Type="http://schemas.openxmlformats.org/officeDocument/2006/relationships/hyperlink" Target="https://talan.bank.gov.ua/get-user-certificate/c0gsRG4bjVXqwjCQQp-H" TargetMode="External"/><Relationship Id="rId1076" Type="http://schemas.openxmlformats.org/officeDocument/2006/relationships/hyperlink" Target="https://talan.bank.gov.ua/get-user-certificate/c0gsRAO_7QvGYjmywnOM" TargetMode="External"/><Relationship Id="rId1283" Type="http://schemas.openxmlformats.org/officeDocument/2006/relationships/hyperlink" Target="https://talan.bank.gov.ua/get-user-certificate/c0gsRkBJVqQyF1R8zDOJ" TargetMode="External"/><Relationship Id="rId1490" Type="http://schemas.openxmlformats.org/officeDocument/2006/relationships/hyperlink" Target="https://talan.bank.gov.ua/get-user-certificate/c0gsRBxSPpH9xdJM9BNn" TargetMode="External"/><Relationship Id="rId306" Type="http://schemas.openxmlformats.org/officeDocument/2006/relationships/hyperlink" Target="https://talan.bank.gov.ua/get-user-certificate/c0gsRMpDyP2Lq7O6lYcU" TargetMode="External"/><Relationship Id="rId860" Type="http://schemas.openxmlformats.org/officeDocument/2006/relationships/hyperlink" Target="https://talan.bank.gov.ua/get-user-certificate/c0gsRhZpCrzhW0iTg6TN" TargetMode="External"/><Relationship Id="rId958" Type="http://schemas.openxmlformats.org/officeDocument/2006/relationships/hyperlink" Target="https://talan.bank.gov.ua/get-user-certificate/c0gsRbgsGxcX2DPImmOh" TargetMode="External"/><Relationship Id="rId1143" Type="http://schemas.openxmlformats.org/officeDocument/2006/relationships/hyperlink" Target="https://talan.bank.gov.ua/get-user-certificate/c0gsRSX5zVlm3-G43CNu" TargetMode="External"/><Relationship Id="rId1588" Type="http://schemas.openxmlformats.org/officeDocument/2006/relationships/hyperlink" Target="https://talan.bank.gov.ua/get-user-certificate/c0gsRRC6puT4XadATDgH" TargetMode="External"/><Relationship Id="rId1795" Type="http://schemas.openxmlformats.org/officeDocument/2006/relationships/hyperlink" Target="https://talan.bank.gov.ua/get-user-certificate/c0gsRReCezDmiBec5lmG" TargetMode="External"/><Relationship Id="rId87" Type="http://schemas.openxmlformats.org/officeDocument/2006/relationships/hyperlink" Target="https://talan.bank.gov.ua/get-user-certificate/c0gsR5ugoBXVXMLEvDE-" TargetMode="External"/><Relationship Id="rId513" Type="http://schemas.openxmlformats.org/officeDocument/2006/relationships/hyperlink" Target="https://talan.bank.gov.ua/get-user-certificate/c0gsRw9JpyVQc5SomyDH" TargetMode="External"/><Relationship Id="rId720" Type="http://schemas.openxmlformats.org/officeDocument/2006/relationships/hyperlink" Target="https://talan.bank.gov.ua/get-user-certificate/c0gsRzwrLx0s7dOhqAGA" TargetMode="External"/><Relationship Id="rId818" Type="http://schemas.openxmlformats.org/officeDocument/2006/relationships/hyperlink" Target="https://talan.bank.gov.ua/get-user-certificate/c0gsRHjxMu2A4qF_vRfP" TargetMode="External"/><Relationship Id="rId1350" Type="http://schemas.openxmlformats.org/officeDocument/2006/relationships/hyperlink" Target="https://talan.bank.gov.ua/get-user-certificate/c0gsRUMgDz9p3Ned3qot" TargetMode="External"/><Relationship Id="rId1448" Type="http://schemas.openxmlformats.org/officeDocument/2006/relationships/hyperlink" Target="https://talan.bank.gov.ua/get-user-certificate/c0gsRwqprwal4SsS2_9Q" TargetMode="External"/><Relationship Id="rId1655" Type="http://schemas.openxmlformats.org/officeDocument/2006/relationships/hyperlink" Target="https://talan.bank.gov.ua/get-user-certificate/c0gsRj_tQgc7D9DW9hHL" TargetMode="External"/><Relationship Id="rId1003" Type="http://schemas.openxmlformats.org/officeDocument/2006/relationships/hyperlink" Target="https://talan.bank.gov.ua/get-user-certificate/c0gsRu53qg-jPGR-Kl7n" TargetMode="External"/><Relationship Id="rId1210" Type="http://schemas.openxmlformats.org/officeDocument/2006/relationships/hyperlink" Target="https://talan.bank.gov.ua/get-user-certificate/c0gsRvtN67ojQ9NZJFDO" TargetMode="External"/><Relationship Id="rId1308" Type="http://schemas.openxmlformats.org/officeDocument/2006/relationships/hyperlink" Target="https://talan.bank.gov.ua/get-user-certificate/c0gsREB4sxBtXEEZjKTJ" TargetMode="External"/><Relationship Id="rId1862" Type="http://schemas.openxmlformats.org/officeDocument/2006/relationships/hyperlink" Target="https://talan.bank.gov.ua/get-user-certificate/c0gsRhLs_WEEENwbQCpy" TargetMode="External"/><Relationship Id="rId1515" Type="http://schemas.openxmlformats.org/officeDocument/2006/relationships/hyperlink" Target="https://talan.bank.gov.ua/get-user-certificate/c0gsRZ6BsrJtidIc85Pg" TargetMode="External"/><Relationship Id="rId1722" Type="http://schemas.openxmlformats.org/officeDocument/2006/relationships/hyperlink" Target="https://talan.bank.gov.ua/get-user-certificate/c0gsRvU1-v--y5bRNOD_" TargetMode="External"/><Relationship Id="rId14" Type="http://schemas.openxmlformats.org/officeDocument/2006/relationships/hyperlink" Target="https://talan.bank.gov.ua/get-user-certificate/c0gsRdxLUrM3_IJY0wIJ" TargetMode="External"/><Relationship Id="rId163" Type="http://schemas.openxmlformats.org/officeDocument/2006/relationships/hyperlink" Target="https://talan.bank.gov.ua/get-user-certificate/c0gsRinVM5uV9vH4KpBx" TargetMode="External"/><Relationship Id="rId370" Type="http://schemas.openxmlformats.org/officeDocument/2006/relationships/hyperlink" Target="https://talan.bank.gov.ua/get-user-certificate/c0gsRO5CfNsWPICVkH7F" TargetMode="External"/><Relationship Id="rId230" Type="http://schemas.openxmlformats.org/officeDocument/2006/relationships/hyperlink" Target="https://talan.bank.gov.ua/get-user-certificate/c0gsRAaU9XuFBB3HD1UU" TargetMode="External"/><Relationship Id="rId468" Type="http://schemas.openxmlformats.org/officeDocument/2006/relationships/hyperlink" Target="https://talan.bank.gov.ua/get-user-certificate/c0gsRoZcNLB_TJ2jkNAF" TargetMode="External"/><Relationship Id="rId675" Type="http://schemas.openxmlformats.org/officeDocument/2006/relationships/hyperlink" Target="https://talan.bank.gov.ua/get-user-certificate/c0gsRETC26wXKo0Fu7-I" TargetMode="External"/><Relationship Id="rId882" Type="http://schemas.openxmlformats.org/officeDocument/2006/relationships/hyperlink" Target="https://talan.bank.gov.ua/get-user-certificate/c0gsRFLv9NNYhh38gUlQ" TargetMode="External"/><Relationship Id="rId1098" Type="http://schemas.openxmlformats.org/officeDocument/2006/relationships/hyperlink" Target="https://talan.bank.gov.ua/get-user-certificate/c0gsRxenP_k1t-TMqD2Q" TargetMode="External"/><Relationship Id="rId328" Type="http://schemas.openxmlformats.org/officeDocument/2006/relationships/hyperlink" Target="https://talan.bank.gov.ua/get-user-certificate/c0gsRW-PLPWeZyP3YTT0" TargetMode="External"/><Relationship Id="rId535" Type="http://schemas.openxmlformats.org/officeDocument/2006/relationships/hyperlink" Target="https://talan.bank.gov.ua/get-user-certificate/c0gsRrOMi-bMrbuW3CQV" TargetMode="External"/><Relationship Id="rId742" Type="http://schemas.openxmlformats.org/officeDocument/2006/relationships/hyperlink" Target="https://talan.bank.gov.ua/get-user-certificate/c0gsRSw0-OsxLbOc-cx3" TargetMode="External"/><Relationship Id="rId1165" Type="http://schemas.openxmlformats.org/officeDocument/2006/relationships/hyperlink" Target="https://talan.bank.gov.ua/get-user-certificate/c0gsRtiGeRRKBpX40KBB" TargetMode="External"/><Relationship Id="rId1372" Type="http://schemas.openxmlformats.org/officeDocument/2006/relationships/hyperlink" Target="https://talan.bank.gov.ua/get-user-certificate/c0gsRbpXLGfWV0ZRam5g" TargetMode="External"/><Relationship Id="rId2009" Type="http://schemas.openxmlformats.org/officeDocument/2006/relationships/hyperlink" Target="https://talan.bank.gov.ua/get-user-certificate/c0gsRmijX_bgXBxTRmpf" TargetMode="External"/><Relationship Id="rId602" Type="http://schemas.openxmlformats.org/officeDocument/2006/relationships/hyperlink" Target="https://talan.bank.gov.ua/get-user-certificate/c0gsRRjq7b8i1l1xDAyp" TargetMode="External"/><Relationship Id="rId1025" Type="http://schemas.openxmlformats.org/officeDocument/2006/relationships/hyperlink" Target="https://talan.bank.gov.ua/get-user-certificate/c0gsRkOHbIobHGqgXXzj" TargetMode="External"/><Relationship Id="rId1232" Type="http://schemas.openxmlformats.org/officeDocument/2006/relationships/hyperlink" Target="https://talan.bank.gov.ua/get-user-certificate/c0gsROk3dnl-hG0giug3" TargetMode="External"/><Relationship Id="rId1677" Type="http://schemas.openxmlformats.org/officeDocument/2006/relationships/hyperlink" Target="https://talan.bank.gov.ua/get-user-certificate/c0gsRP3Vt0Dex1wGzzsL" TargetMode="External"/><Relationship Id="rId1884" Type="http://schemas.openxmlformats.org/officeDocument/2006/relationships/hyperlink" Target="https://talan.bank.gov.ua/get-user-certificate/c0gsRC-OoZ-eW0sypRKs" TargetMode="External"/><Relationship Id="rId907" Type="http://schemas.openxmlformats.org/officeDocument/2006/relationships/hyperlink" Target="https://talan.bank.gov.ua/get-user-certificate/c0gsR7_BkfixBQSxNXAi" TargetMode="External"/><Relationship Id="rId1537" Type="http://schemas.openxmlformats.org/officeDocument/2006/relationships/hyperlink" Target="https://talan.bank.gov.ua/get-user-certificate/c0gsRdKFJbDqBLqg-EHQ" TargetMode="External"/><Relationship Id="rId1744" Type="http://schemas.openxmlformats.org/officeDocument/2006/relationships/hyperlink" Target="https://talan.bank.gov.ua/get-user-certificate/c0gsREBqEY9p9hN11cPm" TargetMode="External"/><Relationship Id="rId1951" Type="http://schemas.openxmlformats.org/officeDocument/2006/relationships/hyperlink" Target="https://talan.bank.gov.ua/get-user-certificate/c0gsR82MnypMN5Q49nZn" TargetMode="External"/><Relationship Id="rId36" Type="http://schemas.openxmlformats.org/officeDocument/2006/relationships/hyperlink" Target="https://talan.bank.gov.ua/get-user-certificate/c0gsRrHxIo51J79CBcX0" TargetMode="External"/><Relationship Id="rId1604" Type="http://schemas.openxmlformats.org/officeDocument/2006/relationships/hyperlink" Target="https://talan.bank.gov.ua/get-user-certificate/c0gsR43IF_NPDBZskWzn" TargetMode="External"/><Relationship Id="rId185" Type="http://schemas.openxmlformats.org/officeDocument/2006/relationships/hyperlink" Target="https://talan.bank.gov.ua/get-user-certificate/c0gsRZ9-rroAEurX9MqS" TargetMode="External"/><Relationship Id="rId1811" Type="http://schemas.openxmlformats.org/officeDocument/2006/relationships/hyperlink" Target="https://talan.bank.gov.ua/get-user-certificate/c0gsR_VFTNOJcpjBa1q7" TargetMode="External"/><Relationship Id="rId1909" Type="http://schemas.openxmlformats.org/officeDocument/2006/relationships/hyperlink" Target="https://talan.bank.gov.ua/get-user-certificate/c0gsRKBnXysPA1dX_ixy" TargetMode="External"/><Relationship Id="rId392" Type="http://schemas.openxmlformats.org/officeDocument/2006/relationships/hyperlink" Target="https://talan.bank.gov.ua/get-user-certificate/c0gsRh7HEomr7YieWwww" TargetMode="External"/><Relationship Id="rId697" Type="http://schemas.openxmlformats.org/officeDocument/2006/relationships/hyperlink" Target="https://talan.bank.gov.ua/get-user-certificate/c0gsR-uY5WsK4fGFeuJb" TargetMode="External"/><Relationship Id="rId252" Type="http://schemas.openxmlformats.org/officeDocument/2006/relationships/hyperlink" Target="https://talan.bank.gov.ua/get-user-certificate/c0gsRaFH8rih2KVW2yzq" TargetMode="External"/><Relationship Id="rId1187" Type="http://schemas.openxmlformats.org/officeDocument/2006/relationships/hyperlink" Target="https://talan.bank.gov.ua/get-user-certificate/c0gsROMijJj296F0F4zL" TargetMode="External"/><Relationship Id="rId112" Type="http://schemas.openxmlformats.org/officeDocument/2006/relationships/hyperlink" Target="https://talan.bank.gov.ua/get-user-certificate/c0gsRvXjsLjyLdF_A87D" TargetMode="External"/><Relationship Id="rId557" Type="http://schemas.openxmlformats.org/officeDocument/2006/relationships/hyperlink" Target="https://talan.bank.gov.ua/get-user-certificate/c0gsRtJjJZZCsxPb4Gdt" TargetMode="External"/><Relationship Id="rId764" Type="http://schemas.openxmlformats.org/officeDocument/2006/relationships/hyperlink" Target="https://talan.bank.gov.ua/get-user-certificate/c0gsRBpbiCV-TSwF3tv6" TargetMode="External"/><Relationship Id="rId971" Type="http://schemas.openxmlformats.org/officeDocument/2006/relationships/hyperlink" Target="https://talan.bank.gov.ua/get-user-certificate/c0gsRxD5JqNQH5_zU_77" TargetMode="External"/><Relationship Id="rId1394" Type="http://schemas.openxmlformats.org/officeDocument/2006/relationships/hyperlink" Target="https://talan.bank.gov.ua/get-user-certificate/c0gsR0JREecDFeDr-4PS" TargetMode="External"/><Relationship Id="rId1699" Type="http://schemas.openxmlformats.org/officeDocument/2006/relationships/hyperlink" Target="https://talan.bank.gov.ua/get-user-certificate/c0gsRt8KVaT8lKRomKyX" TargetMode="External"/><Relationship Id="rId2000" Type="http://schemas.openxmlformats.org/officeDocument/2006/relationships/hyperlink" Target="https://talan.bank.gov.ua/get-user-certificate/c0gsRmVgr-jJvgimzYCh" TargetMode="External"/><Relationship Id="rId417" Type="http://schemas.openxmlformats.org/officeDocument/2006/relationships/hyperlink" Target="https://talan.bank.gov.ua/get-user-certificate/c0gsRLLymjMpyc2aDKfO" TargetMode="External"/><Relationship Id="rId624" Type="http://schemas.openxmlformats.org/officeDocument/2006/relationships/hyperlink" Target="https://talan.bank.gov.ua/get-user-certificate/c0gsRcUarhWqVhqNqR90" TargetMode="External"/><Relationship Id="rId831" Type="http://schemas.openxmlformats.org/officeDocument/2006/relationships/hyperlink" Target="https://talan.bank.gov.ua/get-user-certificate/c0gsR_2CsYfhn8idOJjd" TargetMode="External"/><Relationship Id="rId1047" Type="http://schemas.openxmlformats.org/officeDocument/2006/relationships/hyperlink" Target="https://talan.bank.gov.ua/get-user-certificate/c0gsRdQ4k5ecJgStLaed" TargetMode="External"/><Relationship Id="rId1254" Type="http://schemas.openxmlformats.org/officeDocument/2006/relationships/hyperlink" Target="https://talan.bank.gov.ua/get-user-certificate/c0gsR5LscMdQtoo_5YMN" TargetMode="External"/><Relationship Id="rId1461" Type="http://schemas.openxmlformats.org/officeDocument/2006/relationships/hyperlink" Target="https://talan.bank.gov.ua/get-user-certificate/c0gsRUaHKY9HWzvY0k3B" TargetMode="External"/><Relationship Id="rId929" Type="http://schemas.openxmlformats.org/officeDocument/2006/relationships/hyperlink" Target="https://talan.bank.gov.ua/get-user-certificate/c0gsRoP36OhjmKrMlkSS" TargetMode="External"/><Relationship Id="rId1114" Type="http://schemas.openxmlformats.org/officeDocument/2006/relationships/hyperlink" Target="https://talan.bank.gov.ua/get-user-certificate/c0gsR6lqEEIJ1K4-wzEs" TargetMode="External"/><Relationship Id="rId1321" Type="http://schemas.openxmlformats.org/officeDocument/2006/relationships/hyperlink" Target="https://talan.bank.gov.ua/get-user-certificate/c0gsRDFLwlsxHn3lgOWw" TargetMode="External"/><Relationship Id="rId1559" Type="http://schemas.openxmlformats.org/officeDocument/2006/relationships/hyperlink" Target="https://talan.bank.gov.ua/get-user-certificate/c0gsRki7Gu1g80YKEVzj" TargetMode="External"/><Relationship Id="rId1766" Type="http://schemas.openxmlformats.org/officeDocument/2006/relationships/hyperlink" Target="https://talan.bank.gov.ua/get-user-certificate/c0gsRSCBzdLTZlqUcZXH" TargetMode="External"/><Relationship Id="rId1973" Type="http://schemas.openxmlformats.org/officeDocument/2006/relationships/hyperlink" Target="https://talan.bank.gov.ua/get-user-certificate/c0gsRrzVFnT1bR7-fdCH" TargetMode="External"/><Relationship Id="rId58" Type="http://schemas.openxmlformats.org/officeDocument/2006/relationships/hyperlink" Target="https://talan.bank.gov.ua/get-user-certificate/c0gsRb1GbBF-ASZ52drU" TargetMode="External"/><Relationship Id="rId1419" Type="http://schemas.openxmlformats.org/officeDocument/2006/relationships/hyperlink" Target="https://talan.bank.gov.ua/get-user-certificate/c0gsRwXNuGNhPW2ldNT2" TargetMode="External"/><Relationship Id="rId1626" Type="http://schemas.openxmlformats.org/officeDocument/2006/relationships/hyperlink" Target="https://talan.bank.gov.ua/get-user-certificate/c0gsRdbnCIETd816eCrH" TargetMode="External"/><Relationship Id="rId1833" Type="http://schemas.openxmlformats.org/officeDocument/2006/relationships/hyperlink" Target="https://talan.bank.gov.ua/get-user-certificate/c0gsRYuQ1WnOk7kH0LV9" TargetMode="External"/><Relationship Id="rId1900" Type="http://schemas.openxmlformats.org/officeDocument/2006/relationships/hyperlink" Target="https://talan.bank.gov.ua/get-user-certificate/c0gsRLOVboZqeyPxYSJH" TargetMode="External"/><Relationship Id="rId274" Type="http://schemas.openxmlformats.org/officeDocument/2006/relationships/hyperlink" Target="https://talan.bank.gov.ua/get-user-certificate/c0gsR0YSFYNBqncEos5U" TargetMode="External"/><Relationship Id="rId481" Type="http://schemas.openxmlformats.org/officeDocument/2006/relationships/hyperlink" Target="https://talan.bank.gov.ua/get-user-certificate/c0gsR-4mJcxGeg_1RmXN" TargetMode="External"/><Relationship Id="rId134" Type="http://schemas.openxmlformats.org/officeDocument/2006/relationships/hyperlink" Target="https://talan.bank.gov.ua/get-user-certificate/c0gsRWedb8g4A_skclkq" TargetMode="External"/><Relationship Id="rId579" Type="http://schemas.openxmlformats.org/officeDocument/2006/relationships/hyperlink" Target="https://talan.bank.gov.ua/get-user-certificate/c0gsRnokgn8H_3Ey6QJe" TargetMode="External"/><Relationship Id="rId786" Type="http://schemas.openxmlformats.org/officeDocument/2006/relationships/hyperlink" Target="https://talan.bank.gov.ua/get-user-certificate/c0gsRxGLMVNFjSt8Toc4" TargetMode="External"/><Relationship Id="rId993" Type="http://schemas.openxmlformats.org/officeDocument/2006/relationships/hyperlink" Target="https://talan.bank.gov.ua/get-user-certificate/c0gsR0UmY0uCVbPjDl9G" TargetMode="External"/><Relationship Id="rId341" Type="http://schemas.openxmlformats.org/officeDocument/2006/relationships/hyperlink" Target="https://talan.bank.gov.ua/get-user-certificate/c0gsR64T0jFOy-Gg3HLW" TargetMode="External"/><Relationship Id="rId439" Type="http://schemas.openxmlformats.org/officeDocument/2006/relationships/hyperlink" Target="https://talan.bank.gov.ua/get-user-certificate/c0gsRiKFN3CAwvCbZW7l" TargetMode="External"/><Relationship Id="rId646" Type="http://schemas.openxmlformats.org/officeDocument/2006/relationships/hyperlink" Target="https://talan.bank.gov.ua/get-user-certificate/c0gsRoLW1ydCs7oUxPHD" TargetMode="External"/><Relationship Id="rId1069" Type="http://schemas.openxmlformats.org/officeDocument/2006/relationships/hyperlink" Target="https://talan.bank.gov.ua/get-user-certificate/c0gsReIs82TbZA8ppv9B" TargetMode="External"/><Relationship Id="rId1276" Type="http://schemas.openxmlformats.org/officeDocument/2006/relationships/hyperlink" Target="https://talan.bank.gov.ua/get-user-certificate/c0gsRaFzpGQmX6k1MpUQ" TargetMode="External"/><Relationship Id="rId1483" Type="http://schemas.openxmlformats.org/officeDocument/2006/relationships/hyperlink" Target="https://talan.bank.gov.ua/get-user-certificate/c0gsR4DgXi-KzwpGjv_T" TargetMode="External"/><Relationship Id="rId2022" Type="http://schemas.openxmlformats.org/officeDocument/2006/relationships/hyperlink" Target="https://talan.bank.gov.ua/get-user-certificate/c0gsReLuhaw3lAp4PS25" TargetMode="External"/><Relationship Id="rId201" Type="http://schemas.openxmlformats.org/officeDocument/2006/relationships/hyperlink" Target="https://talan.bank.gov.ua/get-user-certificate/c0gsRCFVfXTKUb3qbbSs" TargetMode="External"/><Relationship Id="rId506" Type="http://schemas.openxmlformats.org/officeDocument/2006/relationships/hyperlink" Target="https://talan.bank.gov.ua/get-user-certificate/c0gsRi6yzq9NcM07MDpu" TargetMode="External"/><Relationship Id="rId853" Type="http://schemas.openxmlformats.org/officeDocument/2006/relationships/hyperlink" Target="https://talan.bank.gov.ua/get-user-certificate/c0gsR1alK3hOvBbLYvRO" TargetMode="External"/><Relationship Id="rId1136" Type="http://schemas.openxmlformats.org/officeDocument/2006/relationships/hyperlink" Target="https://talan.bank.gov.ua/get-user-certificate/c0gsRZkpZ0IzS8egGo2m" TargetMode="External"/><Relationship Id="rId1690" Type="http://schemas.openxmlformats.org/officeDocument/2006/relationships/hyperlink" Target="https://talan.bank.gov.ua/get-user-certificate/c0gsR0G0Xv2rbXIzF5Zj" TargetMode="External"/><Relationship Id="rId1788" Type="http://schemas.openxmlformats.org/officeDocument/2006/relationships/hyperlink" Target="https://talan.bank.gov.ua/get-user-certificate/c0gsRAt2ZWdP4E80Aowz" TargetMode="External"/><Relationship Id="rId1995" Type="http://schemas.openxmlformats.org/officeDocument/2006/relationships/hyperlink" Target="https://talan.bank.gov.ua/get-user-certificate/c0gsRuuRpBQMjdtYDMEq" TargetMode="External"/><Relationship Id="rId713" Type="http://schemas.openxmlformats.org/officeDocument/2006/relationships/hyperlink" Target="https://talan.bank.gov.ua/get-user-certificate/c0gsRuG6fnrkWgNysgfZ" TargetMode="External"/><Relationship Id="rId920" Type="http://schemas.openxmlformats.org/officeDocument/2006/relationships/hyperlink" Target="https://talan.bank.gov.ua/get-user-certificate/c0gsR7_0QrE5k0334L3h" TargetMode="External"/><Relationship Id="rId1343" Type="http://schemas.openxmlformats.org/officeDocument/2006/relationships/hyperlink" Target="https://talan.bank.gov.ua/get-user-certificate/c0gsR0N9MDXvtqlA6bBj" TargetMode="External"/><Relationship Id="rId1550" Type="http://schemas.openxmlformats.org/officeDocument/2006/relationships/hyperlink" Target="https://talan.bank.gov.ua/get-user-certificate/c0gsR93AIUoOaZStb5k7" TargetMode="External"/><Relationship Id="rId1648" Type="http://schemas.openxmlformats.org/officeDocument/2006/relationships/hyperlink" Target="https://talan.bank.gov.ua/get-user-certificate/c0gsRC81XRwWlvJTi7V3" TargetMode="External"/><Relationship Id="rId1203" Type="http://schemas.openxmlformats.org/officeDocument/2006/relationships/hyperlink" Target="https://talan.bank.gov.ua/get-user-certificate/c0gsRybUCMOfWmIp5R3H" TargetMode="External"/><Relationship Id="rId1410" Type="http://schemas.openxmlformats.org/officeDocument/2006/relationships/hyperlink" Target="https://talan.bank.gov.ua/get-user-certificate/c0gsREoSq73mRZwx0P_N" TargetMode="External"/><Relationship Id="rId1508" Type="http://schemas.openxmlformats.org/officeDocument/2006/relationships/hyperlink" Target="https://talan.bank.gov.ua/get-user-certificate/c0gsRUWl3nfZvNCZXuUZ" TargetMode="External"/><Relationship Id="rId1855" Type="http://schemas.openxmlformats.org/officeDocument/2006/relationships/hyperlink" Target="https://talan.bank.gov.ua/get-user-certificate/c0gsRnVo_GrS8Zbcxk7B" TargetMode="External"/><Relationship Id="rId1715" Type="http://schemas.openxmlformats.org/officeDocument/2006/relationships/hyperlink" Target="https://talan.bank.gov.ua/get-user-certificate/c0gsRA-1qCRkxQVd12w2" TargetMode="External"/><Relationship Id="rId1922" Type="http://schemas.openxmlformats.org/officeDocument/2006/relationships/hyperlink" Target="https://talan.bank.gov.ua/get-user-certificate/c0gsRGEP6a3ZcqsjLYgS" TargetMode="External"/><Relationship Id="rId296" Type="http://schemas.openxmlformats.org/officeDocument/2006/relationships/hyperlink" Target="https://talan.bank.gov.ua/get-user-certificate/c0gsR3LHMLwrTvnh9kYX" TargetMode="External"/><Relationship Id="rId156" Type="http://schemas.openxmlformats.org/officeDocument/2006/relationships/hyperlink" Target="https://talan.bank.gov.ua/get-user-certificate/c0gsRLy7ifmGobk5wydP" TargetMode="External"/><Relationship Id="rId363" Type="http://schemas.openxmlformats.org/officeDocument/2006/relationships/hyperlink" Target="https://talan.bank.gov.ua/get-user-certificate/c0gsRKHp4uqt7QfwJQF5" TargetMode="External"/><Relationship Id="rId570" Type="http://schemas.openxmlformats.org/officeDocument/2006/relationships/hyperlink" Target="https://talan.bank.gov.ua/get-user-certificate/c0gsR9PKPtjVtSv0Baz-" TargetMode="External"/><Relationship Id="rId223" Type="http://schemas.openxmlformats.org/officeDocument/2006/relationships/hyperlink" Target="https://talan.bank.gov.ua/get-user-certificate/c0gsRFVf7u6rFB8VTFOZ" TargetMode="External"/><Relationship Id="rId430" Type="http://schemas.openxmlformats.org/officeDocument/2006/relationships/hyperlink" Target="https://talan.bank.gov.ua/get-user-certificate/c0gsRHiGIsV_b4rUTLeH" TargetMode="External"/><Relationship Id="rId668" Type="http://schemas.openxmlformats.org/officeDocument/2006/relationships/hyperlink" Target="https://talan.bank.gov.ua/get-user-certificate/c0gsRo55_9rC2ceT5VyW" TargetMode="External"/><Relationship Id="rId875" Type="http://schemas.openxmlformats.org/officeDocument/2006/relationships/hyperlink" Target="https://talan.bank.gov.ua/get-user-certificate/c0gsRxBlU0szEsaoW4zt" TargetMode="External"/><Relationship Id="rId1060" Type="http://schemas.openxmlformats.org/officeDocument/2006/relationships/hyperlink" Target="https://talan.bank.gov.ua/get-user-certificate/c0gsRIsDUDElQmMvhONW" TargetMode="External"/><Relationship Id="rId1298" Type="http://schemas.openxmlformats.org/officeDocument/2006/relationships/hyperlink" Target="https://talan.bank.gov.ua/get-user-certificate/c0gsRlyD9Lq1MX86tiVz" TargetMode="External"/><Relationship Id="rId528" Type="http://schemas.openxmlformats.org/officeDocument/2006/relationships/hyperlink" Target="https://talan.bank.gov.ua/get-user-certificate/c0gsReOgLAm_zL4hjbRB" TargetMode="External"/><Relationship Id="rId735" Type="http://schemas.openxmlformats.org/officeDocument/2006/relationships/hyperlink" Target="https://talan.bank.gov.ua/get-user-certificate/c0gsRZAHqEKGKeB9iKUK" TargetMode="External"/><Relationship Id="rId942" Type="http://schemas.openxmlformats.org/officeDocument/2006/relationships/hyperlink" Target="https://talan.bank.gov.ua/get-user-certificate/c0gsRnT2eurYnLp_GrYu" TargetMode="External"/><Relationship Id="rId1158" Type="http://schemas.openxmlformats.org/officeDocument/2006/relationships/hyperlink" Target="https://talan.bank.gov.ua/get-user-certificate/c0gsR-iksVjB2Q8PFZYC" TargetMode="External"/><Relationship Id="rId1365" Type="http://schemas.openxmlformats.org/officeDocument/2006/relationships/hyperlink" Target="https://talan.bank.gov.ua/get-user-certificate/c0gsRDpom-r3VBiyZf-u" TargetMode="External"/><Relationship Id="rId1572" Type="http://schemas.openxmlformats.org/officeDocument/2006/relationships/hyperlink" Target="https://talan.bank.gov.ua/get-user-certificate/c0gsRZ2nw7CtMncMnigP" TargetMode="External"/><Relationship Id="rId1018" Type="http://schemas.openxmlformats.org/officeDocument/2006/relationships/hyperlink" Target="https://talan.bank.gov.ua/get-user-certificate/c0gsR6sg-aqJmks4f-Bx" TargetMode="External"/><Relationship Id="rId1225" Type="http://schemas.openxmlformats.org/officeDocument/2006/relationships/hyperlink" Target="https://talan.bank.gov.ua/get-user-certificate/c0gsR6vJh1UySFqsWzzQ" TargetMode="External"/><Relationship Id="rId1432" Type="http://schemas.openxmlformats.org/officeDocument/2006/relationships/hyperlink" Target="https://talan.bank.gov.ua/get-user-certificate/c0gsREoq9LqOCtqZlX9U" TargetMode="External"/><Relationship Id="rId1877" Type="http://schemas.openxmlformats.org/officeDocument/2006/relationships/hyperlink" Target="https://talan.bank.gov.ua/get-user-certificate/c0gsRTiVnwa5SGTH8CYK" TargetMode="External"/><Relationship Id="rId71" Type="http://schemas.openxmlformats.org/officeDocument/2006/relationships/hyperlink" Target="https://talan.bank.gov.ua/get-user-certificate/c0gsRAtLJ28P9HXi7FNc" TargetMode="External"/><Relationship Id="rId802" Type="http://schemas.openxmlformats.org/officeDocument/2006/relationships/hyperlink" Target="https://talan.bank.gov.ua/get-user-certificate/c0gsRXVRERroVYXPPkRQ" TargetMode="External"/><Relationship Id="rId1737" Type="http://schemas.openxmlformats.org/officeDocument/2006/relationships/hyperlink" Target="https://talan.bank.gov.ua/get-user-certificate/c0gsRDjMaQCWsLsrzsW1" TargetMode="External"/><Relationship Id="rId1944" Type="http://schemas.openxmlformats.org/officeDocument/2006/relationships/hyperlink" Target="https://talan.bank.gov.ua/get-user-certificate/c0gsRzzOXIFhU1mdO5zt" TargetMode="External"/><Relationship Id="rId29" Type="http://schemas.openxmlformats.org/officeDocument/2006/relationships/hyperlink" Target="https://talan.bank.gov.ua/get-user-certificate/c0gsRS2krzzayy7zUg05" TargetMode="External"/><Relationship Id="rId178" Type="http://schemas.openxmlformats.org/officeDocument/2006/relationships/hyperlink" Target="https://talan.bank.gov.ua/get-user-certificate/c0gsRCMp_2csnLxqVKs8" TargetMode="External"/><Relationship Id="rId1804" Type="http://schemas.openxmlformats.org/officeDocument/2006/relationships/hyperlink" Target="https://talan.bank.gov.ua/get-user-certificate/c0gsRvdgr7l7jd5NJULP" TargetMode="External"/><Relationship Id="rId385" Type="http://schemas.openxmlformats.org/officeDocument/2006/relationships/hyperlink" Target="https://talan.bank.gov.ua/get-user-certificate/c0gsR63Nk4aL8hhuZhLq" TargetMode="External"/><Relationship Id="rId592" Type="http://schemas.openxmlformats.org/officeDocument/2006/relationships/hyperlink" Target="https://talan.bank.gov.ua/get-user-certificate/c0gsRLf0ifKamueHIZyD" TargetMode="External"/><Relationship Id="rId245" Type="http://schemas.openxmlformats.org/officeDocument/2006/relationships/hyperlink" Target="https://talan.bank.gov.ua/get-user-certificate/c0gsRQkOvQ2oVFcQOKEd" TargetMode="External"/><Relationship Id="rId452" Type="http://schemas.openxmlformats.org/officeDocument/2006/relationships/hyperlink" Target="https://talan.bank.gov.ua/get-user-certificate/c0gsRUeocgyeisXXWdSJ" TargetMode="External"/><Relationship Id="rId897" Type="http://schemas.openxmlformats.org/officeDocument/2006/relationships/hyperlink" Target="https://talan.bank.gov.ua/get-user-certificate/c0gsRYIm-3Tfjckg5b8N" TargetMode="External"/><Relationship Id="rId1082" Type="http://schemas.openxmlformats.org/officeDocument/2006/relationships/hyperlink" Target="https://talan.bank.gov.ua/get-user-certificate/c0gsRXXWivIxpLv2bw1b" TargetMode="External"/><Relationship Id="rId105" Type="http://schemas.openxmlformats.org/officeDocument/2006/relationships/hyperlink" Target="https://talan.bank.gov.ua/get-user-certificate/c0gsR8FYXkLvosE1nw8a" TargetMode="External"/><Relationship Id="rId312" Type="http://schemas.openxmlformats.org/officeDocument/2006/relationships/hyperlink" Target="https://talan.bank.gov.ua/get-user-certificate/c0gsRafT2WZF0EGw-lNB" TargetMode="External"/><Relationship Id="rId757" Type="http://schemas.openxmlformats.org/officeDocument/2006/relationships/hyperlink" Target="https://talan.bank.gov.ua/get-user-certificate/c0gsRWbjI6oeGp3jO9xn" TargetMode="External"/><Relationship Id="rId964" Type="http://schemas.openxmlformats.org/officeDocument/2006/relationships/hyperlink" Target="https://talan.bank.gov.ua/get-user-certificate/c0gsRQq8L54b-MVfLNNi" TargetMode="External"/><Relationship Id="rId1387" Type="http://schemas.openxmlformats.org/officeDocument/2006/relationships/hyperlink" Target="https://talan.bank.gov.ua/get-user-certificate/c0gsR3qM1asy7zvDGAwf" TargetMode="External"/><Relationship Id="rId1594" Type="http://schemas.openxmlformats.org/officeDocument/2006/relationships/hyperlink" Target="https://talan.bank.gov.ua/get-user-certificate/c0gsRevF0MvalnNT7QYv" TargetMode="External"/><Relationship Id="rId93" Type="http://schemas.openxmlformats.org/officeDocument/2006/relationships/hyperlink" Target="https://talan.bank.gov.ua/get-user-certificate/c0gsR7rXG75LVBN10bye" TargetMode="External"/><Relationship Id="rId617" Type="http://schemas.openxmlformats.org/officeDocument/2006/relationships/hyperlink" Target="https://talan.bank.gov.ua/get-user-certificate/c0gsRH5zUgeILaVtI8y8" TargetMode="External"/><Relationship Id="rId824" Type="http://schemas.openxmlformats.org/officeDocument/2006/relationships/hyperlink" Target="https://talan.bank.gov.ua/get-user-certificate/c0gsRb7opVchzZHX5B5m" TargetMode="External"/><Relationship Id="rId1247" Type="http://schemas.openxmlformats.org/officeDocument/2006/relationships/hyperlink" Target="https://talan.bank.gov.ua/get-user-certificate/c0gsRmTi2gDa8doEWrEi" TargetMode="External"/><Relationship Id="rId1454" Type="http://schemas.openxmlformats.org/officeDocument/2006/relationships/hyperlink" Target="https://talan.bank.gov.ua/get-user-certificate/c0gsR5GLj45ZVEjJCYzC" TargetMode="External"/><Relationship Id="rId1661" Type="http://schemas.openxmlformats.org/officeDocument/2006/relationships/hyperlink" Target="https://talan.bank.gov.ua/get-user-certificate/c0gsRmpjEZcTWiCDpqAX" TargetMode="External"/><Relationship Id="rId1899" Type="http://schemas.openxmlformats.org/officeDocument/2006/relationships/hyperlink" Target="https://talan.bank.gov.ua/get-user-certificate/c0gsRQvbEKpCPfvai-Ku" TargetMode="External"/><Relationship Id="rId1107" Type="http://schemas.openxmlformats.org/officeDocument/2006/relationships/hyperlink" Target="https://talan.bank.gov.ua/get-user-certificate/c0gsRfeq0GoNsS4_zSnL" TargetMode="External"/><Relationship Id="rId1314" Type="http://schemas.openxmlformats.org/officeDocument/2006/relationships/hyperlink" Target="https://talan.bank.gov.ua/get-user-certificate/c0gsRtHbu-FhHEZS0Jvh" TargetMode="External"/><Relationship Id="rId1521" Type="http://schemas.openxmlformats.org/officeDocument/2006/relationships/hyperlink" Target="https://talan.bank.gov.ua/get-user-certificate/c0gsRpXJqdLNEWn9cTXL" TargetMode="External"/><Relationship Id="rId1759" Type="http://schemas.openxmlformats.org/officeDocument/2006/relationships/hyperlink" Target="https://talan.bank.gov.ua/get-user-certificate/c0gsRttFXoInVRhUMrct" TargetMode="External"/><Relationship Id="rId1966" Type="http://schemas.openxmlformats.org/officeDocument/2006/relationships/hyperlink" Target="https://talan.bank.gov.ua/get-user-certificate/c0gsRH8f8Y4ENUF5YiG-" TargetMode="External"/><Relationship Id="rId1619" Type="http://schemas.openxmlformats.org/officeDocument/2006/relationships/hyperlink" Target="https://talan.bank.gov.ua/get-user-certificate/c0gsRkPp5ZgZKJf2cqWA" TargetMode="External"/><Relationship Id="rId1826" Type="http://schemas.openxmlformats.org/officeDocument/2006/relationships/hyperlink" Target="https://talan.bank.gov.ua/get-user-certificate/c0gsReW_b-tuDO_wG0jI" TargetMode="External"/><Relationship Id="rId20" Type="http://schemas.openxmlformats.org/officeDocument/2006/relationships/hyperlink" Target="https://talan.bank.gov.ua/get-user-certificate/c0gsRel4brazfVW4Nj6M" TargetMode="External"/><Relationship Id="rId267" Type="http://schemas.openxmlformats.org/officeDocument/2006/relationships/hyperlink" Target="https://talan.bank.gov.ua/get-user-certificate/c0gsRvpJ69mT4_zRbawb" TargetMode="External"/><Relationship Id="rId474" Type="http://schemas.openxmlformats.org/officeDocument/2006/relationships/hyperlink" Target="https://talan.bank.gov.ua/get-user-certificate/c0gsR5GFeuxrXbpUbi1u" TargetMode="External"/><Relationship Id="rId127" Type="http://schemas.openxmlformats.org/officeDocument/2006/relationships/hyperlink" Target="https://talan.bank.gov.ua/get-user-certificate/c0gsRnggPAtGc1VMrkwW" TargetMode="External"/><Relationship Id="rId681" Type="http://schemas.openxmlformats.org/officeDocument/2006/relationships/hyperlink" Target="https://talan.bank.gov.ua/get-user-certificate/c0gsR5dtupQ7goYrQxzR" TargetMode="External"/><Relationship Id="rId779" Type="http://schemas.openxmlformats.org/officeDocument/2006/relationships/hyperlink" Target="https://talan.bank.gov.ua/get-user-certificate/c0gsR1xxCtx6bBrbhcaf" TargetMode="External"/><Relationship Id="rId986" Type="http://schemas.openxmlformats.org/officeDocument/2006/relationships/hyperlink" Target="https://talan.bank.gov.ua/get-user-certificate/c0gsRVzAPcD2gbBFCidr" TargetMode="External"/><Relationship Id="rId334" Type="http://schemas.openxmlformats.org/officeDocument/2006/relationships/hyperlink" Target="https://talan.bank.gov.ua/get-user-certificate/c0gsRPzi25pP_qFPZiqA" TargetMode="External"/><Relationship Id="rId541" Type="http://schemas.openxmlformats.org/officeDocument/2006/relationships/hyperlink" Target="https://talan.bank.gov.ua/get-user-certificate/c0gsRsbLc4d9B723BQKK" TargetMode="External"/><Relationship Id="rId639" Type="http://schemas.openxmlformats.org/officeDocument/2006/relationships/hyperlink" Target="https://talan.bank.gov.ua/get-user-certificate/c0gsRE2fkq2qNeADSqsa" TargetMode="External"/><Relationship Id="rId1171" Type="http://schemas.openxmlformats.org/officeDocument/2006/relationships/hyperlink" Target="https://talan.bank.gov.ua/get-user-certificate/c0gsRm2FIbl_AgWf8Xur" TargetMode="External"/><Relationship Id="rId1269" Type="http://schemas.openxmlformats.org/officeDocument/2006/relationships/hyperlink" Target="https://talan.bank.gov.ua/get-user-certificate/c0gsRe-ynEJsIdRqZsvV" TargetMode="External"/><Relationship Id="rId1476" Type="http://schemas.openxmlformats.org/officeDocument/2006/relationships/hyperlink" Target="https://talan.bank.gov.ua/get-user-certificate/c0gsRBNj6qyXHgYbs6Ty" TargetMode="External"/><Relationship Id="rId2015" Type="http://schemas.openxmlformats.org/officeDocument/2006/relationships/hyperlink" Target="https://talan.bank.gov.ua/get-user-certificate/c0gsRaeUsf-cLVCV6Fke" TargetMode="External"/><Relationship Id="rId401" Type="http://schemas.openxmlformats.org/officeDocument/2006/relationships/hyperlink" Target="https://talan.bank.gov.ua/get-user-certificate/c0gsR8h9rDZJLNhJsLCJ" TargetMode="External"/><Relationship Id="rId846" Type="http://schemas.openxmlformats.org/officeDocument/2006/relationships/hyperlink" Target="https://talan.bank.gov.ua/get-user-certificate/c0gsR-leLsUCaY07eXlt" TargetMode="External"/><Relationship Id="rId1031" Type="http://schemas.openxmlformats.org/officeDocument/2006/relationships/hyperlink" Target="https://talan.bank.gov.ua/get-user-certificate/c0gsR-a_qii4hZVfH6r5" TargetMode="External"/><Relationship Id="rId1129" Type="http://schemas.openxmlformats.org/officeDocument/2006/relationships/hyperlink" Target="https://talan.bank.gov.ua/get-user-certificate/c0gsRAAJgaQ0Mw4vqinz" TargetMode="External"/><Relationship Id="rId1683" Type="http://schemas.openxmlformats.org/officeDocument/2006/relationships/hyperlink" Target="https://talan.bank.gov.ua/get-user-certificate/c0gsRSVygWB58FN3dUyQ" TargetMode="External"/><Relationship Id="rId1890" Type="http://schemas.openxmlformats.org/officeDocument/2006/relationships/hyperlink" Target="https://talan.bank.gov.ua/get-user-certificate/c0gsR0aqzqi5bsC3XsB7" TargetMode="External"/><Relationship Id="rId1988" Type="http://schemas.openxmlformats.org/officeDocument/2006/relationships/hyperlink" Target="https://talan.bank.gov.ua/get-user-certificate/c0gsRPBPRqMXBo6Kh4GF" TargetMode="External"/><Relationship Id="rId706" Type="http://schemas.openxmlformats.org/officeDocument/2006/relationships/hyperlink" Target="https://talan.bank.gov.ua/get-user-certificate/c0gsRBDkchJXHVyDKy9i" TargetMode="External"/><Relationship Id="rId913" Type="http://schemas.openxmlformats.org/officeDocument/2006/relationships/hyperlink" Target="https://talan.bank.gov.ua/get-user-certificate/c0gsR6ovNDPwIHi7wqqB" TargetMode="External"/><Relationship Id="rId1336" Type="http://schemas.openxmlformats.org/officeDocument/2006/relationships/hyperlink" Target="https://talan.bank.gov.ua/get-user-certificate/c0gsREQ7dbfoVMYwyb2A" TargetMode="External"/><Relationship Id="rId1543" Type="http://schemas.openxmlformats.org/officeDocument/2006/relationships/hyperlink" Target="https://talan.bank.gov.ua/get-user-certificate/c0gsRnbbJRMQ7c5iPNSb" TargetMode="External"/><Relationship Id="rId1750" Type="http://schemas.openxmlformats.org/officeDocument/2006/relationships/hyperlink" Target="https://talan.bank.gov.ua/get-user-certificate/c0gsR65AR27Uzmohdq43" TargetMode="External"/><Relationship Id="rId42" Type="http://schemas.openxmlformats.org/officeDocument/2006/relationships/hyperlink" Target="https://talan.bank.gov.ua/get-user-certificate/c0gsRXmBWmkHE2LkZOTM" TargetMode="External"/><Relationship Id="rId1403" Type="http://schemas.openxmlformats.org/officeDocument/2006/relationships/hyperlink" Target="https://talan.bank.gov.ua/get-user-certificate/c0gsRLAL2o1xl4TUSOVO" TargetMode="External"/><Relationship Id="rId1610" Type="http://schemas.openxmlformats.org/officeDocument/2006/relationships/hyperlink" Target="https://talan.bank.gov.ua/get-user-certificate/c0gsR2zsQDMWDGUSm3Ho" TargetMode="External"/><Relationship Id="rId1848" Type="http://schemas.openxmlformats.org/officeDocument/2006/relationships/hyperlink" Target="https://talan.bank.gov.ua/get-user-certificate/c0gsRndp1W6ia3pqGNHh" TargetMode="External"/><Relationship Id="rId191" Type="http://schemas.openxmlformats.org/officeDocument/2006/relationships/hyperlink" Target="https://talan.bank.gov.ua/get-user-certificate/c0gsRqVuSFrupBBBViN0" TargetMode="External"/><Relationship Id="rId1708" Type="http://schemas.openxmlformats.org/officeDocument/2006/relationships/hyperlink" Target="https://talan.bank.gov.ua/get-user-certificate/c0gsR39q14NXulGvkW6w" TargetMode="External"/><Relationship Id="rId1915" Type="http://schemas.openxmlformats.org/officeDocument/2006/relationships/hyperlink" Target="https://talan.bank.gov.ua/get-user-certificate/c0gsRXILXZoPrgoeoUmF" TargetMode="External"/><Relationship Id="rId289" Type="http://schemas.openxmlformats.org/officeDocument/2006/relationships/hyperlink" Target="https://talan.bank.gov.ua/get-user-certificate/c0gsR4jrb7AgGnSCw-tV" TargetMode="External"/><Relationship Id="rId496" Type="http://schemas.openxmlformats.org/officeDocument/2006/relationships/hyperlink" Target="https://talan.bank.gov.ua/get-user-certificate/c0gsR9et9kN-1RTZhtIm" TargetMode="External"/><Relationship Id="rId149" Type="http://schemas.openxmlformats.org/officeDocument/2006/relationships/hyperlink" Target="https://talan.bank.gov.ua/get-user-certificate/c0gsRaS6IuzFuHCQsm4p" TargetMode="External"/><Relationship Id="rId356" Type="http://schemas.openxmlformats.org/officeDocument/2006/relationships/hyperlink" Target="https://talan.bank.gov.ua/get-user-certificate/c0gsR8TgRmCaAhLiqAbW" TargetMode="External"/><Relationship Id="rId563" Type="http://schemas.openxmlformats.org/officeDocument/2006/relationships/hyperlink" Target="https://talan.bank.gov.ua/get-user-certificate/c0gsRM-FK1eqnX4ch9-5" TargetMode="External"/><Relationship Id="rId770" Type="http://schemas.openxmlformats.org/officeDocument/2006/relationships/hyperlink" Target="https://talan.bank.gov.ua/get-user-certificate/c0gsRxPL0JXHdgOCgyXP" TargetMode="External"/><Relationship Id="rId1193" Type="http://schemas.openxmlformats.org/officeDocument/2006/relationships/hyperlink" Target="https://talan.bank.gov.ua/get-user-certificate/c0gsRo5TnbOGqTTYOCak" TargetMode="External"/><Relationship Id="rId2037" Type="http://schemas.openxmlformats.org/officeDocument/2006/relationships/hyperlink" Target="https://talan.bank.gov.ua/get-user-certificate/c0gsRA09logOoaf3nilq" TargetMode="External"/><Relationship Id="rId216" Type="http://schemas.openxmlformats.org/officeDocument/2006/relationships/hyperlink" Target="https://talan.bank.gov.ua/get-user-certificate/c0gsRBlRKSO9vroJQivs" TargetMode="External"/><Relationship Id="rId423" Type="http://schemas.openxmlformats.org/officeDocument/2006/relationships/hyperlink" Target="https://talan.bank.gov.ua/get-user-certificate/c0gsRdUm8US8psc6Oafl" TargetMode="External"/><Relationship Id="rId868" Type="http://schemas.openxmlformats.org/officeDocument/2006/relationships/hyperlink" Target="https://talan.bank.gov.ua/get-user-certificate/c0gsRy1tnh27FkXCVFdl" TargetMode="External"/><Relationship Id="rId1053" Type="http://schemas.openxmlformats.org/officeDocument/2006/relationships/hyperlink" Target="https://talan.bank.gov.ua/get-user-certificate/c0gsRbLVlcnUXIrUfODF" TargetMode="External"/><Relationship Id="rId1260" Type="http://schemas.openxmlformats.org/officeDocument/2006/relationships/hyperlink" Target="https://talan.bank.gov.ua/get-user-certificate/c0gsRmOeq6Tsf44TEe4b" TargetMode="External"/><Relationship Id="rId1498" Type="http://schemas.openxmlformats.org/officeDocument/2006/relationships/hyperlink" Target="https://talan.bank.gov.ua/get-user-certificate/c0gsRuf-2o_LdsyRmIty" TargetMode="External"/><Relationship Id="rId630" Type="http://schemas.openxmlformats.org/officeDocument/2006/relationships/hyperlink" Target="https://talan.bank.gov.ua/get-user-certificate/c0gsRaMdLfWh9inLTRve" TargetMode="External"/><Relationship Id="rId728" Type="http://schemas.openxmlformats.org/officeDocument/2006/relationships/hyperlink" Target="https://talan.bank.gov.ua/get-user-certificate/c0gsRgPE7Siv7dduVNQL" TargetMode="External"/><Relationship Id="rId935" Type="http://schemas.openxmlformats.org/officeDocument/2006/relationships/hyperlink" Target="https://talan.bank.gov.ua/get-user-certificate/c0gsR2Cp_0N1x0tPWA-G" TargetMode="External"/><Relationship Id="rId1358" Type="http://schemas.openxmlformats.org/officeDocument/2006/relationships/hyperlink" Target="https://talan.bank.gov.ua/get-user-certificate/c0gsRnYLadFi6epZ8g9E" TargetMode="External"/><Relationship Id="rId1565" Type="http://schemas.openxmlformats.org/officeDocument/2006/relationships/hyperlink" Target="https://talan.bank.gov.ua/get-user-certificate/c0gsRnqkeYivMh89k8O7" TargetMode="External"/><Relationship Id="rId1772" Type="http://schemas.openxmlformats.org/officeDocument/2006/relationships/hyperlink" Target="https://talan.bank.gov.ua/get-user-certificate/c0gsRUhpN03M5_iFdBjF" TargetMode="External"/><Relationship Id="rId64" Type="http://schemas.openxmlformats.org/officeDocument/2006/relationships/hyperlink" Target="https://talan.bank.gov.ua/get-user-certificate/c0gsRtTFL0qWQ-C35Vqg" TargetMode="External"/><Relationship Id="rId1120" Type="http://schemas.openxmlformats.org/officeDocument/2006/relationships/hyperlink" Target="https://talan.bank.gov.ua/get-user-certificate/c0gsRBcnWBlQtNeSx9Xd" TargetMode="External"/><Relationship Id="rId1218" Type="http://schemas.openxmlformats.org/officeDocument/2006/relationships/hyperlink" Target="https://talan.bank.gov.ua/get-user-certificate/c0gsRDbHQTp2mMmP1mMV" TargetMode="External"/><Relationship Id="rId1425" Type="http://schemas.openxmlformats.org/officeDocument/2006/relationships/hyperlink" Target="https://talan.bank.gov.ua/get-user-certificate/c0gsRlNmTuMb7-Ih8ZU6" TargetMode="External"/><Relationship Id="rId1632" Type="http://schemas.openxmlformats.org/officeDocument/2006/relationships/hyperlink" Target="https://talan.bank.gov.ua/get-user-certificate/c0gsRYbIlk1lB2SFQpBH" TargetMode="External"/><Relationship Id="rId1937" Type="http://schemas.openxmlformats.org/officeDocument/2006/relationships/hyperlink" Target="https://talan.bank.gov.ua/get-user-certificate/c0gsR-rAHEDwxnjQ5U76" TargetMode="External"/><Relationship Id="rId280" Type="http://schemas.openxmlformats.org/officeDocument/2006/relationships/hyperlink" Target="https://talan.bank.gov.ua/get-user-certificate/c0gsRWtyRqt0ZYaT3xxM" TargetMode="External"/><Relationship Id="rId140" Type="http://schemas.openxmlformats.org/officeDocument/2006/relationships/hyperlink" Target="https://talan.bank.gov.ua/get-user-certificate/c0gsRN6mEaQYI9w6KJ-w" TargetMode="External"/><Relationship Id="rId378" Type="http://schemas.openxmlformats.org/officeDocument/2006/relationships/hyperlink" Target="https://talan.bank.gov.ua/get-user-certificate/c0gsRve7iCne9ZATeWwJ" TargetMode="External"/><Relationship Id="rId585" Type="http://schemas.openxmlformats.org/officeDocument/2006/relationships/hyperlink" Target="https://talan.bank.gov.ua/get-user-certificate/c0gsRhoIQm1vKTaaWsUm" TargetMode="External"/><Relationship Id="rId792" Type="http://schemas.openxmlformats.org/officeDocument/2006/relationships/hyperlink" Target="https://talan.bank.gov.ua/get-user-certificate/c0gsRD5SpFQ_YRbJfJWW" TargetMode="External"/><Relationship Id="rId6" Type="http://schemas.openxmlformats.org/officeDocument/2006/relationships/hyperlink" Target="https://talan.bank.gov.ua/get-user-certificate/c0gsR888VK9abIrNK4Le" TargetMode="External"/><Relationship Id="rId238" Type="http://schemas.openxmlformats.org/officeDocument/2006/relationships/hyperlink" Target="https://talan.bank.gov.ua/get-user-certificate/c0gsRu6rdQlOyWu0KdgM" TargetMode="External"/><Relationship Id="rId445" Type="http://schemas.openxmlformats.org/officeDocument/2006/relationships/hyperlink" Target="https://talan.bank.gov.ua/get-user-certificate/c0gsRj80vY2W8TyxW8Xu" TargetMode="External"/><Relationship Id="rId652" Type="http://schemas.openxmlformats.org/officeDocument/2006/relationships/hyperlink" Target="https://talan.bank.gov.ua/get-user-certificate/c0gsRg1Kh6cOi5B-U38O" TargetMode="External"/><Relationship Id="rId1075" Type="http://schemas.openxmlformats.org/officeDocument/2006/relationships/hyperlink" Target="https://talan.bank.gov.ua/get-user-certificate/c0gsRJ-2Thq_p-oP81_H" TargetMode="External"/><Relationship Id="rId1282" Type="http://schemas.openxmlformats.org/officeDocument/2006/relationships/hyperlink" Target="https://talan.bank.gov.ua/get-user-certificate/c0gsRVAXSXbn68EoLk3A" TargetMode="External"/><Relationship Id="rId305" Type="http://schemas.openxmlformats.org/officeDocument/2006/relationships/hyperlink" Target="https://talan.bank.gov.ua/get-user-certificate/c0gsRpYF7Kjm4_ETStrq" TargetMode="External"/><Relationship Id="rId512" Type="http://schemas.openxmlformats.org/officeDocument/2006/relationships/hyperlink" Target="https://talan.bank.gov.ua/get-user-certificate/c0gsRtElwP-oXv9WQ8aH" TargetMode="External"/><Relationship Id="rId957" Type="http://schemas.openxmlformats.org/officeDocument/2006/relationships/hyperlink" Target="https://talan.bank.gov.ua/get-user-certificate/c0gsRuRzE43agFr-AMPZ" TargetMode="External"/><Relationship Id="rId1142" Type="http://schemas.openxmlformats.org/officeDocument/2006/relationships/hyperlink" Target="https://talan.bank.gov.ua/get-user-certificate/c0gsRJTJ3DZ7jjuxDeOK" TargetMode="External"/><Relationship Id="rId1587" Type="http://schemas.openxmlformats.org/officeDocument/2006/relationships/hyperlink" Target="https://talan.bank.gov.ua/get-user-certificate/c0gsR8_FumSq8aFpe5C1" TargetMode="External"/><Relationship Id="rId1794" Type="http://schemas.openxmlformats.org/officeDocument/2006/relationships/hyperlink" Target="https://talan.bank.gov.ua/get-user-certificate/c0gsRYXRBVVeGkZ6sPbO" TargetMode="External"/><Relationship Id="rId86" Type="http://schemas.openxmlformats.org/officeDocument/2006/relationships/hyperlink" Target="https://talan.bank.gov.ua/get-user-certificate/c0gsRehpWG9X_ZWB_sXX" TargetMode="External"/><Relationship Id="rId817" Type="http://schemas.openxmlformats.org/officeDocument/2006/relationships/hyperlink" Target="https://talan.bank.gov.ua/get-user-certificate/c0gsR2Q0VoSaUmKg7wDU" TargetMode="External"/><Relationship Id="rId1002" Type="http://schemas.openxmlformats.org/officeDocument/2006/relationships/hyperlink" Target="https://talan.bank.gov.ua/get-user-certificate/c0gsRCrcKlmoNAldao5m" TargetMode="External"/><Relationship Id="rId1447" Type="http://schemas.openxmlformats.org/officeDocument/2006/relationships/hyperlink" Target="https://talan.bank.gov.ua/get-user-certificate/c0gsRmHkVg4bnb-i-UBa" TargetMode="External"/><Relationship Id="rId1654" Type="http://schemas.openxmlformats.org/officeDocument/2006/relationships/hyperlink" Target="https://talan.bank.gov.ua/get-user-certificate/c0gsRufmeI03Na6IiTNU" TargetMode="External"/><Relationship Id="rId1861" Type="http://schemas.openxmlformats.org/officeDocument/2006/relationships/hyperlink" Target="https://talan.bank.gov.ua/get-user-certificate/c0gsRGKWEHsB13u6a0YW" TargetMode="External"/><Relationship Id="rId1307" Type="http://schemas.openxmlformats.org/officeDocument/2006/relationships/hyperlink" Target="https://talan.bank.gov.ua/get-user-certificate/c0gsRv8UPy_2wOTdjnvR" TargetMode="External"/><Relationship Id="rId1514" Type="http://schemas.openxmlformats.org/officeDocument/2006/relationships/hyperlink" Target="https://talan.bank.gov.ua/get-user-certificate/c0gsRY3CPZ9qY1E5PTX8" TargetMode="External"/><Relationship Id="rId1721" Type="http://schemas.openxmlformats.org/officeDocument/2006/relationships/hyperlink" Target="https://talan.bank.gov.ua/get-user-certificate/c0gsRPIaq2xra3ycECMX" TargetMode="External"/><Relationship Id="rId1959" Type="http://schemas.openxmlformats.org/officeDocument/2006/relationships/hyperlink" Target="https://talan.bank.gov.ua/get-user-certificate/c0gsR3UQ-1XrRNKoGo61" TargetMode="External"/><Relationship Id="rId13" Type="http://schemas.openxmlformats.org/officeDocument/2006/relationships/hyperlink" Target="https://talan.bank.gov.ua/get-user-certificate/c0gsRbM0fEdN3sDuWMvL" TargetMode="External"/><Relationship Id="rId1819" Type="http://schemas.openxmlformats.org/officeDocument/2006/relationships/hyperlink" Target="https://talan.bank.gov.ua/get-user-certificate/c0gsRC74AmYemTLm5Z7m" TargetMode="External"/><Relationship Id="rId162" Type="http://schemas.openxmlformats.org/officeDocument/2006/relationships/hyperlink" Target="https://talan.bank.gov.ua/get-user-certificate/c0gsRqqSZkAvUClykYnf" TargetMode="External"/><Relationship Id="rId467" Type="http://schemas.openxmlformats.org/officeDocument/2006/relationships/hyperlink" Target="https://talan.bank.gov.ua/get-user-certificate/c0gsR0Y2N4K-9xTyAOZK" TargetMode="External"/><Relationship Id="rId1097" Type="http://schemas.openxmlformats.org/officeDocument/2006/relationships/hyperlink" Target="https://talan.bank.gov.ua/get-user-certificate/c0gsRTl8E4u0EdBSADRj" TargetMode="External"/><Relationship Id="rId674" Type="http://schemas.openxmlformats.org/officeDocument/2006/relationships/hyperlink" Target="https://talan.bank.gov.ua/get-user-certificate/c0gsRScvr7yvsEpfC_G9" TargetMode="External"/><Relationship Id="rId881" Type="http://schemas.openxmlformats.org/officeDocument/2006/relationships/hyperlink" Target="https://talan.bank.gov.ua/get-user-certificate/c0gsRxXtVj8IxmOQeKom" TargetMode="External"/><Relationship Id="rId979" Type="http://schemas.openxmlformats.org/officeDocument/2006/relationships/hyperlink" Target="https://talan.bank.gov.ua/get-user-certificate/c0gsRoa3vH8hCFWXi8Vn" TargetMode="External"/><Relationship Id="rId327" Type="http://schemas.openxmlformats.org/officeDocument/2006/relationships/hyperlink" Target="https://talan.bank.gov.ua/get-user-certificate/c0gsR23iK-_VsRllb9Li" TargetMode="External"/><Relationship Id="rId534" Type="http://schemas.openxmlformats.org/officeDocument/2006/relationships/hyperlink" Target="https://talan.bank.gov.ua/get-user-certificate/c0gsRGGZ5nwEkuIHXlJp" TargetMode="External"/><Relationship Id="rId741" Type="http://schemas.openxmlformats.org/officeDocument/2006/relationships/hyperlink" Target="https://talan.bank.gov.ua/get-user-certificate/c0gsRMaRzZ-gIqBdiIJk" TargetMode="External"/><Relationship Id="rId839" Type="http://schemas.openxmlformats.org/officeDocument/2006/relationships/hyperlink" Target="https://talan.bank.gov.ua/get-user-certificate/c0gsR7HE8m4Wn8fDFwm2" TargetMode="External"/><Relationship Id="rId1164" Type="http://schemas.openxmlformats.org/officeDocument/2006/relationships/hyperlink" Target="https://talan.bank.gov.ua/get-user-certificate/c0gsRk9t_VAcmbGITXVx" TargetMode="External"/><Relationship Id="rId1371" Type="http://schemas.openxmlformats.org/officeDocument/2006/relationships/hyperlink" Target="https://talan.bank.gov.ua/get-user-certificate/c0gsRW1Vptl3xms7aW5G" TargetMode="External"/><Relationship Id="rId1469" Type="http://schemas.openxmlformats.org/officeDocument/2006/relationships/hyperlink" Target="https://talan.bank.gov.ua/get-user-certificate/c0gsRHCJoqUiKRWMJw1b" TargetMode="External"/><Relationship Id="rId2008" Type="http://schemas.openxmlformats.org/officeDocument/2006/relationships/hyperlink" Target="https://talan.bank.gov.ua/get-user-certificate/c0gsROAcl_orG62X49zA" TargetMode="External"/><Relationship Id="rId601" Type="http://schemas.openxmlformats.org/officeDocument/2006/relationships/hyperlink" Target="https://talan.bank.gov.ua/get-user-certificate/c0gsRCv6TxWOw0wuUgfQ" TargetMode="External"/><Relationship Id="rId1024" Type="http://schemas.openxmlformats.org/officeDocument/2006/relationships/hyperlink" Target="https://talan.bank.gov.ua/get-user-certificate/c0gsRAmQcm0dsghdGx1V" TargetMode="External"/><Relationship Id="rId1231" Type="http://schemas.openxmlformats.org/officeDocument/2006/relationships/hyperlink" Target="https://talan.bank.gov.ua/get-user-certificate/c0gsRYW3Y2wj57H-LPhc" TargetMode="External"/><Relationship Id="rId1676" Type="http://schemas.openxmlformats.org/officeDocument/2006/relationships/hyperlink" Target="https://talan.bank.gov.ua/get-user-certificate/c0gsRxBL1LmZZjN1T1hn" TargetMode="External"/><Relationship Id="rId1883" Type="http://schemas.openxmlformats.org/officeDocument/2006/relationships/hyperlink" Target="https://talan.bank.gov.ua/get-user-certificate/c0gsR__X4n7MdeMWttPL" TargetMode="External"/><Relationship Id="rId906" Type="http://schemas.openxmlformats.org/officeDocument/2006/relationships/hyperlink" Target="https://talan.bank.gov.ua/get-user-certificate/c0gsR2GoMUYE2HsMjCC8" TargetMode="External"/><Relationship Id="rId1329" Type="http://schemas.openxmlformats.org/officeDocument/2006/relationships/hyperlink" Target="https://talan.bank.gov.ua/get-user-certificate/c0gsR0qgga3zeXngfPPy" TargetMode="External"/><Relationship Id="rId1536" Type="http://schemas.openxmlformats.org/officeDocument/2006/relationships/hyperlink" Target="https://talan.bank.gov.ua/get-user-certificate/c0gsRTVNntpZCF2vsngk" TargetMode="External"/><Relationship Id="rId1743" Type="http://schemas.openxmlformats.org/officeDocument/2006/relationships/hyperlink" Target="https://talan.bank.gov.ua/get-user-certificate/c0gsRUFpK96ZpD8xEV2R" TargetMode="External"/><Relationship Id="rId1950" Type="http://schemas.openxmlformats.org/officeDocument/2006/relationships/hyperlink" Target="https://talan.bank.gov.ua/get-user-certificate/c0gsR_TQ6NPM_13V270s" TargetMode="External"/><Relationship Id="rId35" Type="http://schemas.openxmlformats.org/officeDocument/2006/relationships/hyperlink" Target="https://talan.bank.gov.ua/get-user-certificate/c0gsRy1bywDb4OdoZN4n" TargetMode="External"/><Relationship Id="rId1603" Type="http://schemas.openxmlformats.org/officeDocument/2006/relationships/hyperlink" Target="https://talan.bank.gov.ua/get-user-certificate/c0gsR-HyEduWwrTG9jL6" TargetMode="External"/><Relationship Id="rId1810" Type="http://schemas.openxmlformats.org/officeDocument/2006/relationships/hyperlink" Target="https://talan.bank.gov.ua/get-user-certificate/c0gsRfLJu4vbDsKojsgs" TargetMode="External"/><Relationship Id="rId184" Type="http://schemas.openxmlformats.org/officeDocument/2006/relationships/hyperlink" Target="https://talan.bank.gov.ua/get-user-certificate/c0gsRjO2QcgHiNqfcNjF" TargetMode="External"/><Relationship Id="rId391" Type="http://schemas.openxmlformats.org/officeDocument/2006/relationships/hyperlink" Target="https://talan.bank.gov.ua/get-user-certificate/c0gsREJN3UcM34lxFAPM" TargetMode="External"/><Relationship Id="rId1908" Type="http://schemas.openxmlformats.org/officeDocument/2006/relationships/hyperlink" Target="https://talan.bank.gov.ua/get-user-certificate/c0gsRn4U-q4nyBGdp2Wb" TargetMode="External"/><Relationship Id="rId251" Type="http://schemas.openxmlformats.org/officeDocument/2006/relationships/hyperlink" Target="https://talan.bank.gov.ua/get-user-certificate/c0gsR7M-2PxU4epwf0Z4" TargetMode="External"/><Relationship Id="rId489" Type="http://schemas.openxmlformats.org/officeDocument/2006/relationships/hyperlink" Target="https://talan.bank.gov.ua/get-user-certificate/c0gsR3SBEal5vyPh5Jnl" TargetMode="External"/><Relationship Id="rId696" Type="http://schemas.openxmlformats.org/officeDocument/2006/relationships/hyperlink" Target="https://talan.bank.gov.ua/get-user-certificate/c0gsRdNUuzGpuanZ7zDu" TargetMode="External"/><Relationship Id="rId349" Type="http://schemas.openxmlformats.org/officeDocument/2006/relationships/hyperlink" Target="https://talan.bank.gov.ua/get-user-certificate/c0gsRIQL9ehtxF7fIc6K" TargetMode="External"/><Relationship Id="rId556" Type="http://schemas.openxmlformats.org/officeDocument/2006/relationships/hyperlink" Target="https://talan.bank.gov.ua/get-user-certificate/c0gsRKbkiV7T2PRVTOA1" TargetMode="External"/><Relationship Id="rId763" Type="http://schemas.openxmlformats.org/officeDocument/2006/relationships/hyperlink" Target="https://talan.bank.gov.ua/get-user-certificate/c0gsR8hJiOPlcbZVbj-6" TargetMode="External"/><Relationship Id="rId1186" Type="http://schemas.openxmlformats.org/officeDocument/2006/relationships/hyperlink" Target="https://talan.bank.gov.ua/get-user-certificate/c0gsROqbNxtD74RFqjiu" TargetMode="External"/><Relationship Id="rId1393" Type="http://schemas.openxmlformats.org/officeDocument/2006/relationships/hyperlink" Target="https://talan.bank.gov.ua/get-user-certificate/c0gsR4OD1bq5LErTfnG1" TargetMode="External"/><Relationship Id="rId111" Type="http://schemas.openxmlformats.org/officeDocument/2006/relationships/hyperlink" Target="https://talan.bank.gov.ua/get-user-certificate/c0gsRnA0ORZvSI3mDaZM" TargetMode="External"/><Relationship Id="rId209" Type="http://schemas.openxmlformats.org/officeDocument/2006/relationships/hyperlink" Target="https://talan.bank.gov.ua/get-user-certificate/c0gsR39SgUVWa0C68KAY" TargetMode="External"/><Relationship Id="rId416" Type="http://schemas.openxmlformats.org/officeDocument/2006/relationships/hyperlink" Target="https://talan.bank.gov.ua/get-user-certificate/c0gsRng_6K2fqyvpGqxV" TargetMode="External"/><Relationship Id="rId970" Type="http://schemas.openxmlformats.org/officeDocument/2006/relationships/hyperlink" Target="https://talan.bank.gov.ua/get-user-certificate/c0gsRj4Gq_mivJjFCfFj" TargetMode="External"/><Relationship Id="rId1046" Type="http://schemas.openxmlformats.org/officeDocument/2006/relationships/hyperlink" Target="https://talan.bank.gov.ua/get-user-certificate/c0gsRMaOM_Ctcgp7gOLF" TargetMode="External"/><Relationship Id="rId1253" Type="http://schemas.openxmlformats.org/officeDocument/2006/relationships/hyperlink" Target="https://talan.bank.gov.ua/get-user-certificate/c0gsRuyVVyH9nkztHHve" TargetMode="External"/><Relationship Id="rId1698" Type="http://schemas.openxmlformats.org/officeDocument/2006/relationships/hyperlink" Target="https://talan.bank.gov.ua/get-user-certificate/c0gsRYtTlNL-TMcXsMGT" TargetMode="External"/><Relationship Id="rId623" Type="http://schemas.openxmlformats.org/officeDocument/2006/relationships/hyperlink" Target="https://talan.bank.gov.ua/get-user-certificate/c0gsRZhOI0xXE8HcSZdt" TargetMode="External"/><Relationship Id="rId830" Type="http://schemas.openxmlformats.org/officeDocument/2006/relationships/hyperlink" Target="https://talan.bank.gov.ua/get-user-certificate/c0gsR7mF2xtMqo5oeOKl" TargetMode="External"/><Relationship Id="rId928" Type="http://schemas.openxmlformats.org/officeDocument/2006/relationships/hyperlink" Target="https://talan.bank.gov.ua/get-user-certificate/c0gsR48Dv2jg7y6vZ2cc" TargetMode="External"/><Relationship Id="rId1460" Type="http://schemas.openxmlformats.org/officeDocument/2006/relationships/hyperlink" Target="https://talan.bank.gov.ua/get-user-certificate/c0gsRyjLUWpKUr_xpLnQ" TargetMode="External"/><Relationship Id="rId1558" Type="http://schemas.openxmlformats.org/officeDocument/2006/relationships/hyperlink" Target="https://talan.bank.gov.ua/get-user-certificate/c0gsRHupqYC5_t5OYdf_" TargetMode="External"/><Relationship Id="rId1765" Type="http://schemas.openxmlformats.org/officeDocument/2006/relationships/hyperlink" Target="https://talan.bank.gov.ua/get-user-certificate/c0gsRS_z28AAsmvaQOME" TargetMode="External"/><Relationship Id="rId57" Type="http://schemas.openxmlformats.org/officeDocument/2006/relationships/hyperlink" Target="https://talan.bank.gov.ua/get-user-certificate/c0gsRN4bmkGMzy2X6pot" TargetMode="External"/><Relationship Id="rId1113" Type="http://schemas.openxmlformats.org/officeDocument/2006/relationships/hyperlink" Target="https://talan.bank.gov.ua/get-user-certificate/c0gsRJDPta1uFL_qqAfh" TargetMode="External"/><Relationship Id="rId1320" Type="http://schemas.openxmlformats.org/officeDocument/2006/relationships/hyperlink" Target="https://talan.bank.gov.ua/get-user-certificate/c0gsROkPOGtvBGGT6TEO" TargetMode="External"/><Relationship Id="rId1418" Type="http://schemas.openxmlformats.org/officeDocument/2006/relationships/hyperlink" Target="https://talan.bank.gov.ua/get-user-certificate/c0gsRfa2LIMEexBJypJ1" TargetMode="External"/><Relationship Id="rId1972" Type="http://schemas.openxmlformats.org/officeDocument/2006/relationships/hyperlink" Target="https://talan.bank.gov.ua/get-user-certificate/c0gsRkHFh6xiH-FZIr28" TargetMode="External"/><Relationship Id="rId1625" Type="http://schemas.openxmlformats.org/officeDocument/2006/relationships/hyperlink" Target="https://talan.bank.gov.ua/get-user-certificate/c0gsRIjK05DfDWpc1Uau" TargetMode="External"/><Relationship Id="rId1832" Type="http://schemas.openxmlformats.org/officeDocument/2006/relationships/hyperlink" Target="https://talan.bank.gov.ua/get-user-certificate/c0gsRpSf5_iB-J0jmfKH" TargetMode="External"/><Relationship Id="rId273" Type="http://schemas.openxmlformats.org/officeDocument/2006/relationships/hyperlink" Target="https://talan.bank.gov.ua/get-user-certificate/c0gsR-IoKuuHEqPA4rDk" TargetMode="External"/><Relationship Id="rId480" Type="http://schemas.openxmlformats.org/officeDocument/2006/relationships/hyperlink" Target="https://talan.bank.gov.ua/get-user-certificate/c0gsR53Row3C-l-aAJHs" TargetMode="External"/><Relationship Id="rId133" Type="http://schemas.openxmlformats.org/officeDocument/2006/relationships/hyperlink" Target="https://talan.bank.gov.ua/get-user-certificate/c0gsRooBODtNyILCJC90" TargetMode="External"/><Relationship Id="rId340" Type="http://schemas.openxmlformats.org/officeDocument/2006/relationships/hyperlink" Target="https://talan.bank.gov.ua/get-user-certificate/c0gsROyD_fQbMetazqMM" TargetMode="External"/><Relationship Id="rId578" Type="http://schemas.openxmlformats.org/officeDocument/2006/relationships/hyperlink" Target="https://talan.bank.gov.ua/get-user-certificate/c0gsRjvoDq_KsY1QyUMI" TargetMode="External"/><Relationship Id="rId785" Type="http://schemas.openxmlformats.org/officeDocument/2006/relationships/hyperlink" Target="https://talan.bank.gov.ua/get-user-certificate/c0gsRbyRbbdP1rEoCP8H" TargetMode="External"/><Relationship Id="rId992" Type="http://schemas.openxmlformats.org/officeDocument/2006/relationships/hyperlink" Target="https://talan.bank.gov.ua/get-user-certificate/c0gsRRyDupk8K_A_hjMN" TargetMode="External"/><Relationship Id="rId2021" Type="http://schemas.openxmlformats.org/officeDocument/2006/relationships/hyperlink" Target="https://talan.bank.gov.ua/get-user-certificate/c0gsRnhtXO9XjwWQVTcp" TargetMode="External"/><Relationship Id="rId200" Type="http://schemas.openxmlformats.org/officeDocument/2006/relationships/hyperlink" Target="https://talan.bank.gov.ua/get-user-certificate/c0gsR5-A1oaCcCJ43nMw" TargetMode="External"/><Relationship Id="rId438" Type="http://schemas.openxmlformats.org/officeDocument/2006/relationships/hyperlink" Target="https://talan.bank.gov.ua/get-user-certificate/c0gsRg5MEq8L_tKCGAwt" TargetMode="External"/><Relationship Id="rId645" Type="http://schemas.openxmlformats.org/officeDocument/2006/relationships/hyperlink" Target="https://talan.bank.gov.ua/get-user-certificate/c0gsRU_9MrPR51nKe0gl" TargetMode="External"/><Relationship Id="rId852" Type="http://schemas.openxmlformats.org/officeDocument/2006/relationships/hyperlink" Target="https://talan.bank.gov.ua/get-user-certificate/c0gsRJ1-8dOp_JpHwkSc" TargetMode="External"/><Relationship Id="rId1068" Type="http://schemas.openxmlformats.org/officeDocument/2006/relationships/hyperlink" Target="https://talan.bank.gov.ua/get-user-certificate/c0gsRx_xSkvqrES4nPbf" TargetMode="External"/><Relationship Id="rId1275" Type="http://schemas.openxmlformats.org/officeDocument/2006/relationships/hyperlink" Target="https://talan.bank.gov.ua/get-user-certificate/c0gsR_t8LCS1wasXlQFg" TargetMode="External"/><Relationship Id="rId1482" Type="http://schemas.openxmlformats.org/officeDocument/2006/relationships/hyperlink" Target="https://talan.bank.gov.ua/get-user-certificate/c0gsRBxm4ydEDPzKBncJ" TargetMode="External"/><Relationship Id="rId505" Type="http://schemas.openxmlformats.org/officeDocument/2006/relationships/hyperlink" Target="https://talan.bank.gov.ua/get-user-certificate/c0gsRCPbgbkK-mVOy1gU" TargetMode="External"/><Relationship Id="rId712" Type="http://schemas.openxmlformats.org/officeDocument/2006/relationships/hyperlink" Target="https://talan.bank.gov.ua/get-user-certificate/c0gsRd4PsX1_5aOQxzUV" TargetMode="External"/><Relationship Id="rId1135" Type="http://schemas.openxmlformats.org/officeDocument/2006/relationships/hyperlink" Target="https://talan.bank.gov.ua/get-user-certificate/c0gsRKfczXDJzGF-0sE_" TargetMode="External"/><Relationship Id="rId1342" Type="http://schemas.openxmlformats.org/officeDocument/2006/relationships/hyperlink" Target="https://talan.bank.gov.ua/get-user-certificate/c0gsRSVMl-JeoLUgQBnC" TargetMode="External"/><Relationship Id="rId1787" Type="http://schemas.openxmlformats.org/officeDocument/2006/relationships/hyperlink" Target="https://talan.bank.gov.ua/get-user-certificate/c0gsRNa3ENdfFeuHRRnK" TargetMode="External"/><Relationship Id="rId1994" Type="http://schemas.openxmlformats.org/officeDocument/2006/relationships/hyperlink" Target="https://talan.bank.gov.ua/get-user-certificate/c0gsRxFKhShcxonpDV9I" TargetMode="External"/><Relationship Id="rId79" Type="http://schemas.openxmlformats.org/officeDocument/2006/relationships/hyperlink" Target="https://talan.bank.gov.ua/get-user-certificate/c0gsRIqrWpewaV83ImGO" TargetMode="External"/><Relationship Id="rId1202" Type="http://schemas.openxmlformats.org/officeDocument/2006/relationships/hyperlink" Target="https://talan.bank.gov.ua/get-user-certificate/c0gsR8qZRwP5IO9L_ddJ" TargetMode="External"/><Relationship Id="rId1647" Type="http://schemas.openxmlformats.org/officeDocument/2006/relationships/hyperlink" Target="https://talan.bank.gov.ua/get-user-certificate/c0gsR8oldxXIpzCMKnnR" TargetMode="External"/><Relationship Id="rId1854" Type="http://schemas.openxmlformats.org/officeDocument/2006/relationships/hyperlink" Target="https://talan.bank.gov.ua/get-user-certificate/c0gsRfMV2wnyVT9xjitK" TargetMode="External"/><Relationship Id="rId1507" Type="http://schemas.openxmlformats.org/officeDocument/2006/relationships/hyperlink" Target="https://talan.bank.gov.ua/get-user-certificate/c0gsRR6yaTCGj996r51F" TargetMode="External"/><Relationship Id="rId1714" Type="http://schemas.openxmlformats.org/officeDocument/2006/relationships/hyperlink" Target="https://talan.bank.gov.ua/get-user-certificate/c0gsRh8EgblZuoBjYlU-" TargetMode="External"/><Relationship Id="rId295" Type="http://schemas.openxmlformats.org/officeDocument/2006/relationships/hyperlink" Target="https://talan.bank.gov.ua/get-user-certificate/c0gsR68v_zBsrE1hTaA4" TargetMode="External"/><Relationship Id="rId1921" Type="http://schemas.openxmlformats.org/officeDocument/2006/relationships/hyperlink" Target="https://talan.bank.gov.ua/get-user-certificate/c0gsRc8an_lzPS2v9xzk" TargetMode="External"/><Relationship Id="rId155" Type="http://schemas.openxmlformats.org/officeDocument/2006/relationships/hyperlink" Target="https://talan.bank.gov.ua/get-user-certificate/c0gsRqgwLwnvGjqOJs8k" TargetMode="External"/><Relationship Id="rId362" Type="http://schemas.openxmlformats.org/officeDocument/2006/relationships/hyperlink" Target="https://talan.bank.gov.ua/get-user-certificate/c0gsRRtYelbTdCPwhiMR" TargetMode="External"/><Relationship Id="rId1297" Type="http://schemas.openxmlformats.org/officeDocument/2006/relationships/hyperlink" Target="https://talan.bank.gov.ua/get-user-certificate/c0gsRlgy9ZNjZYKMZV9s" TargetMode="External"/><Relationship Id="rId222" Type="http://schemas.openxmlformats.org/officeDocument/2006/relationships/hyperlink" Target="https://talan.bank.gov.ua/get-user-certificate/c0gsRvE1TvSR4VrafFss" TargetMode="External"/><Relationship Id="rId667" Type="http://schemas.openxmlformats.org/officeDocument/2006/relationships/hyperlink" Target="https://talan.bank.gov.ua/get-user-certificate/c0gsRER_zTlJjpQsMx_U" TargetMode="External"/><Relationship Id="rId874" Type="http://schemas.openxmlformats.org/officeDocument/2006/relationships/hyperlink" Target="https://talan.bank.gov.ua/get-user-certificate/c0gsRnzQidttM8_HKiQF" TargetMode="External"/><Relationship Id="rId527" Type="http://schemas.openxmlformats.org/officeDocument/2006/relationships/hyperlink" Target="https://talan.bank.gov.ua/get-user-certificate/c0gsRIdXvrcoMS-YCvSw" TargetMode="External"/><Relationship Id="rId734" Type="http://schemas.openxmlformats.org/officeDocument/2006/relationships/hyperlink" Target="https://talan.bank.gov.ua/get-user-certificate/c0gsRgPNsFED2LXSMN0d" TargetMode="External"/><Relationship Id="rId941" Type="http://schemas.openxmlformats.org/officeDocument/2006/relationships/hyperlink" Target="https://talan.bank.gov.ua/get-user-certificate/c0gsRvQrM5KlQtJ59ig3" TargetMode="External"/><Relationship Id="rId1157" Type="http://schemas.openxmlformats.org/officeDocument/2006/relationships/hyperlink" Target="https://talan.bank.gov.ua/get-user-certificate/c0gsRDMsjocXQab4dlR_" TargetMode="External"/><Relationship Id="rId1364" Type="http://schemas.openxmlformats.org/officeDocument/2006/relationships/hyperlink" Target="https://talan.bank.gov.ua/get-user-certificate/c0gsRK89KKjgnnnwHtkz" TargetMode="External"/><Relationship Id="rId1571" Type="http://schemas.openxmlformats.org/officeDocument/2006/relationships/hyperlink" Target="https://talan.bank.gov.ua/get-user-certificate/c0gsRDF7yTgkic6ebwD8" TargetMode="External"/><Relationship Id="rId70" Type="http://schemas.openxmlformats.org/officeDocument/2006/relationships/hyperlink" Target="https://talan.bank.gov.ua/get-user-certificate/c0gsRXADmD_Y7yigqEVL" TargetMode="External"/><Relationship Id="rId801" Type="http://schemas.openxmlformats.org/officeDocument/2006/relationships/hyperlink" Target="https://talan.bank.gov.ua/get-user-certificate/c0gsRR1Mf-xbDFqechuC" TargetMode="External"/><Relationship Id="rId1017" Type="http://schemas.openxmlformats.org/officeDocument/2006/relationships/hyperlink" Target="https://talan.bank.gov.ua/get-user-certificate/c0gsRfpLkRfxBy_akbvo" TargetMode="External"/><Relationship Id="rId1224" Type="http://schemas.openxmlformats.org/officeDocument/2006/relationships/hyperlink" Target="https://talan.bank.gov.ua/get-user-certificate/c0gsR70Bs0aPGDAbC4_A" TargetMode="External"/><Relationship Id="rId1431" Type="http://schemas.openxmlformats.org/officeDocument/2006/relationships/hyperlink" Target="https://talan.bank.gov.ua/get-user-certificate/c0gsRwmlJfWUU6L0rOqb" TargetMode="External"/><Relationship Id="rId1669" Type="http://schemas.openxmlformats.org/officeDocument/2006/relationships/hyperlink" Target="https://talan.bank.gov.ua/get-user-certificate/c0gsRWohQxtXA_tpyWfa" TargetMode="External"/><Relationship Id="rId1876" Type="http://schemas.openxmlformats.org/officeDocument/2006/relationships/hyperlink" Target="https://talan.bank.gov.ua/get-user-certificate/c0gsRzNev1wUJGKcWHph" TargetMode="External"/><Relationship Id="rId1529" Type="http://schemas.openxmlformats.org/officeDocument/2006/relationships/hyperlink" Target="https://talan.bank.gov.ua/get-user-certificate/c0gsRUnginx_4TJgSzfm" TargetMode="External"/><Relationship Id="rId1736" Type="http://schemas.openxmlformats.org/officeDocument/2006/relationships/hyperlink" Target="https://talan.bank.gov.ua/get-user-certificate/c0gsRXZ6dnz-2F-sg9mX" TargetMode="External"/><Relationship Id="rId1943" Type="http://schemas.openxmlformats.org/officeDocument/2006/relationships/hyperlink" Target="https://talan.bank.gov.ua/get-user-certificate/c0gsRSkiJnrJGb4SwLWQ" TargetMode="External"/><Relationship Id="rId28" Type="http://schemas.openxmlformats.org/officeDocument/2006/relationships/hyperlink" Target="https://talan.bank.gov.ua/get-user-certificate/c0gsRzXlhDeqIRLCYzvx" TargetMode="External"/><Relationship Id="rId1803" Type="http://schemas.openxmlformats.org/officeDocument/2006/relationships/hyperlink" Target="https://talan.bank.gov.ua/get-user-certificate/c0gsR8sKmwA7sBB71lTK" TargetMode="External"/><Relationship Id="rId177" Type="http://schemas.openxmlformats.org/officeDocument/2006/relationships/hyperlink" Target="https://talan.bank.gov.ua/get-user-certificate/c0gsRa5lx_5Bmxw2Pq5o" TargetMode="External"/><Relationship Id="rId384" Type="http://schemas.openxmlformats.org/officeDocument/2006/relationships/hyperlink" Target="https://talan.bank.gov.ua/get-user-certificate/c0gsRYlXqIAtaxa4A0IA" TargetMode="External"/><Relationship Id="rId591" Type="http://schemas.openxmlformats.org/officeDocument/2006/relationships/hyperlink" Target="https://talan.bank.gov.ua/get-user-certificate/c0gsRhy-gK9Az_MORk6h" TargetMode="External"/><Relationship Id="rId244" Type="http://schemas.openxmlformats.org/officeDocument/2006/relationships/hyperlink" Target="https://talan.bank.gov.ua/get-user-certificate/c0gsRfpi5Rw3zmkR1guZ" TargetMode="External"/><Relationship Id="rId689" Type="http://schemas.openxmlformats.org/officeDocument/2006/relationships/hyperlink" Target="https://talan.bank.gov.ua/get-user-certificate/c0gsRH-SJIeHM3ufY4TE" TargetMode="External"/><Relationship Id="rId896" Type="http://schemas.openxmlformats.org/officeDocument/2006/relationships/hyperlink" Target="https://talan.bank.gov.ua/get-user-certificate/c0gsRR0lCMtawa3BwqAm" TargetMode="External"/><Relationship Id="rId1081" Type="http://schemas.openxmlformats.org/officeDocument/2006/relationships/hyperlink" Target="https://talan.bank.gov.ua/get-user-certificate/c0gsR1_dfQqV50et3teE" TargetMode="External"/><Relationship Id="rId451" Type="http://schemas.openxmlformats.org/officeDocument/2006/relationships/hyperlink" Target="https://talan.bank.gov.ua/get-user-certificate/c0gsRWl9vc8q6ljnn30j" TargetMode="External"/><Relationship Id="rId549" Type="http://schemas.openxmlformats.org/officeDocument/2006/relationships/hyperlink" Target="https://talan.bank.gov.ua/get-user-certificate/c0gsRbzplDr9izlm_TO7" TargetMode="External"/><Relationship Id="rId756" Type="http://schemas.openxmlformats.org/officeDocument/2006/relationships/hyperlink" Target="https://talan.bank.gov.ua/get-user-certificate/c0gsRqbSV9bN_Y_GW2DO" TargetMode="External"/><Relationship Id="rId1179" Type="http://schemas.openxmlformats.org/officeDocument/2006/relationships/hyperlink" Target="https://talan.bank.gov.ua/get-user-certificate/c0gsRzeyrkCFHEIWRsW1" TargetMode="External"/><Relationship Id="rId1386" Type="http://schemas.openxmlformats.org/officeDocument/2006/relationships/hyperlink" Target="https://talan.bank.gov.ua/get-user-certificate/c0gsRxVQBk2gib5eAFAi" TargetMode="External"/><Relationship Id="rId1593" Type="http://schemas.openxmlformats.org/officeDocument/2006/relationships/hyperlink" Target="https://talan.bank.gov.ua/get-user-certificate/c0gsRywZB5G5LNTc_lq-" TargetMode="External"/><Relationship Id="rId104" Type="http://schemas.openxmlformats.org/officeDocument/2006/relationships/hyperlink" Target="https://talan.bank.gov.ua/get-user-certificate/c0gsRJbqXrnrCKUuVTGc" TargetMode="External"/><Relationship Id="rId311" Type="http://schemas.openxmlformats.org/officeDocument/2006/relationships/hyperlink" Target="https://talan.bank.gov.ua/get-user-certificate/c0gsRvgKL7-wd9UVT6KI" TargetMode="External"/><Relationship Id="rId409" Type="http://schemas.openxmlformats.org/officeDocument/2006/relationships/hyperlink" Target="https://talan.bank.gov.ua/get-user-certificate/c0gsRGw01PKAW6v-0Hp3" TargetMode="External"/><Relationship Id="rId963" Type="http://schemas.openxmlformats.org/officeDocument/2006/relationships/hyperlink" Target="https://talan.bank.gov.ua/get-user-certificate/c0gsR64Lr6-2qNhEIq_W" TargetMode="External"/><Relationship Id="rId1039" Type="http://schemas.openxmlformats.org/officeDocument/2006/relationships/hyperlink" Target="https://talan.bank.gov.ua/get-user-certificate/c0gsRCkAvQl3I5dGU53h" TargetMode="External"/><Relationship Id="rId1246" Type="http://schemas.openxmlformats.org/officeDocument/2006/relationships/hyperlink" Target="https://talan.bank.gov.ua/get-user-certificate/c0gsRWGx082dhlczrLwS" TargetMode="External"/><Relationship Id="rId1898" Type="http://schemas.openxmlformats.org/officeDocument/2006/relationships/hyperlink" Target="https://talan.bank.gov.ua/get-user-certificate/c0gsRU7yOc6AOqD5x0mH" TargetMode="External"/><Relationship Id="rId92" Type="http://schemas.openxmlformats.org/officeDocument/2006/relationships/hyperlink" Target="https://talan.bank.gov.ua/get-user-certificate/c0gsRqsSOdKQSmrnXBQ7" TargetMode="External"/><Relationship Id="rId616" Type="http://schemas.openxmlformats.org/officeDocument/2006/relationships/hyperlink" Target="https://talan.bank.gov.ua/get-user-certificate/c0gsRO0QIG1RVvarOfyR" TargetMode="External"/><Relationship Id="rId823" Type="http://schemas.openxmlformats.org/officeDocument/2006/relationships/hyperlink" Target="https://talan.bank.gov.ua/get-user-certificate/c0gsRTr0-089VZhoShUU" TargetMode="External"/><Relationship Id="rId1453" Type="http://schemas.openxmlformats.org/officeDocument/2006/relationships/hyperlink" Target="https://talan.bank.gov.ua/get-user-certificate/c0gsRT8PDC0rOJDNoS6n" TargetMode="External"/><Relationship Id="rId1660" Type="http://schemas.openxmlformats.org/officeDocument/2006/relationships/hyperlink" Target="https://talan.bank.gov.ua/get-user-certificate/c0gsRhegvREW-aquboY2" TargetMode="External"/><Relationship Id="rId1758" Type="http://schemas.openxmlformats.org/officeDocument/2006/relationships/hyperlink" Target="https://talan.bank.gov.ua/get-user-certificate/c0gsRFOP0zR07e0NqbWt" TargetMode="External"/><Relationship Id="rId1106" Type="http://schemas.openxmlformats.org/officeDocument/2006/relationships/hyperlink" Target="https://talan.bank.gov.ua/get-user-certificate/c0gsRprkCTbhkxXBM1vf" TargetMode="External"/><Relationship Id="rId1313" Type="http://schemas.openxmlformats.org/officeDocument/2006/relationships/hyperlink" Target="https://talan.bank.gov.ua/get-user-certificate/c0gsRXWh87ZTUF1FaqiF" TargetMode="External"/><Relationship Id="rId1520" Type="http://schemas.openxmlformats.org/officeDocument/2006/relationships/hyperlink" Target="https://talan.bank.gov.ua/get-user-certificate/c0gsR6l4E57hkfgWlmyR" TargetMode="External"/><Relationship Id="rId1965" Type="http://schemas.openxmlformats.org/officeDocument/2006/relationships/hyperlink" Target="https://talan.bank.gov.ua/get-user-certificate/c0gsRIO2ybdmsx6MbAP-" TargetMode="External"/><Relationship Id="rId1618" Type="http://schemas.openxmlformats.org/officeDocument/2006/relationships/hyperlink" Target="https://talan.bank.gov.ua/get-user-certificate/c0gsRnWCihG0d_bUeOov" TargetMode="External"/><Relationship Id="rId1825" Type="http://schemas.openxmlformats.org/officeDocument/2006/relationships/hyperlink" Target="https://talan.bank.gov.ua/get-user-certificate/c0gsRy-nU62pmabjLlnQ" TargetMode="External"/><Relationship Id="rId199" Type="http://schemas.openxmlformats.org/officeDocument/2006/relationships/hyperlink" Target="https://talan.bank.gov.ua/get-user-certificate/c0gsRxIvbtaJvU3Pxydd" TargetMode="External"/><Relationship Id="rId266" Type="http://schemas.openxmlformats.org/officeDocument/2006/relationships/hyperlink" Target="https://talan.bank.gov.ua/get-user-certificate/c0gsRf6pb9t12TOq5iYd" TargetMode="External"/><Relationship Id="rId473" Type="http://schemas.openxmlformats.org/officeDocument/2006/relationships/hyperlink" Target="https://talan.bank.gov.ua/get-user-certificate/c0gsRVVOvC2PvDLP_0bD" TargetMode="External"/><Relationship Id="rId680" Type="http://schemas.openxmlformats.org/officeDocument/2006/relationships/hyperlink" Target="https://talan.bank.gov.ua/get-user-certificate/c0gsRO43RlkqubZ1kxnc" TargetMode="External"/><Relationship Id="rId126" Type="http://schemas.openxmlformats.org/officeDocument/2006/relationships/hyperlink" Target="https://talan.bank.gov.ua/get-user-certificate/c0gsRrBrK0PtM19KjQfE" TargetMode="External"/><Relationship Id="rId333" Type="http://schemas.openxmlformats.org/officeDocument/2006/relationships/hyperlink" Target="https://talan.bank.gov.ua/get-user-certificate/c0gsRlX0hTbgO38zzjr-" TargetMode="External"/><Relationship Id="rId540" Type="http://schemas.openxmlformats.org/officeDocument/2006/relationships/hyperlink" Target="https://talan.bank.gov.ua/get-user-certificate/c0gsRHj9p3YtGPxHR8zN" TargetMode="External"/><Relationship Id="rId778" Type="http://schemas.openxmlformats.org/officeDocument/2006/relationships/hyperlink" Target="https://talan.bank.gov.ua/get-user-certificate/c0gsRFrZzwszouYqK1be" TargetMode="External"/><Relationship Id="rId985" Type="http://schemas.openxmlformats.org/officeDocument/2006/relationships/hyperlink" Target="https://talan.bank.gov.ua/get-user-certificate/c0gsRyKUjF_irchuns_b" TargetMode="External"/><Relationship Id="rId1170" Type="http://schemas.openxmlformats.org/officeDocument/2006/relationships/hyperlink" Target="https://talan.bank.gov.ua/get-user-certificate/c0gsRp4fUw1FhJlGfp_b" TargetMode="External"/><Relationship Id="rId2014" Type="http://schemas.openxmlformats.org/officeDocument/2006/relationships/hyperlink" Target="https://talan.bank.gov.ua/get-user-certificate/c0gsR1vTBJR93i4wsntN" TargetMode="External"/><Relationship Id="rId638" Type="http://schemas.openxmlformats.org/officeDocument/2006/relationships/hyperlink" Target="https://talan.bank.gov.ua/get-user-certificate/c0gsRZsXjXhEQvXcF5et" TargetMode="External"/><Relationship Id="rId845" Type="http://schemas.openxmlformats.org/officeDocument/2006/relationships/hyperlink" Target="https://talan.bank.gov.ua/get-user-certificate/c0gsRGisZdE4NddxTRaH" TargetMode="External"/><Relationship Id="rId1030" Type="http://schemas.openxmlformats.org/officeDocument/2006/relationships/hyperlink" Target="https://talan.bank.gov.ua/get-user-certificate/c0gsRSS6lbeWaH8fMlT4" TargetMode="External"/><Relationship Id="rId1268" Type="http://schemas.openxmlformats.org/officeDocument/2006/relationships/hyperlink" Target="https://talan.bank.gov.ua/get-user-certificate/c0gsREfZtgxB2qqpclAv" TargetMode="External"/><Relationship Id="rId1475" Type="http://schemas.openxmlformats.org/officeDocument/2006/relationships/hyperlink" Target="https://talan.bank.gov.ua/get-user-certificate/c0gsRCic34ajtMJkbUc9" TargetMode="External"/><Relationship Id="rId1682" Type="http://schemas.openxmlformats.org/officeDocument/2006/relationships/hyperlink" Target="https://talan.bank.gov.ua/get-user-certificate/c0gsROywxSuOFO7ZkUsA" TargetMode="External"/><Relationship Id="rId400" Type="http://schemas.openxmlformats.org/officeDocument/2006/relationships/hyperlink" Target="https://talan.bank.gov.ua/get-user-certificate/c0gsRkXEdetAG68UshgB" TargetMode="External"/><Relationship Id="rId705" Type="http://schemas.openxmlformats.org/officeDocument/2006/relationships/hyperlink" Target="https://talan.bank.gov.ua/get-user-certificate/c0gsRpryn1E0yW_J72vX" TargetMode="External"/><Relationship Id="rId1128" Type="http://schemas.openxmlformats.org/officeDocument/2006/relationships/hyperlink" Target="https://talan.bank.gov.ua/get-user-certificate/c0gsRkoEck_LV6ja-QWh" TargetMode="External"/><Relationship Id="rId1335" Type="http://schemas.openxmlformats.org/officeDocument/2006/relationships/hyperlink" Target="https://talan.bank.gov.ua/get-user-certificate/c0gsRPWacYoBAgMnf01k" TargetMode="External"/><Relationship Id="rId1542" Type="http://schemas.openxmlformats.org/officeDocument/2006/relationships/hyperlink" Target="https://talan.bank.gov.ua/get-user-certificate/c0gsR4LV8T8gqgA82_jZ" TargetMode="External"/><Relationship Id="rId1987" Type="http://schemas.openxmlformats.org/officeDocument/2006/relationships/hyperlink" Target="https://talan.bank.gov.ua/get-user-certificate/c0gsRat7Y32P4KFhnJFf" TargetMode="External"/><Relationship Id="rId912" Type="http://schemas.openxmlformats.org/officeDocument/2006/relationships/hyperlink" Target="https://talan.bank.gov.ua/get-user-certificate/c0gsRTBohXRZSVUi2qMc" TargetMode="External"/><Relationship Id="rId1847" Type="http://schemas.openxmlformats.org/officeDocument/2006/relationships/hyperlink" Target="https://talan.bank.gov.ua/get-user-certificate/c0gsRl-4u_CreJyRDNp8" TargetMode="External"/><Relationship Id="rId41" Type="http://schemas.openxmlformats.org/officeDocument/2006/relationships/hyperlink" Target="https://talan.bank.gov.ua/get-user-certificate/c0gsR7ppO6cklOgCbep5" TargetMode="External"/><Relationship Id="rId1402" Type="http://schemas.openxmlformats.org/officeDocument/2006/relationships/hyperlink" Target="https://talan.bank.gov.ua/get-user-certificate/c0gsRWaOTEoT_l9blfXu" TargetMode="External"/><Relationship Id="rId1707" Type="http://schemas.openxmlformats.org/officeDocument/2006/relationships/hyperlink" Target="https://talan.bank.gov.ua/get-user-certificate/c0gsRYzH6oYtamoPoHBf" TargetMode="External"/><Relationship Id="rId190" Type="http://schemas.openxmlformats.org/officeDocument/2006/relationships/hyperlink" Target="https://talan.bank.gov.ua/get-user-certificate/c0gsR5Tt1bIT1UlpqhdX" TargetMode="External"/><Relationship Id="rId288" Type="http://schemas.openxmlformats.org/officeDocument/2006/relationships/hyperlink" Target="https://talan.bank.gov.ua/get-user-certificate/c0gsRVQkKcIuysd-Z2bJ" TargetMode="External"/><Relationship Id="rId1914" Type="http://schemas.openxmlformats.org/officeDocument/2006/relationships/hyperlink" Target="https://talan.bank.gov.ua/get-user-certificate/c0gsRTSMVIaDUhaY3iHq" TargetMode="External"/><Relationship Id="rId495" Type="http://schemas.openxmlformats.org/officeDocument/2006/relationships/hyperlink" Target="https://talan.bank.gov.ua/get-user-certificate/c0gsRd9YNpw2x1qjHbnY" TargetMode="External"/><Relationship Id="rId148" Type="http://schemas.openxmlformats.org/officeDocument/2006/relationships/hyperlink" Target="https://talan.bank.gov.ua/get-user-certificate/c0gsRRNzbgX9D5S8JugP" TargetMode="External"/><Relationship Id="rId355" Type="http://schemas.openxmlformats.org/officeDocument/2006/relationships/hyperlink" Target="https://talan.bank.gov.ua/get-user-certificate/c0gsRp0EpOwf4TV1yvdO" TargetMode="External"/><Relationship Id="rId562" Type="http://schemas.openxmlformats.org/officeDocument/2006/relationships/hyperlink" Target="https://talan.bank.gov.ua/get-user-certificate/c0gsRV4tcfq25B9f6PGl" TargetMode="External"/><Relationship Id="rId1192" Type="http://schemas.openxmlformats.org/officeDocument/2006/relationships/hyperlink" Target="https://talan.bank.gov.ua/get-user-certificate/c0gsROE8FwGpprXVz-cy" TargetMode="External"/><Relationship Id="rId2036" Type="http://schemas.openxmlformats.org/officeDocument/2006/relationships/hyperlink" Target="https://talan.bank.gov.ua/get-user-certificate/c0gsRJGo5FMJVW-mB1Fn" TargetMode="External"/><Relationship Id="rId215" Type="http://schemas.openxmlformats.org/officeDocument/2006/relationships/hyperlink" Target="https://talan.bank.gov.ua/get-user-certificate/c0gsRkAicwswTWffnVPx" TargetMode="External"/><Relationship Id="rId422" Type="http://schemas.openxmlformats.org/officeDocument/2006/relationships/hyperlink" Target="https://talan.bank.gov.ua/get-user-certificate/c0gsRbv-Zo1MZQZPnL7Z" TargetMode="External"/><Relationship Id="rId867" Type="http://schemas.openxmlformats.org/officeDocument/2006/relationships/hyperlink" Target="https://talan.bank.gov.ua/get-user-certificate/c0gsRDKBKAWxKzGbGGhO" TargetMode="External"/><Relationship Id="rId1052" Type="http://schemas.openxmlformats.org/officeDocument/2006/relationships/hyperlink" Target="https://talan.bank.gov.ua/get-user-certificate/c0gsR0BR1Z33ncCgsWxP" TargetMode="External"/><Relationship Id="rId1497" Type="http://schemas.openxmlformats.org/officeDocument/2006/relationships/hyperlink" Target="https://talan.bank.gov.ua/get-user-certificate/c0gsR-LD41IOubMZy7YL" TargetMode="External"/><Relationship Id="rId727" Type="http://schemas.openxmlformats.org/officeDocument/2006/relationships/hyperlink" Target="https://talan.bank.gov.ua/get-user-certificate/c0gsRT1WU_3N2B5Yrv78" TargetMode="External"/><Relationship Id="rId934" Type="http://schemas.openxmlformats.org/officeDocument/2006/relationships/hyperlink" Target="https://talan.bank.gov.ua/get-user-certificate/c0gsRhpbn7TV-aAJ2coD" TargetMode="External"/><Relationship Id="rId1357" Type="http://schemas.openxmlformats.org/officeDocument/2006/relationships/hyperlink" Target="https://talan.bank.gov.ua/get-user-certificate/c0gsR3iJGfWRHslzrNub" TargetMode="External"/><Relationship Id="rId1564" Type="http://schemas.openxmlformats.org/officeDocument/2006/relationships/hyperlink" Target="https://talan.bank.gov.ua/get-user-certificate/c0gsRz7iEOHElQVeCoHi" TargetMode="External"/><Relationship Id="rId1771" Type="http://schemas.openxmlformats.org/officeDocument/2006/relationships/hyperlink" Target="https://talan.bank.gov.ua/get-user-certificate/c0gsRmrK0Z_tPxAEqPUc" TargetMode="External"/><Relationship Id="rId63" Type="http://schemas.openxmlformats.org/officeDocument/2006/relationships/hyperlink" Target="https://talan.bank.gov.ua/get-user-certificate/c0gsR6JvE3ZSID3SFcpZ" TargetMode="External"/><Relationship Id="rId1217" Type="http://schemas.openxmlformats.org/officeDocument/2006/relationships/hyperlink" Target="https://talan.bank.gov.ua/get-user-certificate/c0gsRGRXWpCQud-x9_Zc" TargetMode="External"/><Relationship Id="rId1424" Type="http://schemas.openxmlformats.org/officeDocument/2006/relationships/hyperlink" Target="https://talan.bank.gov.ua/get-user-certificate/c0gsRlYrRu53YDL8X0TZ" TargetMode="External"/><Relationship Id="rId1631" Type="http://schemas.openxmlformats.org/officeDocument/2006/relationships/hyperlink" Target="https://talan.bank.gov.ua/get-user-certificate/c0gsR6J3bGopjeKv6rkW" TargetMode="External"/><Relationship Id="rId1869" Type="http://schemas.openxmlformats.org/officeDocument/2006/relationships/hyperlink" Target="https://talan.bank.gov.ua/get-user-certificate/c0gsRg4WP264aYj4gaLg" TargetMode="External"/><Relationship Id="rId1729" Type="http://schemas.openxmlformats.org/officeDocument/2006/relationships/hyperlink" Target="https://talan.bank.gov.ua/get-user-certificate/c0gsRs8oiQbUDUS8us9I" TargetMode="External"/><Relationship Id="rId1936" Type="http://schemas.openxmlformats.org/officeDocument/2006/relationships/hyperlink" Target="https://talan.bank.gov.ua/get-user-certificate/c0gsRMrEBDeUTrDkSC7e" TargetMode="External"/><Relationship Id="rId377" Type="http://schemas.openxmlformats.org/officeDocument/2006/relationships/hyperlink" Target="https://talan.bank.gov.ua/get-user-certificate/c0gsR5xu7eKOKV09Px0U" TargetMode="External"/><Relationship Id="rId584" Type="http://schemas.openxmlformats.org/officeDocument/2006/relationships/hyperlink" Target="https://talan.bank.gov.ua/get-user-certificate/c0gsR-kqcM3R6ZcuPJWv" TargetMode="External"/><Relationship Id="rId5" Type="http://schemas.openxmlformats.org/officeDocument/2006/relationships/hyperlink" Target="https://talan.bank.gov.ua/get-user-certificate/c0gsRqv22sxG9sPhmPtT" TargetMode="External"/><Relationship Id="rId237" Type="http://schemas.openxmlformats.org/officeDocument/2006/relationships/hyperlink" Target="https://talan.bank.gov.ua/get-user-certificate/c0gsRsexL2Le7w69BrS0" TargetMode="External"/><Relationship Id="rId791" Type="http://schemas.openxmlformats.org/officeDocument/2006/relationships/hyperlink" Target="https://talan.bank.gov.ua/get-user-certificate/c0gsRsUolqnovYdzqW-k" TargetMode="External"/><Relationship Id="rId889" Type="http://schemas.openxmlformats.org/officeDocument/2006/relationships/hyperlink" Target="https://talan.bank.gov.ua/get-user-certificate/c0gsRxuZAvaQQaaH7kgz" TargetMode="External"/><Relationship Id="rId1074" Type="http://schemas.openxmlformats.org/officeDocument/2006/relationships/hyperlink" Target="https://talan.bank.gov.ua/get-user-certificate/c0gsRIr21wqI4UMl2KLh" TargetMode="External"/><Relationship Id="rId444" Type="http://schemas.openxmlformats.org/officeDocument/2006/relationships/hyperlink" Target="https://talan.bank.gov.ua/get-user-certificate/c0gsRfLLa7naNQcJghxG" TargetMode="External"/><Relationship Id="rId651" Type="http://schemas.openxmlformats.org/officeDocument/2006/relationships/hyperlink" Target="https://talan.bank.gov.ua/get-user-certificate/c0gsRmpaei-njWXGBpyp" TargetMode="External"/><Relationship Id="rId749" Type="http://schemas.openxmlformats.org/officeDocument/2006/relationships/hyperlink" Target="https://talan.bank.gov.ua/get-user-certificate/c0gsRMOBE6IcZlRBCCG4" TargetMode="External"/><Relationship Id="rId1281" Type="http://schemas.openxmlformats.org/officeDocument/2006/relationships/hyperlink" Target="https://talan.bank.gov.ua/get-user-certificate/c0gsRJASY_8QIlUL4CKn" TargetMode="External"/><Relationship Id="rId1379" Type="http://schemas.openxmlformats.org/officeDocument/2006/relationships/hyperlink" Target="https://talan.bank.gov.ua/get-user-certificate/c0gsRqw-tu733GI_JX1Q" TargetMode="External"/><Relationship Id="rId1586" Type="http://schemas.openxmlformats.org/officeDocument/2006/relationships/hyperlink" Target="https://talan.bank.gov.ua/get-user-certificate/c0gsRmzIgO3QtOiO9v5_" TargetMode="External"/><Relationship Id="rId304" Type="http://schemas.openxmlformats.org/officeDocument/2006/relationships/hyperlink" Target="https://talan.bank.gov.ua/get-user-certificate/c0gsRr5Cclq8CbQd_TyC" TargetMode="External"/><Relationship Id="rId511" Type="http://schemas.openxmlformats.org/officeDocument/2006/relationships/hyperlink" Target="https://talan.bank.gov.ua/get-user-certificate/c0gsRK3fXwu16vtUDqp7" TargetMode="External"/><Relationship Id="rId609" Type="http://schemas.openxmlformats.org/officeDocument/2006/relationships/hyperlink" Target="https://talan.bank.gov.ua/get-user-certificate/c0gsRLCi3oIaRUMXHldo" TargetMode="External"/><Relationship Id="rId956" Type="http://schemas.openxmlformats.org/officeDocument/2006/relationships/hyperlink" Target="https://talan.bank.gov.ua/get-user-certificate/c0gsRoZvr_l9g_yUJgPm" TargetMode="External"/><Relationship Id="rId1141" Type="http://schemas.openxmlformats.org/officeDocument/2006/relationships/hyperlink" Target="https://talan.bank.gov.ua/get-user-certificate/c0gsR6WGOgDTBL9eonfV" TargetMode="External"/><Relationship Id="rId1239" Type="http://schemas.openxmlformats.org/officeDocument/2006/relationships/hyperlink" Target="https://talan.bank.gov.ua/get-user-certificate/c0gsR3_MizqBPe1pFjEx" TargetMode="External"/><Relationship Id="rId1793" Type="http://schemas.openxmlformats.org/officeDocument/2006/relationships/hyperlink" Target="https://talan.bank.gov.ua/get-user-certificate/c0gsRRzzSz-5SWcprqKY" TargetMode="External"/><Relationship Id="rId85" Type="http://schemas.openxmlformats.org/officeDocument/2006/relationships/hyperlink" Target="https://talan.bank.gov.ua/get-user-certificate/c0gsR5gi3BZiS3_h3T8m" TargetMode="External"/><Relationship Id="rId816" Type="http://schemas.openxmlformats.org/officeDocument/2006/relationships/hyperlink" Target="https://talan.bank.gov.ua/get-user-certificate/c0gsRYPMRCfYB9SvSoyZ" TargetMode="External"/><Relationship Id="rId1001" Type="http://schemas.openxmlformats.org/officeDocument/2006/relationships/hyperlink" Target="https://talan.bank.gov.ua/get-user-certificate/c0gsRCV1lSZDFGybtg11" TargetMode="External"/><Relationship Id="rId1446" Type="http://schemas.openxmlformats.org/officeDocument/2006/relationships/hyperlink" Target="https://talan.bank.gov.ua/get-user-certificate/c0gsR6Yd50nLTtH_oN1l" TargetMode="External"/><Relationship Id="rId1653" Type="http://schemas.openxmlformats.org/officeDocument/2006/relationships/hyperlink" Target="https://talan.bank.gov.ua/get-user-certificate/c0gsRwETIBILcz5ooi9R" TargetMode="External"/><Relationship Id="rId1860" Type="http://schemas.openxmlformats.org/officeDocument/2006/relationships/hyperlink" Target="https://talan.bank.gov.ua/get-user-certificate/c0gsR7bjxb8UK6aTVGVx" TargetMode="External"/><Relationship Id="rId1306" Type="http://schemas.openxmlformats.org/officeDocument/2006/relationships/hyperlink" Target="https://talan.bank.gov.ua/get-user-certificate/c0gsRndnvjf0GQVx1v-p" TargetMode="External"/><Relationship Id="rId1513" Type="http://schemas.openxmlformats.org/officeDocument/2006/relationships/hyperlink" Target="https://talan.bank.gov.ua/get-user-certificate/c0gsRHD4UHF72QypJwlk" TargetMode="External"/><Relationship Id="rId1720" Type="http://schemas.openxmlformats.org/officeDocument/2006/relationships/hyperlink" Target="https://talan.bank.gov.ua/get-user-certificate/c0gsRT0OpLbYwL_0KXMb" TargetMode="External"/><Relationship Id="rId1958" Type="http://schemas.openxmlformats.org/officeDocument/2006/relationships/hyperlink" Target="https://talan.bank.gov.ua/get-user-certificate/c0gsREMrGlM_YOccu6qM" TargetMode="External"/><Relationship Id="rId12" Type="http://schemas.openxmlformats.org/officeDocument/2006/relationships/hyperlink" Target="https://talan.bank.gov.ua/get-user-certificate/c0gsRmXNoBs8Adh0O4sq" TargetMode="External"/><Relationship Id="rId1818" Type="http://schemas.openxmlformats.org/officeDocument/2006/relationships/hyperlink" Target="https://talan.bank.gov.ua/get-user-certificate/c0gsRs7g7huL3gz2hEQ0" TargetMode="External"/><Relationship Id="rId161" Type="http://schemas.openxmlformats.org/officeDocument/2006/relationships/hyperlink" Target="https://talan.bank.gov.ua/get-user-certificate/c0gsRNT1eHEDAmIOmZWM" TargetMode="External"/><Relationship Id="rId399" Type="http://schemas.openxmlformats.org/officeDocument/2006/relationships/hyperlink" Target="https://talan.bank.gov.ua/get-user-certificate/c0gsRv2QJN85fFrZWJ5_" TargetMode="External"/><Relationship Id="rId259" Type="http://schemas.openxmlformats.org/officeDocument/2006/relationships/hyperlink" Target="https://talan.bank.gov.ua/get-user-certificate/c0gsR_bYE9Ptyeta_caG" TargetMode="External"/><Relationship Id="rId466" Type="http://schemas.openxmlformats.org/officeDocument/2006/relationships/hyperlink" Target="https://talan.bank.gov.ua/get-user-certificate/c0gsRnHWqWunQMyzfuM3" TargetMode="External"/><Relationship Id="rId673" Type="http://schemas.openxmlformats.org/officeDocument/2006/relationships/hyperlink" Target="https://talan.bank.gov.ua/get-user-certificate/c0gsRQDup1LjDAiVdhRX" TargetMode="External"/><Relationship Id="rId880" Type="http://schemas.openxmlformats.org/officeDocument/2006/relationships/hyperlink" Target="https://talan.bank.gov.ua/get-user-certificate/c0gsRw8iBVCPPVEQu9gg" TargetMode="External"/><Relationship Id="rId1096" Type="http://schemas.openxmlformats.org/officeDocument/2006/relationships/hyperlink" Target="https://talan.bank.gov.ua/get-user-certificate/c0gsRcaGF6ELJobulxV1" TargetMode="External"/><Relationship Id="rId119" Type="http://schemas.openxmlformats.org/officeDocument/2006/relationships/hyperlink" Target="https://talan.bank.gov.ua/get-user-certificate/c0gsRaInuZ-cmNUcogA_" TargetMode="External"/><Relationship Id="rId326" Type="http://schemas.openxmlformats.org/officeDocument/2006/relationships/hyperlink" Target="https://talan.bank.gov.ua/get-user-certificate/c0gsRvZ8R7ZpossIp_eu" TargetMode="External"/><Relationship Id="rId533" Type="http://schemas.openxmlformats.org/officeDocument/2006/relationships/hyperlink" Target="https://talan.bank.gov.ua/get-user-certificate/c0gsRaVV5EC0InAyNg6z" TargetMode="External"/><Relationship Id="rId978" Type="http://schemas.openxmlformats.org/officeDocument/2006/relationships/hyperlink" Target="https://talan.bank.gov.ua/get-user-certificate/c0gsRRcASY99xJTaV5iL" TargetMode="External"/><Relationship Id="rId1163" Type="http://schemas.openxmlformats.org/officeDocument/2006/relationships/hyperlink" Target="https://talan.bank.gov.ua/get-user-certificate/c0gsR0b3bN85sWureOxT" TargetMode="External"/><Relationship Id="rId1370" Type="http://schemas.openxmlformats.org/officeDocument/2006/relationships/hyperlink" Target="https://talan.bank.gov.ua/get-user-certificate/c0gsRtXdFHPSP3Fg7ywB" TargetMode="External"/><Relationship Id="rId2007" Type="http://schemas.openxmlformats.org/officeDocument/2006/relationships/hyperlink" Target="https://talan.bank.gov.ua/get-user-certificate/c0gsRD6yknIj34qQ7-Gz" TargetMode="External"/><Relationship Id="rId740" Type="http://schemas.openxmlformats.org/officeDocument/2006/relationships/hyperlink" Target="https://talan.bank.gov.ua/get-user-certificate/c0gsRAIpcvFJ4sN4tl2T" TargetMode="External"/><Relationship Id="rId838" Type="http://schemas.openxmlformats.org/officeDocument/2006/relationships/hyperlink" Target="https://talan.bank.gov.ua/get-user-certificate/c0gsRiZOHEpU8yR1A41Y" TargetMode="External"/><Relationship Id="rId1023" Type="http://schemas.openxmlformats.org/officeDocument/2006/relationships/hyperlink" Target="https://talan.bank.gov.ua/get-user-certificate/c0gsR8U2RbiCnPjX9BdE" TargetMode="External"/><Relationship Id="rId1468" Type="http://schemas.openxmlformats.org/officeDocument/2006/relationships/hyperlink" Target="https://talan.bank.gov.ua/get-user-certificate/c0gsRhPF1HYJo7IyENMt" TargetMode="External"/><Relationship Id="rId1675" Type="http://schemas.openxmlformats.org/officeDocument/2006/relationships/hyperlink" Target="https://talan.bank.gov.ua/get-user-certificate/c0gsRlfHvhXk9T918Ko9" TargetMode="External"/><Relationship Id="rId1882" Type="http://schemas.openxmlformats.org/officeDocument/2006/relationships/hyperlink" Target="https://talan.bank.gov.ua/get-user-certificate/c0gsRXAyTvT1iujqn4kQ" TargetMode="External"/><Relationship Id="rId600" Type="http://schemas.openxmlformats.org/officeDocument/2006/relationships/hyperlink" Target="https://talan.bank.gov.ua/get-user-certificate/c0gsRRbFZ6Y5kFDDxcQT" TargetMode="External"/><Relationship Id="rId1230" Type="http://schemas.openxmlformats.org/officeDocument/2006/relationships/hyperlink" Target="https://talan.bank.gov.ua/get-user-certificate/c0gsRLzf3ZzsqwHM4ZZl" TargetMode="External"/><Relationship Id="rId1328" Type="http://schemas.openxmlformats.org/officeDocument/2006/relationships/hyperlink" Target="https://talan.bank.gov.ua/get-user-certificate/c0gsRaVwSfBJlxoCVCg6" TargetMode="External"/><Relationship Id="rId1535" Type="http://schemas.openxmlformats.org/officeDocument/2006/relationships/hyperlink" Target="https://talan.bank.gov.ua/get-user-certificate/c0gsR6Z7kiVBx4axSZeq" TargetMode="External"/><Relationship Id="rId905" Type="http://schemas.openxmlformats.org/officeDocument/2006/relationships/hyperlink" Target="https://talan.bank.gov.ua/get-user-certificate/c0gsRl3Sa5kLrMhaCz4i" TargetMode="External"/><Relationship Id="rId1742" Type="http://schemas.openxmlformats.org/officeDocument/2006/relationships/hyperlink" Target="https://talan.bank.gov.ua/get-user-certificate/c0gsRAQgyo6B12OTq7_2" TargetMode="External"/><Relationship Id="rId34" Type="http://schemas.openxmlformats.org/officeDocument/2006/relationships/hyperlink" Target="https://talan.bank.gov.ua/get-user-certificate/c0gsRvlM5MVlkrvZZOiA" TargetMode="External"/><Relationship Id="rId1602" Type="http://schemas.openxmlformats.org/officeDocument/2006/relationships/hyperlink" Target="https://talan.bank.gov.ua/get-user-certificate/c0gsRFs9H5bOlhsa85hF" TargetMode="External"/><Relationship Id="rId183" Type="http://schemas.openxmlformats.org/officeDocument/2006/relationships/hyperlink" Target="https://talan.bank.gov.ua/get-user-certificate/c0gsR83T4EerQv5-6mUu" TargetMode="External"/><Relationship Id="rId390" Type="http://schemas.openxmlformats.org/officeDocument/2006/relationships/hyperlink" Target="https://talan.bank.gov.ua/get-user-certificate/c0gsR4Sg8QYOPjDfw9Id" TargetMode="External"/><Relationship Id="rId1907" Type="http://schemas.openxmlformats.org/officeDocument/2006/relationships/hyperlink" Target="https://talan.bank.gov.ua/get-user-certificate/c0gsRglSm78DRJfipajv" TargetMode="External"/><Relationship Id="rId250" Type="http://schemas.openxmlformats.org/officeDocument/2006/relationships/hyperlink" Target="https://talan.bank.gov.ua/get-user-certificate/c0gsRQHbFOnmVttQ4147" TargetMode="External"/><Relationship Id="rId488" Type="http://schemas.openxmlformats.org/officeDocument/2006/relationships/hyperlink" Target="https://talan.bank.gov.ua/get-user-certificate/c0gsRyQzk02kU-zw2IDr" TargetMode="External"/><Relationship Id="rId695" Type="http://schemas.openxmlformats.org/officeDocument/2006/relationships/hyperlink" Target="https://talan.bank.gov.ua/get-user-certificate/c0gsRzrAHqH9oEO5jiEE" TargetMode="External"/><Relationship Id="rId110" Type="http://schemas.openxmlformats.org/officeDocument/2006/relationships/hyperlink" Target="https://talan.bank.gov.ua/get-user-certificate/c0gsRuoCed8GCUURoTLy" TargetMode="External"/><Relationship Id="rId348" Type="http://schemas.openxmlformats.org/officeDocument/2006/relationships/hyperlink" Target="https://talan.bank.gov.ua/get-user-certificate/c0gsR2L2M5-WS9yGlQ4M" TargetMode="External"/><Relationship Id="rId555" Type="http://schemas.openxmlformats.org/officeDocument/2006/relationships/hyperlink" Target="https://talan.bank.gov.ua/get-user-certificate/c0gsRtRMASGLNdeeaoTU" TargetMode="External"/><Relationship Id="rId762" Type="http://schemas.openxmlformats.org/officeDocument/2006/relationships/hyperlink" Target="https://talan.bank.gov.ua/get-user-certificate/c0gsRfqiVF8tcs9kpCu3" TargetMode="External"/><Relationship Id="rId1185" Type="http://schemas.openxmlformats.org/officeDocument/2006/relationships/hyperlink" Target="https://talan.bank.gov.ua/get-user-certificate/c0gsRWQ-CgAR11SGgoG_" TargetMode="External"/><Relationship Id="rId1392" Type="http://schemas.openxmlformats.org/officeDocument/2006/relationships/hyperlink" Target="https://talan.bank.gov.ua/get-user-certificate/c0gsRrBgALGioIsQl_tj" TargetMode="External"/><Relationship Id="rId2029" Type="http://schemas.openxmlformats.org/officeDocument/2006/relationships/hyperlink" Target="https://talan.bank.gov.ua/get-user-certificate/c0gsR4KORkpACiDvNlly" TargetMode="External"/><Relationship Id="rId208" Type="http://schemas.openxmlformats.org/officeDocument/2006/relationships/hyperlink" Target="https://talan.bank.gov.ua/get-user-certificate/c0gsRzCTtjJon5n89ngQ" TargetMode="External"/><Relationship Id="rId415" Type="http://schemas.openxmlformats.org/officeDocument/2006/relationships/hyperlink" Target="https://talan.bank.gov.ua/get-user-certificate/c0gsR3iVa1WlvkSL5tt7" TargetMode="External"/><Relationship Id="rId622" Type="http://schemas.openxmlformats.org/officeDocument/2006/relationships/hyperlink" Target="https://talan.bank.gov.ua/get-user-certificate/c0gsRbG0ZNcsAmkKVQLN" TargetMode="External"/><Relationship Id="rId1045" Type="http://schemas.openxmlformats.org/officeDocument/2006/relationships/hyperlink" Target="https://talan.bank.gov.ua/get-user-certificate/c0gsRBFaBU0_SCQeLJbj" TargetMode="External"/><Relationship Id="rId1252" Type="http://schemas.openxmlformats.org/officeDocument/2006/relationships/hyperlink" Target="https://talan.bank.gov.ua/get-user-certificate/c0gsRjIWEHjRDEJJ6rnt" TargetMode="External"/><Relationship Id="rId1697" Type="http://schemas.openxmlformats.org/officeDocument/2006/relationships/hyperlink" Target="https://talan.bank.gov.ua/get-user-certificate/c0gsRxPa2Clt1r0AWYLW" TargetMode="External"/><Relationship Id="rId927" Type="http://schemas.openxmlformats.org/officeDocument/2006/relationships/hyperlink" Target="https://talan.bank.gov.ua/get-user-certificate/c0gsRug_u5fg6Ua3K_Fm" TargetMode="External"/><Relationship Id="rId1112" Type="http://schemas.openxmlformats.org/officeDocument/2006/relationships/hyperlink" Target="https://talan.bank.gov.ua/get-user-certificate/c0gsRH2i3DZF-gSBnUtx" TargetMode="External"/><Relationship Id="rId1557" Type="http://schemas.openxmlformats.org/officeDocument/2006/relationships/hyperlink" Target="https://talan.bank.gov.ua/get-user-certificate/c0gsRkEybRq4H1lp-GJF" TargetMode="External"/><Relationship Id="rId1764" Type="http://schemas.openxmlformats.org/officeDocument/2006/relationships/hyperlink" Target="https://talan.bank.gov.ua/get-user-certificate/c0gsR7l1oDjx-SWLbQLy" TargetMode="External"/><Relationship Id="rId1971" Type="http://schemas.openxmlformats.org/officeDocument/2006/relationships/hyperlink" Target="https://talan.bank.gov.ua/get-user-certificate/c0gsRNrKmNAXBXZe6bVV" TargetMode="External"/><Relationship Id="rId56" Type="http://schemas.openxmlformats.org/officeDocument/2006/relationships/hyperlink" Target="https://talan.bank.gov.ua/get-user-certificate/c0gsRLRGXN64WEALzXrF" TargetMode="External"/><Relationship Id="rId1417" Type="http://schemas.openxmlformats.org/officeDocument/2006/relationships/hyperlink" Target="https://talan.bank.gov.ua/get-user-certificate/c0gsRJ0RzOQpt42XRbA5" TargetMode="External"/><Relationship Id="rId1624" Type="http://schemas.openxmlformats.org/officeDocument/2006/relationships/hyperlink" Target="https://talan.bank.gov.ua/get-user-certificate/c0gsRgKX4fU9sIYgkvs3" TargetMode="External"/><Relationship Id="rId1831" Type="http://schemas.openxmlformats.org/officeDocument/2006/relationships/hyperlink" Target="https://talan.bank.gov.ua/get-user-certificate/c0gsROvYfvA1-8J_kYIM" TargetMode="External"/><Relationship Id="rId1929" Type="http://schemas.openxmlformats.org/officeDocument/2006/relationships/hyperlink" Target="https://talan.bank.gov.ua/get-user-certificate/c0gsRS78sDzjPSAFTu_h" TargetMode="External"/><Relationship Id="rId272" Type="http://schemas.openxmlformats.org/officeDocument/2006/relationships/hyperlink" Target="https://talan.bank.gov.ua/get-user-certificate/c0gsRBm6lFooubS352OA" TargetMode="External"/><Relationship Id="rId577" Type="http://schemas.openxmlformats.org/officeDocument/2006/relationships/hyperlink" Target="https://talan.bank.gov.ua/get-user-certificate/c0gsREDhEFdTOqLcsy1D" TargetMode="External"/><Relationship Id="rId132" Type="http://schemas.openxmlformats.org/officeDocument/2006/relationships/hyperlink" Target="https://talan.bank.gov.ua/get-user-certificate/c0gsR-FOAMIbHbxSJXED" TargetMode="External"/><Relationship Id="rId784" Type="http://schemas.openxmlformats.org/officeDocument/2006/relationships/hyperlink" Target="https://talan.bank.gov.ua/get-user-certificate/c0gsRsQrvaapQN7tvaG2" TargetMode="External"/><Relationship Id="rId991" Type="http://schemas.openxmlformats.org/officeDocument/2006/relationships/hyperlink" Target="https://talan.bank.gov.ua/get-user-certificate/c0gsR3dcu_YPFCvrgHjZ" TargetMode="External"/><Relationship Id="rId1067" Type="http://schemas.openxmlformats.org/officeDocument/2006/relationships/hyperlink" Target="https://talan.bank.gov.ua/get-user-certificate/c0gsRr3NVkXsxqfKJgi_" TargetMode="External"/><Relationship Id="rId2020" Type="http://schemas.openxmlformats.org/officeDocument/2006/relationships/hyperlink" Target="https://talan.bank.gov.ua/get-user-certificate/c0gsR5jqU3lXqFuJE-lQ" TargetMode="External"/><Relationship Id="rId437" Type="http://schemas.openxmlformats.org/officeDocument/2006/relationships/hyperlink" Target="https://talan.bank.gov.ua/get-user-certificate/c0gsRWlS8sbytDlSwg2k" TargetMode="External"/><Relationship Id="rId644" Type="http://schemas.openxmlformats.org/officeDocument/2006/relationships/hyperlink" Target="https://talan.bank.gov.ua/get-user-certificate/c0gsROtORw6wrgr9EUxX" TargetMode="External"/><Relationship Id="rId851" Type="http://schemas.openxmlformats.org/officeDocument/2006/relationships/hyperlink" Target="https://talan.bank.gov.ua/get-user-certificate/c0gsRW4F_YEOC9IY8XDz" TargetMode="External"/><Relationship Id="rId1274" Type="http://schemas.openxmlformats.org/officeDocument/2006/relationships/hyperlink" Target="https://talan.bank.gov.ua/get-user-certificate/c0gsRvU2mEHNdCY7Iv6K" TargetMode="External"/><Relationship Id="rId1481" Type="http://schemas.openxmlformats.org/officeDocument/2006/relationships/hyperlink" Target="https://talan.bank.gov.ua/get-user-certificate/c0gsRt1kuZCkiRFSTiLt" TargetMode="External"/><Relationship Id="rId1579" Type="http://schemas.openxmlformats.org/officeDocument/2006/relationships/hyperlink" Target="https://talan.bank.gov.ua/get-user-certificate/c0gsRXLRVB8JelYvvl0f" TargetMode="External"/><Relationship Id="rId504" Type="http://schemas.openxmlformats.org/officeDocument/2006/relationships/hyperlink" Target="https://talan.bank.gov.ua/get-user-certificate/c0gsRuxiCIKLTp8JY_Q2" TargetMode="External"/><Relationship Id="rId711" Type="http://schemas.openxmlformats.org/officeDocument/2006/relationships/hyperlink" Target="https://talan.bank.gov.ua/get-user-certificate/c0gsRz0M-8xc3ak3Tn2s" TargetMode="External"/><Relationship Id="rId949" Type="http://schemas.openxmlformats.org/officeDocument/2006/relationships/hyperlink" Target="https://talan.bank.gov.ua/get-user-certificate/c0gsRGP9K0Rzf1OWv71r" TargetMode="External"/><Relationship Id="rId1134" Type="http://schemas.openxmlformats.org/officeDocument/2006/relationships/hyperlink" Target="https://talan.bank.gov.ua/get-user-certificate/c0gsRiCOWuXV133uwcbl" TargetMode="External"/><Relationship Id="rId1341" Type="http://schemas.openxmlformats.org/officeDocument/2006/relationships/hyperlink" Target="https://talan.bank.gov.ua/get-user-certificate/c0gsRegu2Fbao7HPe24X" TargetMode="External"/><Relationship Id="rId1786" Type="http://schemas.openxmlformats.org/officeDocument/2006/relationships/hyperlink" Target="https://talan.bank.gov.ua/get-user-certificate/c0gsRneky9gQIZMNPr4-" TargetMode="External"/><Relationship Id="rId1993" Type="http://schemas.openxmlformats.org/officeDocument/2006/relationships/hyperlink" Target="https://talan.bank.gov.ua/get-user-certificate/c0gsRgg5aBToA-NCl5Na" TargetMode="External"/><Relationship Id="rId78" Type="http://schemas.openxmlformats.org/officeDocument/2006/relationships/hyperlink" Target="https://talan.bank.gov.ua/get-user-certificate/c0gsR6DNxUZzLJ0l-y4d" TargetMode="External"/><Relationship Id="rId809" Type="http://schemas.openxmlformats.org/officeDocument/2006/relationships/hyperlink" Target="https://talan.bank.gov.ua/get-user-certificate/c0gsR6ctgJFJzFuapJfi" TargetMode="External"/><Relationship Id="rId1201" Type="http://schemas.openxmlformats.org/officeDocument/2006/relationships/hyperlink" Target="https://talan.bank.gov.ua/get-user-certificate/c0gsRVdkA13uM2qtiJjF" TargetMode="External"/><Relationship Id="rId1439" Type="http://schemas.openxmlformats.org/officeDocument/2006/relationships/hyperlink" Target="https://talan.bank.gov.ua/get-user-certificate/c0gsRTGINrHIKV_50SwP" TargetMode="External"/><Relationship Id="rId1646" Type="http://schemas.openxmlformats.org/officeDocument/2006/relationships/hyperlink" Target="https://talan.bank.gov.ua/get-user-certificate/c0gsRSkfj1kkw0CxvDUF" TargetMode="External"/><Relationship Id="rId1853" Type="http://schemas.openxmlformats.org/officeDocument/2006/relationships/hyperlink" Target="https://talan.bank.gov.ua/get-user-certificate/c0gsRT3DeI5K0JhB1U1T" TargetMode="External"/><Relationship Id="rId1506" Type="http://schemas.openxmlformats.org/officeDocument/2006/relationships/hyperlink" Target="https://talan.bank.gov.ua/get-user-certificate/c0gsRVo1wfgVN4Y8-1pf" TargetMode="External"/><Relationship Id="rId1713" Type="http://schemas.openxmlformats.org/officeDocument/2006/relationships/hyperlink" Target="https://talan.bank.gov.ua/get-user-certificate/c0gsRBMJUKLpZIGcCfWd" TargetMode="External"/><Relationship Id="rId1920" Type="http://schemas.openxmlformats.org/officeDocument/2006/relationships/hyperlink" Target="https://talan.bank.gov.ua/get-user-certificate/c0gsRC11obYzvbaDSuOX" TargetMode="External"/><Relationship Id="rId294" Type="http://schemas.openxmlformats.org/officeDocument/2006/relationships/hyperlink" Target="https://talan.bank.gov.ua/get-user-certificate/c0gsRYb7FscZlcHqFBk6" TargetMode="External"/><Relationship Id="rId154" Type="http://schemas.openxmlformats.org/officeDocument/2006/relationships/hyperlink" Target="https://talan.bank.gov.ua/get-user-certificate/c0gsRCfNar6nPoo9OWHM" TargetMode="External"/><Relationship Id="rId361" Type="http://schemas.openxmlformats.org/officeDocument/2006/relationships/hyperlink" Target="https://talan.bank.gov.ua/get-user-certificate/c0gsRDZBTWEOPSpk73fD" TargetMode="External"/><Relationship Id="rId599" Type="http://schemas.openxmlformats.org/officeDocument/2006/relationships/hyperlink" Target="https://talan.bank.gov.ua/get-user-certificate/c0gsRFV4-unO3LMWZxI5" TargetMode="External"/><Relationship Id="rId459" Type="http://schemas.openxmlformats.org/officeDocument/2006/relationships/hyperlink" Target="https://talan.bank.gov.ua/get-user-certificate/c0gsRMzEWNV6LGQ-8shv" TargetMode="External"/><Relationship Id="rId666" Type="http://schemas.openxmlformats.org/officeDocument/2006/relationships/hyperlink" Target="https://talan.bank.gov.ua/get-user-certificate/c0gsRvVr3NF_RUjcP_nO" TargetMode="External"/><Relationship Id="rId873" Type="http://schemas.openxmlformats.org/officeDocument/2006/relationships/hyperlink" Target="https://talan.bank.gov.ua/get-user-certificate/c0gsRLhsqKYv06WWDXxb" TargetMode="External"/><Relationship Id="rId1089" Type="http://schemas.openxmlformats.org/officeDocument/2006/relationships/hyperlink" Target="https://talan.bank.gov.ua/get-user-certificate/c0gsRvAPDDT5l80GVptX" TargetMode="External"/><Relationship Id="rId1296" Type="http://schemas.openxmlformats.org/officeDocument/2006/relationships/hyperlink" Target="https://talan.bank.gov.ua/get-user-certificate/c0gsRsTEyQ4dqtDHfkjp" TargetMode="External"/><Relationship Id="rId221" Type="http://schemas.openxmlformats.org/officeDocument/2006/relationships/hyperlink" Target="https://talan.bank.gov.ua/get-user-certificate/c0gsR5L7Wiq_-3AiKhCD" TargetMode="External"/><Relationship Id="rId319" Type="http://schemas.openxmlformats.org/officeDocument/2006/relationships/hyperlink" Target="https://talan.bank.gov.ua/get-user-certificate/c0gsRnzQBJxJ242D5NMa" TargetMode="External"/><Relationship Id="rId526" Type="http://schemas.openxmlformats.org/officeDocument/2006/relationships/hyperlink" Target="https://talan.bank.gov.ua/get-user-certificate/c0gsRe02-xdCeN5LvdV_" TargetMode="External"/><Relationship Id="rId1156" Type="http://schemas.openxmlformats.org/officeDocument/2006/relationships/hyperlink" Target="https://talan.bank.gov.ua/get-user-certificate/c0gsRt_753bw_2eLzU0-" TargetMode="External"/><Relationship Id="rId1363" Type="http://schemas.openxmlformats.org/officeDocument/2006/relationships/hyperlink" Target="https://talan.bank.gov.ua/get-user-certificate/c0gsRhqPZxru66jNg9ne" TargetMode="External"/><Relationship Id="rId733" Type="http://schemas.openxmlformats.org/officeDocument/2006/relationships/hyperlink" Target="https://talan.bank.gov.ua/get-user-certificate/c0gsRx-47cPEwWSWfpyR" TargetMode="External"/><Relationship Id="rId940" Type="http://schemas.openxmlformats.org/officeDocument/2006/relationships/hyperlink" Target="https://talan.bank.gov.ua/get-user-certificate/c0gsRyTm0mNmz1kmsATf" TargetMode="External"/><Relationship Id="rId1016" Type="http://schemas.openxmlformats.org/officeDocument/2006/relationships/hyperlink" Target="https://talan.bank.gov.ua/get-user-certificate/c0gsRs9bw58DtLm6xThr" TargetMode="External"/><Relationship Id="rId1570" Type="http://schemas.openxmlformats.org/officeDocument/2006/relationships/hyperlink" Target="https://talan.bank.gov.ua/get-user-certificate/c0gsR2vW8UREQnNmcMTw" TargetMode="External"/><Relationship Id="rId1668" Type="http://schemas.openxmlformats.org/officeDocument/2006/relationships/hyperlink" Target="https://talan.bank.gov.ua/get-user-certificate/c0gsRq-eZlngD09VY6fG" TargetMode="External"/><Relationship Id="rId1875" Type="http://schemas.openxmlformats.org/officeDocument/2006/relationships/hyperlink" Target="https://talan.bank.gov.ua/get-user-certificate/c0gsRcJNVaz6Ua3r3g-l" TargetMode="External"/><Relationship Id="rId800" Type="http://schemas.openxmlformats.org/officeDocument/2006/relationships/hyperlink" Target="https://talan.bank.gov.ua/get-user-certificate/c0gsRxoHlUNGBzhJ4b2D" TargetMode="External"/><Relationship Id="rId1223" Type="http://schemas.openxmlformats.org/officeDocument/2006/relationships/hyperlink" Target="https://talan.bank.gov.ua/get-user-certificate/c0gsRMjIpeTGrmoK7XdD" TargetMode="External"/><Relationship Id="rId1430" Type="http://schemas.openxmlformats.org/officeDocument/2006/relationships/hyperlink" Target="https://talan.bank.gov.ua/get-user-certificate/c0gsRCCts67ETQsEvro5" TargetMode="External"/><Relationship Id="rId1528" Type="http://schemas.openxmlformats.org/officeDocument/2006/relationships/hyperlink" Target="https://talan.bank.gov.ua/get-user-certificate/c0gsRqDGlQN1sfY7oQYk" TargetMode="External"/><Relationship Id="rId1735" Type="http://schemas.openxmlformats.org/officeDocument/2006/relationships/hyperlink" Target="https://talan.bank.gov.ua/get-user-certificate/c0gsRO2L3phhGoyhip_3" TargetMode="External"/><Relationship Id="rId1942" Type="http://schemas.openxmlformats.org/officeDocument/2006/relationships/hyperlink" Target="https://talan.bank.gov.ua/get-user-certificate/c0gsRzvygkgeRMf3JfgU" TargetMode="External"/><Relationship Id="rId27" Type="http://schemas.openxmlformats.org/officeDocument/2006/relationships/hyperlink" Target="https://talan.bank.gov.ua/get-user-certificate/c0gsRqZobZXAbInpEQK1" TargetMode="External"/><Relationship Id="rId1802" Type="http://schemas.openxmlformats.org/officeDocument/2006/relationships/hyperlink" Target="https://talan.bank.gov.ua/get-user-certificate/c0gsRbdbo9zt1gqIObmi" TargetMode="External"/><Relationship Id="rId176" Type="http://schemas.openxmlformats.org/officeDocument/2006/relationships/hyperlink" Target="https://talan.bank.gov.ua/get-user-certificate/c0gsRHHDNzTW_EEmZ8zh" TargetMode="External"/><Relationship Id="rId383" Type="http://schemas.openxmlformats.org/officeDocument/2006/relationships/hyperlink" Target="https://talan.bank.gov.ua/get-user-certificate/c0gsRR7y8jqoZGR3mmal" TargetMode="External"/><Relationship Id="rId590" Type="http://schemas.openxmlformats.org/officeDocument/2006/relationships/hyperlink" Target="https://talan.bank.gov.ua/get-user-certificate/c0gsRU2DJF-7mzjhWNtb" TargetMode="External"/><Relationship Id="rId243" Type="http://schemas.openxmlformats.org/officeDocument/2006/relationships/hyperlink" Target="https://talan.bank.gov.ua/get-user-certificate/c0gsROqhR_x5OhjectbC" TargetMode="External"/><Relationship Id="rId450" Type="http://schemas.openxmlformats.org/officeDocument/2006/relationships/hyperlink" Target="https://talan.bank.gov.ua/get-user-certificate/c0gsRX8XKoKQJRaohVBd" TargetMode="External"/><Relationship Id="rId688" Type="http://schemas.openxmlformats.org/officeDocument/2006/relationships/hyperlink" Target="https://talan.bank.gov.ua/get-user-certificate/c0gsRFimfh8UinrIUucN" TargetMode="External"/><Relationship Id="rId895" Type="http://schemas.openxmlformats.org/officeDocument/2006/relationships/hyperlink" Target="https://talan.bank.gov.ua/get-user-certificate/c0gsRrH8kYtxJbMsRAPw" TargetMode="External"/><Relationship Id="rId1080" Type="http://schemas.openxmlformats.org/officeDocument/2006/relationships/hyperlink" Target="https://talan.bank.gov.ua/get-user-certificate/c0gsRC1n_FUWp8IJJlrW" TargetMode="External"/><Relationship Id="rId103" Type="http://schemas.openxmlformats.org/officeDocument/2006/relationships/hyperlink" Target="https://talan.bank.gov.ua/get-user-certificate/c0gsRfDipaNkam5Frg9c" TargetMode="External"/><Relationship Id="rId310" Type="http://schemas.openxmlformats.org/officeDocument/2006/relationships/hyperlink" Target="https://talan.bank.gov.ua/get-user-certificate/c0gsRk6nkw66UqSb1rD3" TargetMode="External"/><Relationship Id="rId548" Type="http://schemas.openxmlformats.org/officeDocument/2006/relationships/hyperlink" Target="https://talan.bank.gov.ua/get-user-certificate/c0gsRaqYu1kvMlKnT306" TargetMode="External"/><Relationship Id="rId755" Type="http://schemas.openxmlformats.org/officeDocument/2006/relationships/hyperlink" Target="https://talan.bank.gov.ua/get-user-certificate/c0gsRbPwOqxdKZEJJO8F" TargetMode="External"/><Relationship Id="rId962" Type="http://schemas.openxmlformats.org/officeDocument/2006/relationships/hyperlink" Target="https://talan.bank.gov.ua/get-user-certificate/c0gsRhGwhnlHqKbWNcyz" TargetMode="External"/><Relationship Id="rId1178" Type="http://schemas.openxmlformats.org/officeDocument/2006/relationships/hyperlink" Target="https://talan.bank.gov.ua/get-user-certificate/c0gsRNHamBXjTb1xYhIo" TargetMode="External"/><Relationship Id="rId1385" Type="http://schemas.openxmlformats.org/officeDocument/2006/relationships/hyperlink" Target="https://talan.bank.gov.ua/get-user-certificate/c0gsRAID6NAAzYVrr4ph" TargetMode="External"/><Relationship Id="rId1592" Type="http://schemas.openxmlformats.org/officeDocument/2006/relationships/hyperlink" Target="https://talan.bank.gov.ua/get-user-certificate/c0gsR3J9Aq0fpz_YOfWC" TargetMode="External"/><Relationship Id="rId91" Type="http://schemas.openxmlformats.org/officeDocument/2006/relationships/hyperlink" Target="https://talan.bank.gov.ua/get-user-certificate/c0gsRRVb0G65v_el3ZR_" TargetMode="External"/><Relationship Id="rId408" Type="http://schemas.openxmlformats.org/officeDocument/2006/relationships/hyperlink" Target="https://talan.bank.gov.ua/get-user-certificate/c0gsR3vVJ7NBbQSpmIjr" TargetMode="External"/><Relationship Id="rId615" Type="http://schemas.openxmlformats.org/officeDocument/2006/relationships/hyperlink" Target="https://talan.bank.gov.ua/get-user-certificate/c0gsRs01cfp8AkYICADI" TargetMode="External"/><Relationship Id="rId822" Type="http://schemas.openxmlformats.org/officeDocument/2006/relationships/hyperlink" Target="https://talan.bank.gov.ua/get-user-certificate/c0gsRxQx_JWWXl726tpq" TargetMode="External"/><Relationship Id="rId1038" Type="http://schemas.openxmlformats.org/officeDocument/2006/relationships/hyperlink" Target="https://talan.bank.gov.ua/get-user-certificate/c0gsRwLd3cZRn6OspFB8" TargetMode="External"/><Relationship Id="rId1245" Type="http://schemas.openxmlformats.org/officeDocument/2006/relationships/hyperlink" Target="https://talan.bank.gov.ua/get-user-certificate/c0gsRIwuK3lpdU4diDB2" TargetMode="External"/><Relationship Id="rId1452" Type="http://schemas.openxmlformats.org/officeDocument/2006/relationships/hyperlink" Target="https://talan.bank.gov.ua/get-user-certificate/c0gsRcVTDQ8nnQwF6SFX" TargetMode="External"/><Relationship Id="rId1897" Type="http://schemas.openxmlformats.org/officeDocument/2006/relationships/hyperlink" Target="https://talan.bank.gov.ua/get-user-certificate/c0gsRzxlCH0hhjVMEZlh" TargetMode="External"/><Relationship Id="rId1105" Type="http://schemas.openxmlformats.org/officeDocument/2006/relationships/hyperlink" Target="https://talan.bank.gov.ua/get-user-certificate/c0gsRTt46_hAnMzKraB7" TargetMode="External"/><Relationship Id="rId1312" Type="http://schemas.openxmlformats.org/officeDocument/2006/relationships/hyperlink" Target="https://talan.bank.gov.ua/get-user-certificate/c0gsRWJ0SiAA1Oyy9JUP" TargetMode="External"/><Relationship Id="rId1757" Type="http://schemas.openxmlformats.org/officeDocument/2006/relationships/hyperlink" Target="https://talan.bank.gov.ua/get-user-certificate/c0gsRPlU6C_E_nezaqVq" TargetMode="External"/><Relationship Id="rId1964" Type="http://schemas.openxmlformats.org/officeDocument/2006/relationships/hyperlink" Target="https://talan.bank.gov.ua/get-user-certificate/c0gsRcpfAeW5B11JczCu" TargetMode="External"/><Relationship Id="rId49" Type="http://schemas.openxmlformats.org/officeDocument/2006/relationships/hyperlink" Target="https://talan.bank.gov.ua/get-user-certificate/c0gsRCavfPNmssXRONyK" TargetMode="External"/><Relationship Id="rId1617" Type="http://schemas.openxmlformats.org/officeDocument/2006/relationships/hyperlink" Target="https://talan.bank.gov.ua/get-user-certificate/c0gsRxWZf2ukxi82kQ9E" TargetMode="External"/><Relationship Id="rId1824" Type="http://schemas.openxmlformats.org/officeDocument/2006/relationships/hyperlink" Target="https://talan.bank.gov.ua/get-user-certificate/c0gsRC5kaFL0yfWHs3s1" TargetMode="External"/><Relationship Id="rId198" Type="http://schemas.openxmlformats.org/officeDocument/2006/relationships/hyperlink" Target="https://talan.bank.gov.ua/get-user-certificate/c0gsREdhTzxLlv-hnCYS" TargetMode="External"/><Relationship Id="rId265" Type="http://schemas.openxmlformats.org/officeDocument/2006/relationships/hyperlink" Target="https://talan.bank.gov.ua/get-user-certificate/c0gsRABTBsghKTx9Jlga" TargetMode="External"/><Relationship Id="rId472" Type="http://schemas.openxmlformats.org/officeDocument/2006/relationships/hyperlink" Target="https://talan.bank.gov.ua/get-user-certificate/c0gsRFvJ9JjB2ZcGz6qO" TargetMode="External"/><Relationship Id="rId125" Type="http://schemas.openxmlformats.org/officeDocument/2006/relationships/hyperlink" Target="https://talan.bank.gov.ua/get-user-certificate/c0gsRSEuGOfp4LscHtkO" TargetMode="External"/><Relationship Id="rId332" Type="http://schemas.openxmlformats.org/officeDocument/2006/relationships/hyperlink" Target="https://talan.bank.gov.ua/get-user-certificate/c0gsRoeu6lN7f_N7SWzT" TargetMode="External"/><Relationship Id="rId777" Type="http://schemas.openxmlformats.org/officeDocument/2006/relationships/hyperlink" Target="https://talan.bank.gov.ua/get-user-certificate/c0gsRvVNl0jO-K89lPxO" TargetMode="External"/><Relationship Id="rId984" Type="http://schemas.openxmlformats.org/officeDocument/2006/relationships/hyperlink" Target="https://talan.bank.gov.ua/get-user-certificate/c0gsRm1cY0-Z50OLLG8L" TargetMode="External"/><Relationship Id="rId2013" Type="http://schemas.openxmlformats.org/officeDocument/2006/relationships/hyperlink" Target="https://talan.bank.gov.ua/get-user-certificate/c0gsRAHq6x0Pc9WGnofT" TargetMode="External"/><Relationship Id="rId637" Type="http://schemas.openxmlformats.org/officeDocument/2006/relationships/hyperlink" Target="https://talan.bank.gov.ua/get-user-certificate/c0gsRrUFHqzlzqXR94PH" TargetMode="External"/><Relationship Id="rId844" Type="http://schemas.openxmlformats.org/officeDocument/2006/relationships/hyperlink" Target="https://talan.bank.gov.ua/get-user-certificate/c0gsRS0ktByiL_hTnNGs" TargetMode="External"/><Relationship Id="rId1267" Type="http://schemas.openxmlformats.org/officeDocument/2006/relationships/hyperlink" Target="https://talan.bank.gov.ua/get-user-certificate/c0gsRoARZDWEVHBvR_DN" TargetMode="External"/><Relationship Id="rId1474" Type="http://schemas.openxmlformats.org/officeDocument/2006/relationships/hyperlink" Target="https://talan.bank.gov.ua/get-user-certificate/c0gsRwS0GxiO2jNPs0ZR" TargetMode="External"/><Relationship Id="rId1681" Type="http://schemas.openxmlformats.org/officeDocument/2006/relationships/hyperlink" Target="https://talan.bank.gov.ua/get-user-certificate/c0gsR0PeK_-hdFnqRMv3" TargetMode="External"/><Relationship Id="rId704" Type="http://schemas.openxmlformats.org/officeDocument/2006/relationships/hyperlink" Target="https://talan.bank.gov.ua/get-user-certificate/c0gsR7C_LhPlpB4KIydW" TargetMode="External"/><Relationship Id="rId911" Type="http://schemas.openxmlformats.org/officeDocument/2006/relationships/hyperlink" Target="https://talan.bank.gov.ua/get-user-certificate/c0gsRvqmZU_ezA4p_uA_" TargetMode="External"/><Relationship Id="rId1127" Type="http://schemas.openxmlformats.org/officeDocument/2006/relationships/hyperlink" Target="https://talan.bank.gov.ua/get-user-certificate/c0gsRegc-Ui5wMeMaik9" TargetMode="External"/><Relationship Id="rId1334" Type="http://schemas.openxmlformats.org/officeDocument/2006/relationships/hyperlink" Target="https://talan.bank.gov.ua/get-user-certificate/c0gsRRY12y36aGPpp6DB" TargetMode="External"/><Relationship Id="rId1541" Type="http://schemas.openxmlformats.org/officeDocument/2006/relationships/hyperlink" Target="https://talan.bank.gov.ua/get-user-certificate/c0gsRl1OKJw0NqCNaqO8" TargetMode="External"/><Relationship Id="rId1779" Type="http://schemas.openxmlformats.org/officeDocument/2006/relationships/hyperlink" Target="https://talan.bank.gov.ua/get-user-certificate/c0gsRUCB3LdXIQ3nTHGW" TargetMode="External"/><Relationship Id="rId1986" Type="http://schemas.openxmlformats.org/officeDocument/2006/relationships/hyperlink" Target="https://talan.bank.gov.ua/get-user-certificate/c0gsRFZEH7NO4s-3vaHf" TargetMode="External"/><Relationship Id="rId40" Type="http://schemas.openxmlformats.org/officeDocument/2006/relationships/hyperlink" Target="https://talan.bank.gov.ua/get-user-certificate/c0gsRf9zGuxPzMrmMjnp" TargetMode="External"/><Relationship Id="rId1401" Type="http://schemas.openxmlformats.org/officeDocument/2006/relationships/hyperlink" Target="https://talan.bank.gov.ua/get-user-certificate/c0gsRjUzhDBE79WaOJvx" TargetMode="External"/><Relationship Id="rId1639" Type="http://schemas.openxmlformats.org/officeDocument/2006/relationships/hyperlink" Target="https://talan.bank.gov.ua/get-user-certificate/c0gsRLcxvt2tJH5XGaBL" TargetMode="External"/><Relationship Id="rId1846" Type="http://schemas.openxmlformats.org/officeDocument/2006/relationships/hyperlink" Target="https://talan.bank.gov.ua/get-user-certificate/c0gsRr1oRP1g0WQ99Dyi" TargetMode="External"/><Relationship Id="rId1706" Type="http://schemas.openxmlformats.org/officeDocument/2006/relationships/hyperlink" Target="https://talan.bank.gov.ua/get-user-certificate/c0gsR_r4nOHuI4vhwS4p" TargetMode="External"/><Relationship Id="rId1913" Type="http://schemas.openxmlformats.org/officeDocument/2006/relationships/hyperlink" Target="https://talan.bank.gov.ua/get-user-certificate/c0gsRBeL1f_tG0Gndegr" TargetMode="External"/><Relationship Id="rId287" Type="http://schemas.openxmlformats.org/officeDocument/2006/relationships/hyperlink" Target="https://talan.bank.gov.ua/get-user-certificate/c0gsRpqrSIMpFRIhxKMv" TargetMode="External"/><Relationship Id="rId494" Type="http://schemas.openxmlformats.org/officeDocument/2006/relationships/hyperlink" Target="https://talan.bank.gov.ua/get-user-certificate/c0gsRRkrJTrkGgl_94c-" TargetMode="External"/><Relationship Id="rId147" Type="http://schemas.openxmlformats.org/officeDocument/2006/relationships/hyperlink" Target="https://talan.bank.gov.ua/get-user-certificate/c0gsRPzPsl67RV3EvhaH" TargetMode="External"/><Relationship Id="rId354" Type="http://schemas.openxmlformats.org/officeDocument/2006/relationships/hyperlink" Target="https://talan.bank.gov.ua/get-user-certificate/c0gsRp2DgfCIJXfMXGxx" TargetMode="External"/><Relationship Id="rId799" Type="http://schemas.openxmlformats.org/officeDocument/2006/relationships/hyperlink" Target="https://talan.bank.gov.ua/get-user-certificate/c0gsREVCaQO-Le3KCtid" TargetMode="External"/><Relationship Id="rId1191" Type="http://schemas.openxmlformats.org/officeDocument/2006/relationships/hyperlink" Target="https://talan.bank.gov.ua/get-user-certificate/c0gsRNQ0Pc2O_C3cWxgv" TargetMode="External"/><Relationship Id="rId2035" Type="http://schemas.openxmlformats.org/officeDocument/2006/relationships/hyperlink" Target="https://talan.bank.gov.ua/get-user-certificate/c0gsRXK71DGXWHYwrXlc" TargetMode="External"/><Relationship Id="rId561" Type="http://schemas.openxmlformats.org/officeDocument/2006/relationships/hyperlink" Target="https://talan.bank.gov.ua/get-user-certificate/c0gsRgd3ejQCoPTCSEa2" TargetMode="External"/><Relationship Id="rId659" Type="http://schemas.openxmlformats.org/officeDocument/2006/relationships/hyperlink" Target="https://talan.bank.gov.ua/get-user-certificate/c0gsR-aK854JowpIMkyL" TargetMode="External"/><Relationship Id="rId866" Type="http://schemas.openxmlformats.org/officeDocument/2006/relationships/hyperlink" Target="https://talan.bank.gov.ua/get-user-certificate/c0gsRzjfu4FGGq2jk6Or" TargetMode="External"/><Relationship Id="rId1289" Type="http://schemas.openxmlformats.org/officeDocument/2006/relationships/hyperlink" Target="https://talan.bank.gov.ua/get-user-certificate/c0gsRiRcf1qbohEEkK9g" TargetMode="External"/><Relationship Id="rId1496" Type="http://schemas.openxmlformats.org/officeDocument/2006/relationships/hyperlink" Target="https://talan.bank.gov.ua/get-user-certificate/c0gsRabfx2FucwkQCOHA" TargetMode="External"/><Relationship Id="rId214" Type="http://schemas.openxmlformats.org/officeDocument/2006/relationships/hyperlink" Target="https://talan.bank.gov.ua/get-user-certificate/c0gsRT0x6jQTGEswRhCY" TargetMode="External"/><Relationship Id="rId421" Type="http://schemas.openxmlformats.org/officeDocument/2006/relationships/hyperlink" Target="https://talan.bank.gov.ua/get-user-certificate/c0gsRwZjesUksgsdM0Ns" TargetMode="External"/><Relationship Id="rId519" Type="http://schemas.openxmlformats.org/officeDocument/2006/relationships/hyperlink" Target="https://talan.bank.gov.ua/get-user-certificate/c0gsRtcxbWuacf3nAExk" TargetMode="External"/><Relationship Id="rId1051" Type="http://schemas.openxmlformats.org/officeDocument/2006/relationships/hyperlink" Target="https://talan.bank.gov.ua/get-user-certificate/c0gsRfZqg08XZER9uWzO" TargetMode="External"/><Relationship Id="rId1149" Type="http://schemas.openxmlformats.org/officeDocument/2006/relationships/hyperlink" Target="https://talan.bank.gov.ua/get-user-certificate/c0gsRof7Ki6fZki5Oz2l" TargetMode="External"/><Relationship Id="rId1356" Type="http://schemas.openxmlformats.org/officeDocument/2006/relationships/hyperlink" Target="https://talan.bank.gov.ua/get-user-certificate/c0gsRC3KNterW3a_LthZ" TargetMode="External"/><Relationship Id="rId726" Type="http://schemas.openxmlformats.org/officeDocument/2006/relationships/hyperlink" Target="https://talan.bank.gov.ua/get-user-certificate/c0gsRqAKZCB1YAXALsiB" TargetMode="External"/><Relationship Id="rId933" Type="http://schemas.openxmlformats.org/officeDocument/2006/relationships/hyperlink" Target="https://talan.bank.gov.ua/get-user-certificate/c0gsRTTdjeCvl1Rb3Te5" TargetMode="External"/><Relationship Id="rId1009" Type="http://schemas.openxmlformats.org/officeDocument/2006/relationships/hyperlink" Target="https://talan.bank.gov.ua/get-user-certificate/c0gsRuSfFCbdFzwivhxa" TargetMode="External"/><Relationship Id="rId1563" Type="http://schemas.openxmlformats.org/officeDocument/2006/relationships/hyperlink" Target="https://talan.bank.gov.ua/get-user-certificate/c0gsRWCnDXYOZVOX5fdm" TargetMode="External"/><Relationship Id="rId1770" Type="http://schemas.openxmlformats.org/officeDocument/2006/relationships/hyperlink" Target="https://talan.bank.gov.ua/get-user-certificate/c0gsROWhv2VhWW0w6X4X" TargetMode="External"/><Relationship Id="rId1868" Type="http://schemas.openxmlformats.org/officeDocument/2006/relationships/hyperlink" Target="https://talan.bank.gov.ua/get-user-certificate/c0gsRRaHWo8n_oxNp8qM" TargetMode="External"/><Relationship Id="rId62" Type="http://schemas.openxmlformats.org/officeDocument/2006/relationships/hyperlink" Target="https://talan.bank.gov.ua/get-user-certificate/c0gsRs-Rr3MuK01BqmZx" TargetMode="External"/><Relationship Id="rId1216" Type="http://schemas.openxmlformats.org/officeDocument/2006/relationships/hyperlink" Target="https://talan.bank.gov.ua/get-user-certificate/c0gsR6AxMyZjMIZom_d7" TargetMode="External"/><Relationship Id="rId1423" Type="http://schemas.openxmlformats.org/officeDocument/2006/relationships/hyperlink" Target="https://talan.bank.gov.ua/get-user-certificate/c0gsRV_ldsSUzZ5VsdmX" TargetMode="External"/><Relationship Id="rId1630" Type="http://schemas.openxmlformats.org/officeDocument/2006/relationships/hyperlink" Target="https://talan.bank.gov.ua/get-user-certificate/c0gsRHbEillQ5pq8YAh6" TargetMode="External"/><Relationship Id="rId1728" Type="http://schemas.openxmlformats.org/officeDocument/2006/relationships/hyperlink" Target="https://talan.bank.gov.ua/get-user-certificate/c0gsRrj0m0kEshlIzXFi" TargetMode="External"/><Relationship Id="rId1935" Type="http://schemas.openxmlformats.org/officeDocument/2006/relationships/hyperlink" Target="https://talan.bank.gov.ua/get-user-certificate/c0gsR4vSDB2hh2_X-Bt6" TargetMode="External"/><Relationship Id="rId169" Type="http://schemas.openxmlformats.org/officeDocument/2006/relationships/hyperlink" Target="https://talan.bank.gov.ua/get-user-certificate/c0gsRTXilFGUvknEJ_WJ" TargetMode="External"/><Relationship Id="rId376" Type="http://schemas.openxmlformats.org/officeDocument/2006/relationships/hyperlink" Target="https://talan.bank.gov.ua/get-user-certificate/c0gsRJaJ3mmMj_Q82X8Q" TargetMode="External"/><Relationship Id="rId583" Type="http://schemas.openxmlformats.org/officeDocument/2006/relationships/hyperlink" Target="https://talan.bank.gov.ua/get-user-certificate/c0gsR6XRhlD8vHHgNxvn" TargetMode="External"/><Relationship Id="rId790" Type="http://schemas.openxmlformats.org/officeDocument/2006/relationships/hyperlink" Target="https://talan.bank.gov.ua/get-user-certificate/c0gsR6mmK-dDBa91ihX8" TargetMode="External"/><Relationship Id="rId4" Type="http://schemas.openxmlformats.org/officeDocument/2006/relationships/hyperlink" Target="https://talan.bank.gov.ua/get-user-certificate/c0gsRD6vMnksUkHDrBfy" TargetMode="External"/><Relationship Id="rId236" Type="http://schemas.openxmlformats.org/officeDocument/2006/relationships/hyperlink" Target="https://talan.bank.gov.ua/get-user-certificate/c0gsRVEsh1ha5IZ0h3rS" TargetMode="External"/><Relationship Id="rId443" Type="http://schemas.openxmlformats.org/officeDocument/2006/relationships/hyperlink" Target="https://talan.bank.gov.ua/get-user-certificate/c0gsRfFiLhkLLMs5nDVi" TargetMode="External"/><Relationship Id="rId650" Type="http://schemas.openxmlformats.org/officeDocument/2006/relationships/hyperlink" Target="https://talan.bank.gov.ua/get-user-certificate/c0gsR5ymiyjaqnenWSeX" TargetMode="External"/><Relationship Id="rId888" Type="http://schemas.openxmlformats.org/officeDocument/2006/relationships/hyperlink" Target="https://talan.bank.gov.ua/get-user-certificate/c0gsRalkq-72N81vZdoo" TargetMode="External"/><Relationship Id="rId1073" Type="http://schemas.openxmlformats.org/officeDocument/2006/relationships/hyperlink" Target="https://talan.bank.gov.ua/get-user-certificate/c0gsRRyppXykJJcdxK-d" TargetMode="External"/><Relationship Id="rId1280" Type="http://schemas.openxmlformats.org/officeDocument/2006/relationships/hyperlink" Target="https://talan.bank.gov.ua/get-user-certificate/c0gsR4EEXHpXiWdzCdPq" TargetMode="External"/><Relationship Id="rId303" Type="http://schemas.openxmlformats.org/officeDocument/2006/relationships/hyperlink" Target="https://talan.bank.gov.ua/get-user-certificate/c0gsR-EiJXETlPoytore" TargetMode="External"/><Relationship Id="rId748" Type="http://schemas.openxmlformats.org/officeDocument/2006/relationships/hyperlink" Target="https://talan.bank.gov.ua/get-user-certificate/c0gsR245ZhBZcEaVanU1" TargetMode="External"/><Relationship Id="rId955" Type="http://schemas.openxmlformats.org/officeDocument/2006/relationships/hyperlink" Target="https://talan.bank.gov.ua/get-user-certificate/c0gsR9e0sJCVD4HqoYjL" TargetMode="External"/><Relationship Id="rId1140" Type="http://schemas.openxmlformats.org/officeDocument/2006/relationships/hyperlink" Target="https://talan.bank.gov.ua/get-user-certificate/c0gsR3jyCm9DrsCiHtm5" TargetMode="External"/><Relationship Id="rId1378" Type="http://schemas.openxmlformats.org/officeDocument/2006/relationships/hyperlink" Target="https://talan.bank.gov.ua/get-user-certificate/c0gsRk-n5hL1EsPLHMYy" TargetMode="External"/><Relationship Id="rId1585" Type="http://schemas.openxmlformats.org/officeDocument/2006/relationships/hyperlink" Target="https://talan.bank.gov.ua/get-user-certificate/c0gsRIOj4gjft1tuuCRf" TargetMode="External"/><Relationship Id="rId1792" Type="http://schemas.openxmlformats.org/officeDocument/2006/relationships/hyperlink" Target="https://talan.bank.gov.ua/get-user-certificate/c0gsRs0Hdqkt0ljTXaa7" TargetMode="External"/><Relationship Id="rId84" Type="http://schemas.openxmlformats.org/officeDocument/2006/relationships/hyperlink" Target="https://talan.bank.gov.ua/get-user-certificate/c0gsR-ITgHlcNzF6RCCP" TargetMode="External"/><Relationship Id="rId510" Type="http://schemas.openxmlformats.org/officeDocument/2006/relationships/hyperlink" Target="https://talan.bank.gov.ua/get-user-certificate/c0gsR02fmOKHhkqyoYCg" TargetMode="External"/><Relationship Id="rId608" Type="http://schemas.openxmlformats.org/officeDocument/2006/relationships/hyperlink" Target="https://talan.bank.gov.ua/get-user-certificate/c0gsR-cFUmZKmrOBrsA-" TargetMode="External"/><Relationship Id="rId815" Type="http://schemas.openxmlformats.org/officeDocument/2006/relationships/hyperlink" Target="https://talan.bank.gov.ua/get-user-certificate/c0gsR-3Vtq2JF6qKoQAP" TargetMode="External"/><Relationship Id="rId1238" Type="http://schemas.openxmlformats.org/officeDocument/2006/relationships/hyperlink" Target="https://talan.bank.gov.ua/get-user-certificate/c0gsRId0lHuZBAoVstHR" TargetMode="External"/><Relationship Id="rId1445" Type="http://schemas.openxmlformats.org/officeDocument/2006/relationships/hyperlink" Target="https://talan.bank.gov.ua/get-user-certificate/c0gsRA9A4Q2XVzAaolht" TargetMode="External"/><Relationship Id="rId1652" Type="http://schemas.openxmlformats.org/officeDocument/2006/relationships/hyperlink" Target="https://talan.bank.gov.ua/get-user-certificate/c0gsRLSRJGQgnplPMtqo" TargetMode="External"/><Relationship Id="rId1000" Type="http://schemas.openxmlformats.org/officeDocument/2006/relationships/hyperlink" Target="https://talan.bank.gov.ua/get-user-certificate/c0gsR6RF-VcNhOXJW1rH" TargetMode="External"/><Relationship Id="rId1305" Type="http://schemas.openxmlformats.org/officeDocument/2006/relationships/hyperlink" Target="https://talan.bank.gov.ua/get-user-certificate/c0gsRbaRjLAHhJhOgvo3" TargetMode="External"/><Relationship Id="rId1957" Type="http://schemas.openxmlformats.org/officeDocument/2006/relationships/hyperlink" Target="https://talan.bank.gov.ua/get-user-certificate/c0gsRqSaoYMFu5ocESFK" TargetMode="External"/><Relationship Id="rId1512" Type="http://schemas.openxmlformats.org/officeDocument/2006/relationships/hyperlink" Target="https://talan.bank.gov.ua/get-user-certificate/c0gsRWxUm8lAriNo5RW1" TargetMode="External"/><Relationship Id="rId1817" Type="http://schemas.openxmlformats.org/officeDocument/2006/relationships/hyperlink" Target="https://talan.bank.gov.ua/get-user-certificate/c0gsRld1uKmQJBBiZNCR" TargetMode="External"/><Relationship Id="rId11" Type="http://schemas.openxmlformats.org/officeDocument/2006/relationships/hyperlink" Target="https://talan.bank.gov.ua/get-user-certificate/c0gsROJtYQjsemGNJL4L" TargetMode="External"/><Relationship Id="rId398" Type="http://schemas.openxmlformats.org/officeDocument/2006/relationships/hyperlink" Target="https://talan.bank.gov.ua/get-user-certificate/c0gsRnIDwWk1v_RNjye0" TargetMode="External"/><Relationship Id="rId160" Type="http://schemas.openxmlformats.org/officeDocument/2006/relationships/hyperlink" Target="https://talan.bank.gov.ua/get-user-certificate/c0gsRlx4qTpxI3gdaC-6" TargetMode="External"/><Relationship Id="rId258" Type="http://schemas.openxmlformats.org/officeDocument/2006/relationships/hyperlink" Target="https://talan.bank.gov.ua/get-user-certificate/c0gsRJGGCqxwREpHSnGy" TargetMode="External"/><Relationship Id="rId465" Type="http://schemas.openxmlformats.org/officeDocument/2006/relationships/hyperlink" Target="https://talan.bank.gov.ua/get-user-certificate/c0gsRIA_HV56Wpn-jQUT" TargetMode="External"/><Relationship Id="rId672" Type="http://schemas.openxmlformats.org/officeDocument/2006/relationships/hyperlink" Target="https://talan.bank.gov.ua/get-user-certificate/c0gsRmQMyiXzF6jFXCq1" TargetMode="External"/><Relationship Id="rId1095" Type="http://schemas.openxmlformats.org/officeDocument/2006/relationships/hyperlink" Target="https://talan.bank.gov.ua/get-user-certificate/c0gsRQ7oO8BOsH_crCK5" TargetMode="External"/><Relationship Id="rId118" Type="http://schemas.openxmlformats.org/officeDocument/2006/relationships/hyperlink" Target="https://talan.bank.gov.ua/get-user-certificate/c0gsRpf5a3L0mdsSFrzp" TargetMode="External"/><Relationship Id="rId325" Type="http://schemas.openxmlformats.org/officeDocument/2006/relationships/hyperlink" Target="https://talan.bank.gov.ua/get-user-certificate/c0gsRBnVJKwk6_xT1lwx" TargetMode="External"/><Relationship Id="rId532" Type="http://schemas.openxmlformats.org/officeDocument/2006/relationships/hyperlink" Target="https://talan.bank.gov.ua/get-user-certificate/c0gsRw6m5FSmaf2VvMq9" TargetMode="External"/><Relationship Id="rId977" Type="http://schemas.openxmlformats.org/officeDocument/2006/relationships/hyperlink" Target="https://talan.bank.gov.ua/get-user-certificate/c0gsRAL8zOtYrPyMDDYP" TargetMode="External"/><Relationship Id="rId1162" Type="http://schemas.openxmlformats.org/officeDocument/2006/relationships/hyperlink" Target="https://talan.bank.gov.ua/get-user-certificate/c0gsRv14QNZQeKox4r-j" TargetMode="External"/><Relationship Id="rId2006" Type="http://schemas.openxmlformats.org/officeDocument/2006/relationships/hyperlink" Target="https://talan.bank.gov.ua/get-user-certificate/c0gsR2o6ZBdp9e58sLBV" TargetMode="External"/><Relationship Id="rId837" Type="http://schemas.openxmlformats.org/officeDocument/2006/relationships/hyperlink" Target="https://talan.bank.gov.ua/get-user-certificate/c0gsRytS99quiOXb2q1a" TargetMode="External"/><Relationship Id="rId1022" Type="http://schemas.openxmlformats.org/officeDocument/2006/relationships/hyperlink" Target="https://talan.bank.gov.ua/get-user-certificate/c0gsR45KmuTnNcaty31s" TargetMode="External"/><Relationship Id="rId1467" Type="http://schemas.openxmlformats.org/officeDocument/2006/relationships/hyperlink" Target="https://talan.bank.gov.ua/get-user-certificate/c0gsRmqeQ_811X0LY6yl" TargetMode="External"/><Relationship Id="rId1674" Type="http://schemas.openxmlformats.org/officeDocument/2006/relationships/hyperlink" Target="https://talan.bank.gov.ua/get-user-certificate/c0gsR3xyREvio2UwQiAj" TargetMode="External"/><Relationship Id="rId1881" Type="http://schemas.openxmlformats.org/officeDocument/2006/relationships/hyperlink" Target="https://talan.bank.gov.ua/get-user-certificate/c0gsRmD5iADUJZORJRxt" TargetMode="External"/><Relationship Id="rId904" Type="http://schemas.openxmlformats.org/officeDocument/2006/relationships/hyperlink" Target="https://talan.bank.gov.ua/get-user-certificate/c0gsRNI31GmpNbP0m0pi" TargetMode="External"/><Relationship Id="rId1327" Type="http://schemas.openxmlformats.org/officeDocument/2006/relationships/hyperlink" Target="https://talan.bank.gov.ua/get-user-certificate/c0gsRF3A0Hd4NcuiZb4r" TargetMode="External"/><Relationship Id="rId1534" Type="http://schemas.openxmlformats.org/officeDocument/2006/relationships/hyperlink" Target="https://talan.bank.gov.ua/get-user-certificate/c0gsR1N7JyNwiep1OwMd" TargetMode="External"/><Relationship Id="rId1741" Type="http://schemas.openxmlformats.org/officeDocument/2006/relationships/hyperlink" Target="https://talan.bank.gov.ua/get-user-certificate/c0gsRMy2cAdmwvuMghQS" TargetMode="External"/><Relationship Id="rId1979" Type="http://schemas.openxmlformats.org/officeDocument/2006/relationships/hyperlink" Target="https://talan.bank.gov.ua/get-user-certificate/c0gsRHArrSG8JCH_bsjy" TargetMode="External"/><Relationship Id="rId33" Type="http://schemas.openxmlformats.org/officeDocument/2006/relationships/hyperlink" Target="https://talan.bank.gov.ua/get-user-certificate/c0gsRxf7lypYmrq33Vvy" TargetMode="External"/><Relationship Id="rId1601" Type="http://schemas.openxmlformats.org/officeDocument/2006/relationships/hyperlink" Target="https://talan.bank.gov.ua/get-user-certificate/c0gsR0EmevL85azstjth" TargetMode="External"/><Relationship Id="rId1839" Type="http://schemas.openxmlformats.org/officeDocument/2006/relationships/hyperlink" Target="https://talan.bank.gov.ua/get-user-certificate/c0gsRKarQgussOkudWXK" TargetMode="External"/><Relationship Id="rId182" Type="http://schemas.openxmlformats.org/officeDocument/2006/relationships/hyperlink" Target="https://talan.bank.gov.ua/get-user-certificate/c0gsR7O1Y5H-Mqa7yriQ" TargetMode="External"/><Relationship Id="rId1906" Type="http://schemas.openxmlformats.org/officeDocument/2006/relationships/hyperlink" Target="https://talan.bank.gov.ua/get-user-certificate/c0gsR1c0tMq6QUHrCUCj" TargetMode="External"/><Relationship Id="rId487" Type="http://schemas.openxmlformats.org/officeDocument/2006/relationships/hyperlink" Target="https://talan.bank.gov.ua/get-user-certificate/c0gsRKaa9__quWzit2Q5" TargetMode="External"/><Relationship Id="rId694" Type="http://schemas.openxmlformats.org/officeDocument/2006/relationships/hyperlink" Target="https://talan.bank.gov.ua/get-user-certificate/c0gsRfJBFeSPmLYfojEL" TargetMode="External"/><Relationship Id="rId347" Type="http://schemas.openxmlformats.org/officeDocument/2006/relationships/hyperlink" Target="https://talan.bank.gov.ua/get-user-certificate/c0gsRvnc1Vln2VOLeNrg" TargetMode="External"/><Relationship Id="rId999" Type="http://schemas.openxmlformats.org/officeDocument/2006/relationships/hyperlink" Target="https://talan.bank.gov.ua/get-user-certificate/c0gsRdmiY8avvb2XPo2_" TargetMode="External"/><Relationship Id="rId1184" Type="http://schemas.openxmlformats.org/officeDocument/2006/relationships/hyperlink" Target="https://talan.bank.gov.ua/get-user-certificate/c0gsRKUFmklRu45n7nYr" TargetMode="External"/><Relationship Id="rId2028" Type="http://schemas.openxmlformats.org/officeDocument/2006/relationships/hyperlink" Target="https://talan.bank.gov.ua/get-user-certificate/c0gsRGMaf5K08i1j3ToG" TargetMode="External"/><Relationship Id="rId554" Type="http://schemas.openxmlformats.org/officeDocument/2006/relationships/hyperlink" Target="https://talan.bank.gov.ua/get-user-certificate/c0gsRG2A6hfxGCyJRM4d" TargetMode="External"/><Relationship Id="rId761" Type="http://schemas.openxmlformats.org/officeDocument/2006/relationships/hyperlink" Target="https://talan.bank.gov.ua/get-user-certificate/c0gsRbkJTK48rcPY-7vE" TargetMode="External"/><Relationship Id="rId859" Type="http://schemas.openxmlformats.org/officeDocument/2006/relationships/hyperlink" Target="https://talan.bank.gov.ua/get-user-certificate/c0gsRViK1VP13TCcrobH" TargetMode="External"/><Relationship Id="rId1391" Type="http://schemas.openxmlformats.org/officeDocument/2006/relationships/hyperlink" Target="https://talan.bank.gov.ua/get-user-certificate/c0gsRJdYmyoU6XQVpEIl" TargetMode="External"/><Relationship Id="rId1489" Type="http://schemas.openxmlformats.org/officeDocument/2006/relationships/hyperlink" Target="https://talan.bank.gov.ua/get-user-certificate/c0gsR0q2KdBMUJVB3lAR" TargetMode="External"/><Relationship Id="rId1696" Type="http://schemas.openxmlformats.org/officeDocument/2006/relationships/hyperlink" Target="https://talan.bank.gov.ua/get-user-certificate/c0gsRhk6cQJagOCJ5QHk" TargetMode="External"/><Relationship Id="rId207" Type="http://schemas.openxmlformats.org/officeDocument/2006/relationships/hyperlink" Target="https://talan.bank.gov.ua/get-user-certificate/c0gsRRLRIEIoviloxE7C" TargetMode="External"/><Relationship Id="rId414" Type="http://schemas.openxmlformats.org/officeDocument/2006/relationships/hyperlink" Target="https://talan.bank.gov.ua/get-user-certificate/c0gsREYte4Kqmc6gmHOh" TargetMode="External"/><Relationship Id="rId621" Type="http://schemas.openxmlformats.org/officeDocument/2006/relationships/hyperlink" Target="https://talan.bank.gov.ua/get-user-certificate/c0gsRt3ySoZ15oTp0E7h" TargetMode="External"/><Relationship Id="rId1044" Type="http://schemas.openxmlformats.org/officeDocument/2006/relationships/hyperlink" Target="https://talan.bank.gov.ua/get-user-certificate/c0gsRZCa1YQTRnLAuCEd" TargetMode="External"/><Relationship Id="rId1251" Type="http://schemas.openxmlformats.org/officeDocument/2006/relationships/hyperlink" Target="https://talan.bank.gov.ua/get-user-certificate/c0gsR6yAziyVm-T0mBjw" TargetMode="External"/><Relationship Id="rId1349" Type="http://schemas.openxmlformats.org/officeDocument/2006/relationships/hyperlink" Target="https://talan.bank.gov.ua/get-user-certificate/c0gsRxb04weAoxmuwl9Z" TargetMode="External"/><Relationship Id="rId719" Type="http://schemas.openxmlformats.org/officeDocument/2006/relationships/hyperlink" Target="https://talan.bank.gov.ua/get-user-certificate/c0gsRPkzYCtchvzgd--M" TargetMode="External"/><Relationship Id="rId926" Type="http://schemas.openxmlformats.org/officeDocument/2006/relationships/hyperlink" Target="https://talan.bank.gov.ua/get-user-certificate/c0gsR9Rjvh-yhTrdShcy" TargetMode="External"/><Relationship Id="rId1111" Type="http://schemas.openxmlformats.org/officeDocument/2006/relationships/hyperlink" Target="https://talan.bank.gov.ua/get-user-certificate/c0gsR1y5eHvKHcmsIHHh" TargetMode="External"/><Relationship Id="rId1556" Type="http://schemas.openxmlformats.org/officeDocument/2006/relationships/hyperlink" Target="https://talan.bank.gov.ua/get-user-certificate/c0gsRqdIyWKJuAit8ulr" TargetMode="External"/><Relationship Id="rId1763" Type="http://schemas.openxmlformats.org/officeDocument/2006/relationships/hyperlink" Target="https://talan.bank.gov.ua/get-user-certificate/c0gsRtinld5E9QMcUl46" TargetMode="External"/><Relationship Id="rId1970" Type="http://schemas.openxmlformats.org/officeDocument/2006/relationships/hyperlink" Target="https://talan.bank.gov.ua/get-user-certificate/c0gsRZQ3IMzjL_Vmtjn-" TargetMode="External"/><Relationship Id="rId55" Type="http://schemas.openxmlformats.org/officeDocument/2006/relationships/hyperlink" Target="https://talan.bank.gov.ua/get-user-certificate/c0gsRMnFfNKGGESytXJQ" TargetMode="External"/><Relationship Id="rId1209" Type="http://schemas.openxmlformats.org/officeDocument/2006/relationships/hyperlink" Target="https://talan.bank.gov.ua/get-user-certificate/c0gsRH8fAP9Ee18pK14Y" TargetMode="External"/><Relationship Id="rId1416" Type="http://schemas.openxmlformats.org/officeDocument/2006/relationships/hyperlink" Target="https://talan.bank.gov.ua/get-user-certificate/c0gsR4l2HyQ6yC8oovcM" TargetMode="External"/><Relationship Id="rId1623" Type="http://schemas.openxmlformats.org/officeDocument/2006/relationships/hyperlink" Target="https://talan.bank.gov.ua/get-user-certificate/c0gsR2Z66eR69PWjWqB5" TargetMode="External"/><Relationship Id="rId1830" Type="http://schemas.openxmlformats.org/officeDocument/2006/relationships/hyperlink" Target="https://talan.bank.gov.ua/get-user-certificate/c0gsRthvLrPYEsqPmSzs" TargetMode="External"/><Relationship Id="rId1928" Type="http://schemas.openxmlformats.org/officeDocument/2006/relationships/hyperlink" Target="https://talan.bank.gov.ua/get-user-certificate/c0gsRXYsUjviGAm1hs_4" TargetMode="External"/><Relationship Id="rId271" Type="http://schemas.openxmlformats.org/officeDocument/2006/relationships/hyperlink" Target="https://talan.bank.gov.ua/get-user-certificate/c0gsRu1JOflSz4PZtSA8" TargetMode="External"/><Relationship Id="rId131" Type="http://schemas.openxmlformats.org/officeDocument/2006/relationships/hyperlink" Target="https://talan.bank.gov.ua/get-user-certificate/c0gsRJ7p5aLv5vHOAMKb" TargetMode="External"/><Relationship Id="rId369" Type="http://schemas.openxmlformats.org/officeDocument/2006/relationships/hyperlink" Target="https://talan.bank.gov.ua/get-user-certificate/c0gsRsg2Dx_ai34irAe1" TargetMode="External"/><Relationship Id="rId576" Type="http://schemas.openxmlformats.org/officeDocument/2006/relationships/hyperlink" Target="https://talan.bank.gov.ua/get-user-certificate/c0gsR6E8jHV7JaVCrb6V" TargetMode="External"/><Relationship Id="rId783" Type="http://schemas.openxmlformats.org/officeDocument/2006/relationships/hyperlink" Target="https://talan.bank.gov.ua/get-user-certificate/c0gsRJjBCSttFNsxipz6" TargetMode="External"/><Relationship Id="rId990" Type="http://schemas.openxmlformats.org/officeDocument/2006/relationships/hyperlink" Target="https://talan.bank.gov.ua/get-user-certificate/c0gsRzx-8QJfOKX4iG6R" TargetMode="External"/><Relationship Id="rId229" Type="http://schemas.openxmlformats.org/officeDocument/2006/relationships/hyperlink" Target="https://talan.bank.gov.ua/get-user-certificate/c0gsRGosx3HmmRSp1SQ4" TargetMode="External"/><Relationship Id="rId436" Type="http://schemas.openxmlformats.org/officeDocument/2006/relationships/hyperlink" Target="https://talan.bank.gov.ua/get-user-certificate/c0gsRVC5dT4A8XmUs0ql" TargetMode="External"/><Relationship Id="rId643" Type="http://schemas.openxmlformats.org/officeDocument/2006/relationships/hyperlink" Target="https://talan.bank.gov.ua/get-user-certificate/c0gsRM65uFYbtqknJu8i" TargetMode="External"/><Relationship Id="rId1066" Type="http://schemas.openxmlformats.org/officeDocument/2006/relationships/hyperlink" Target="https://talan.bank.gov.ua/get-user-certificate/c0gsRxECMrtvxPaXgBpO" TargetMode="External"/><Relationship Id="rId1273" Type="http://schemas.openxmlformats.org/officeDocument/2006/relationships/hyperlink" Target="https://talan.bank.gov.ua/get-user-certificate/c0gsRMJ44Uj9yXIinySf" TargetMode="External"/><Relationship Id="rId1480" Type="http://schemas.openxmlformats.org/officeDocument/2006/relationships/hyperlink" Target="https://talan.bank.gov.ua/get-user-certificate/c0gsRro-S7gSEzHoPl0V" TargetMode="External"/><Relationship Id="rId850" Type="http://schemas.openxmlformats.org/officeDocument/2006/relationships/hyperlink" Target="https://talan.bank.gov.ua/get-user-certificate/c0gsRDi5gQe6wT9eQqX-" TargetMode="External"/><Relationship Id="rId948" Type="http://schemas.openxmlformats.org/officeDocument/2006/relationships/hyperlink" Target="https://talan.bank.gov.ua/get-user-certificate/c0gsRYOQKIyqP0ux5jLJ" TargetMode="External"/><Relationship Id="rId1133" Type="http://schemas.openxmlformats.org/officeDocument/2006/relationships/hyperlink" Target="https://talan.bank.gov.ua/get-user-certificate/c0gsRuoB1-Wrjpbs247F" TargetMode="External"/><Relationship Id="rId1578" Type="http://schemas.openxmlformats.org/officeDocument/2006/relationships/hyperlink" Target="https://talan.bank.gov.ua/get-user-certificate/c0gsRgEn-JiFRs4KNqYB" TargetMode="External"/><Relationship Id="rId1785" Type="http://schemas.openxmlformats.org/officeDocument/2006/relationships/hyperlink" Target="https://talan.bank.gov.ua/get-user-certificate/c0gsRR1bd5amv7tDxq1a" TargetMode="External"/><Relationship Id="rId1992" Type="http://schemas.openxmlformats.org/officeDocument/2006/relationships/hyperlink" Target="https://talan.bank.gov.ua/get-user-certificate/c0gsRGNwvKDpqjERMCyb" TargetMode="External"/><Relationship Id="rId77" Type="http://schemas.openxmlformats.org/officeDocument/2006/relationships/hyperlink" Target="https://talan.bank.gov.ua/get-user-certificate/c0gsRJLQUfTqtxpGLV4K" TargetMode="External"/><Relationship Id="rId503" Type="http://schemas.openxmlformats.org/officeDocument/2006/relationships/hyperlink" Target="https://talan.bank.gov.ua/get-user-certificate/c0gsR5LVK7dO1zpEwuQM" TargetMode="External"/><Relationship Id="rId710" Type="http://schemas.openxmlformats.org/officeDocument/2006/relationships/hyperlink" Target="https://talan.bank.gov.ua/get-user-certificate/c0gsRniMqTNRPZZHnCzi" TargetMode="External"/><Relationship Id="rId808" Type="http://schemas.openxmlformats.org/officeDocument/2006/relationships/hyperlink" Target="https://talan.bank.gov.ua/get-user-certificate/c0gsRZLWYNm5HOS4ndj1" TargetMode="External"/><Relationship Id="rId1340" Type="http://schemas.openxmlformats.org/officeDocument/2006/relationships/hyperlink" Target="https://talan.bank.gov.ua/get-user-certificate/c0gsRIVTUqyvJllPAIzP" TargetMode="External"/><Relationship Id="rId1438" Type="http://schemas.openxmlformats.org/officeDocument/2006/relationships/hyperlink" Target="https://talan.bank.gov.ua/get-user-certificate/c0gsR8KD6yB5g6TSXx3e" TargetMode="External"/><Relationship Id="rId1645" Type="http://schemas.openxmlformats.org/officeDocument/2006/relationships/hyperlink" Target="https://talan.bank.gov.ua/get-user-certificate/c0gsR68VmVf4TDD-4Sho" TargetMode="External"/><Relationship Id="rId1200" Type="http://schemas.openxmlformats.org/officeDocument/2006/relationships/hyperlink" Target="https://talan.bank.gov.ua/get-user-certificate/c0gsRQjwCGOaTbXKlelQ" TargetMode="External"/><Relationship Id="rId1852" Type="http://schemas.openxmlformats.org/officeDocument/2006/relationships/hyperlink" Target="https://talan.bank.gov.ua/get-user-certificate/c0gsRWQIkzYARCGaaNFx" TargetMode="External"/><Relationship Id="rId1505" Type="http://schemas.openxmlformats.org/officeDocument/2006/relationships/hyperlink" Target="https://talan.bank.gov.ua/get-user-certificate/c0gsRUUEbPabViVlBH0f" TargetMode="External"/><Relationship Id="rId1712" Type="http://schemas.openxmlformats.org/officeDocument/2006/relationships/hyperlink" Target="https://talan.bank.gov.ua/get-user-certificate/c0gsR0vhwkXh-nalJu8y" TargetMode="External"/><Relationship Id="rId293" Type="http://schemas.openxmlformats.org/officeDocument/2006/relationships/hyperlink" Target="https://talan.bank.gov.ua/get-user-certificate/c0gsR9Sje_tGpcN-gXLN" TargetMode="External"/><Relationship Id="rId153" Type="http://schemas.openxmlformats.org/officeDocument/2006/relationships/hyperlink" Target="https://talan.bank.gov.ua/get-user-certificate/c0gsRNNZd7vHODrVnzEd" TargetMode="External"/><Relationship Id="rId360" Type="http://schemas.openxmlformats.org/officeDocument/2006/relationships/hyperlink" Target="https://talan.bank.gov.ua/get-user-certificate/c0gsRO8E54yY2kP-YtNi" TargetMode="External"/><Relationship Id="rId598" Type="http://schemas.openxmlformats.org/officeDocument/2006/relationships/hyperlink" Target="https://talan.bank.gov.ua/get-user-certificate/c0gsRjd6hiO5qly8aSCq" TargetMode="External"/><Relationship Id="rId2041" Type="http://schemas.openxmlformats.org/officeDocument/2006/relationships/hyperlink" Target="https://talan.bank.gov.ua/get-user-certificate/kHxy5q0OPRl7WAuugmDe" TargetMode="External"/><Relationship Id="rId220" Type="http://schemas.openxmlformats.org/officeDocument/2006/relationships/hyperlink" Target="https://talan.bank.gov.ua/get-user-certificate/c0gsRc8kaUZZnM5oknjC" TargetMode="External"/><Relationship Id="rId458" Type="http://schemas.openxmlformats.org/officeDocument/2006/relationships/hyperlink" Target="https://talan.bank.gov.ua/get-user-certificate/c0gsRucTKNX_fku071ki" TargetMode="External"/><Relationship Id="rId665" Type="http://schemas.openxmlformats.org/officeDocument/2006/relationships/hyperlink" Target="https://talan.bank.gov.ua/get-user-certificate/c0gsRAGBuM0C8b89Vi1d" TargetMode="External"/><Relationship Id="rId872" Type="http://schemas.openxmlformats.org/officeDocument/2006/relationships/hyperlink" Target="https://talan.bank.gov.ua/get-user-certificate/c0gsRD0a2iAcpI_Z2R4K" TargetMode="External"/><Relationship Id="rId1088" Type="http://schemas.openxmlformats.org/officeDocument/2006/relationships/hyperlink" Target="https://talan.bank.gov.ua/get-user-certificate/c0gsRdVhDfEzTjGn8pw_" TargetMode="External"/><Relationship Id="rId1295" Type="http://schemas.openxmlformats.org/officeDocument/2006/relationships/hyperlink" Target="https://talan.bank.gov.ua/get-user-certificate/c0gsR6isQ0DKhMard9Mo" TargetMode="External"/><Relationship Id="rId318" Type="http://schemas.openxmlformats.org/officeDocument/2006/relationships/hyperlink" Target="https://talan.bank.gov.ua/get-user-certificate/c0gsRGCms28GJlcfzUrG" TargetMode="External"/><Relationship Id="rId525" Type="http://schemas.openxmlformats.org/officeDocument/2006/relationships/hyperlink" Target="https://talan.bank.gov.ua/get-user-certificate/c0gsRduJ1tXqZohDu8Jb" TargetMode="External"/><Relationship Id="rId732" Type="http://schemas.openxmlformats.org/officeDocument/2006/relationships/hyperlink" Target="https://talan.bank.gov.ua/get-user-certificate/c0gsRMtJLbssVKAQ6Pxr" TargetMode="External"/><Relationship Id="rId1155" Type="http://schemas.openxmlformats.org/officeDocument/2006/relationships/hyperlink" Target="https://talan.bank.gov.ua/get-user-certificate/c0gsRA6DcQdATqiqOFn5" TargetMode="External"/><Relationship Id="rId1362" Type="http://schemas.openxmlformats.org/officeDocument/2006/relationships/hyperlink" Target="https://talan.bank.gov.ua/get-user-certificate/c0gsRXZ_9EyqwYwd2GhN" TargetMode="External"/><Relationship Id="rId99" Type="http://schemas.openxmlformats.org/officeDocument/2006/relationships/hyperlink" Target="https://talan.bank.gov.ua/get-user-certificate/c0gsRlY_FQhMEKecClte" TargetMode="External"/><Relationship Id="rId1015" Type="http://schemas.openxmlformats.org/officeDocument/2006/relationships/hyperlink" Target="https://talan.bank.gov.ua/get-user-certificate/c0gsRgdYbd_Ck_n3LrCv" TargetMode="External"/><Relationship Id="rId1222" Type="http://schemas.openxmlformats.org/officeDocument/2006/relationships/hyperlink" Target="https://talan.bank.gov.ua/get-user-certificate/c0gsR0EDgz2u5mqHAwj8" TargetMode="External"/><Relationship Id="rId1667" Type="http://schemas.openxmlformats.org/officeDocument/2006/relationships/hyperlink" Target="https://talan.bank.gov.ua/get-user-certificate/c0gsRyET5t8-_mc95KUw" TargetMode="External"/><Relationship Id="rId1874" Type="http://schemas.openxmlformats.org/officeDocument/2006/relationships/hyperlink" Target="https://talan.bank.gov.ua/get-user-certificate/c0gsRP0EycPcO1bTz6Zg" TargetMode="External"/><Relationship Id="rId1527" Type="http://schemas.openxmlformats.org/officeDocument/2006/relationships/hyperlink" Target="https://talan.bank.gov.ua/get-user-certificate/c0gsRhGA4wtGUUgwT-jb" TargetMode="External"/><Relationship Id="rId1734" Type="http://schemas.openxmlformats.org/officeDocument/2006/relationships/hyperlink" Target="https://talan.bank.gov.ua/get-user-certificate/c0gsR44mgJpKIP7j_y4a" TargetMode="External"/><Relationship Id="rId1941" Type="http://schemas.openxmlformats.org/officeDocument/2006/relationships/hyperlink" Target="https://talan.bank.gov.ua/get-user-certificate/c0gsR_1XQnAHuoQatQWu" TargetMode="External"/><Relationship Id="rId26" Type="http://schemas.openxmlformats.org/officeDocument/2006/relationships/hyperlink" Target="https://talan.bank.gov.ua/get-user-certificate/c0gsRSPepXaA1zZQXt4D" TargetMode="External"/><Relationship Id="rId175" Type="http://schemas.openxmlformats.org/officeDocument/2006/relationships/hyperlink" Target="https://talan.bank.gov.ua/get-user-certificate/c0gsR3PALh3hnZikR-cb" TargetMode="External"/><Relationship Id="rId1801" Type="http://schemas.openxmlformats.org/officeDocument/2006/relationships/hyperlink" Target="https://talan.bank.gov.ua/get-user-certificate/c0gsRxuv98vNcIOJNpJE" TargetMode="External"/><Relationship Id="rId382" Type="http://schemas.openxmlformats.org/officeDocument/2006/relationships/hyperlink" Target="https://talan.bank.gov.ua/get-user-certificate/c0gsRzEl5diaPdko-fgP" TargetMode="External"/><Relationship Id="rId687" Type="http://schemas.openxmlformats.org/officeDocument/2006/relationships/hyperlink" Target="https://talan.bank.gov.ua/get-user-certificate/c0gsRnPeec2hwdS1Uy3e" TargetMode="External"/><Relationship Id="rId242" Type="http://schemas.openxmlformats.org/officeDocument/2006/relationships/hyperlink" Target="https://talan.bank.gov.ua/get-user-certificate/c0gsRi_L_cwRneF_AI4J" TargetMode="External"/><Relationship Id="rId894" Type="http://schemas.openxmlformats.org/officeDocument/2006/relationships/hyperlink" Target="https://talan.bank.gov.ua/get-user-certificate/c0gsRj4pVNd4pw60SpUL" TargetMode="External"/><Relationship Id="rId1177" Type="http://schemas.openxmlformats.org/officeDocument/2006/relationships/hyperlink" Target="https://talan.bank.gov.ua/get-user-certificate/c0gsRPfQQuNSIQtt-wmL" TargetMode="External"/><Relationship Id="rId102" Type="http://schemas.openxmlformats.org/officeDocument/2006/relationships/hyperlink" Target="https://talan.bank.gov.ua/get-user-certificate/c0gsRIZG_qQ5bXO7wXRq" TargetMode="External"/><Relationship Id="rId547" Type="http://schemas.openxmlformats.org/officeDocument/2006/relationships/hyperlink" Target="https://talan.bank.gov.ua/get-user-certificate/c0gsR975YPaZ_IBj6HbN" TargetMode="External"/><Relationship Id="rId754" Type="http://schemas.openxmlformats.org/officeDocument/2006/relationships/hyperlink" Target="https://talan.bank.gov.ua/get-user-certificate/c0gsREGbMTEmk0eW8w6t" TargetMode="External"/><Relationship Id="rId961" Type="http://schemas.openxmlformats.org/officeDocument/2006/relationships/hyperlink" Target="https://talan.bank.gov.ua/get-user-certificate/c0gsRl5f0xYshBQ80M_h" TargetMode="External"/><Relationship Id="rId1384" Type="http://schemas.openxmlformats.org/officeDocument/2006/relationships/hyperlink" Target="https://talan.bank.gov.ua/get-user-certificate/c0gsRI4cyyoCpHYBSoBM" TargetMode="External"/><Relationship Id="rId1591" Type="http://schemas.openxmlformats.org/officeDocument/2006/relationships/hyperlink" Target="https://talan.bank.gov.ua/get-user-certificate/c0gsRWEXPvMr0pKwrgVB" TargetMode="External"/><Relationship Id="rId1689" Type="http://schemas.openxmlformats.org/officeDocument/2006/relationships/hyperlink" Target="https://talan.bank.gov.ua/get-user-certificate/c0gsRO2_X9d1hKxsX151" TargetMode="External"/><Relationship Id="rId90" Type="http://schemas.openxmlformats.org/officeDocument/2006/relationships/hyperlink" Target="https://talan.bank.gov.ua/get-user-certificate/c0gsR6lVXjmtkyGrYov5" TargetMode="External"/><Relationship Id="rId407" Type="http://schemas.openxmlformats.org/officeDocument/2006/relationships/hyperlink" Target="https://talan.bank.gov.ua/get-user-certificate/c0gsRqpNoGg4Rfkd5T4M" TargetMode="External"/><Relationship Id="rId614" Type="http://schemas.openxmlformats.org/officeDocument/2006/relationships/hyperlink" Target="https://talan.bank.gov.ua/get-user-certificate/c0gsRbY-DePIVJcJYUkX" TargetMode="External"/><Relationship Id="rId821" Type="http://schemas.openxmlformats.org/officeDocument/2006/relationships/hyperlink" Target="https://talan.bank.gov.ua/get-user-certificate/c0gsRCZW9SLfWM5NlSvm" TargetMode="External"/><Relationship Id="rId1037" Type="http://schemas.openxmlformats.org/officeDocument/2006/relationships/hyperlink" Target="https://talan.bank.gov.ua/get-user-certificate/c0gsRXsv1g5WvbCQipEs" TargetMode="External"/><Relationship Id="rId1244" Type="http://schemas.openxmlformats.org/officeDocument/2006/relationships/hyperlink" Target="https://talan.bank.gov.ua/get-user-certificate/c0gsRnip33RA5AEegcvt" TargetMode="External"/><Relationship Id="rId1451" Type="http://schemas.openxmlformats.org/officeDocument/2006/relationships/hyperlink" Target="https://talan.bank.gov.ua/get-user-certificate/c0gsRsUxRJXucK7rEV1J" TargetMode="External"/><Relationship Id="rId1896" Type="http://schemas.openxmlformats.org/officeDocument/2006/relationships/hyperlink" Target="https://talan.bank.gov.ua/get-user-certificate/c0gsRA2yIQthPDxv4y3v" TargetMode="External"/><Relationship Id="rId919" Type="http://schemas.openxmlformats.org/officeDocument/2006/relationships/hyperlink" Target="https://talan.bank.gov.ua/get-user-certificate/c0gsRR2HhliQmoDSpieU" TargetMode="External"/><Relationship Id="rId1104" Type="http://schemas.openxmlformats.org/officeDocument/2006/relationships/hyperlink" Target="https://talan.bank.gov.ua/get-user-certificate/c0gsRnCrxpr4E5oxKnnj" TargetMode="External"/><Relationship Id="rId1311" Type="http://schemas.openxmlformats.org/officeDocument/2006/relationships/hyperlink" Target="https://talan.bank.gov.ua/get-user-certificate/c0gsRX9eXoCE0G_n3SMF" TargetMode="External"/><Relationship Id="rId1549" Type="http://schemas.openxmlformats.org/officeDocument/2006/relationships/hyperlink" Target="https://talan.bank.gov.ua/get-user-certificate/c0gsRllN_NIfdc1bbQ2G" TargetMode="External"/><Relationship Id="rId1756" Type="http://schemas.openxmlformats.org/officeDocument/2006/relationships/hyperlink" Target="https://talan.bank.gov.ua/get-user-certificate/c0gsRmVHTm_f6AtBZJu5" TargetMode="External"/><Relationship Id="rId1963" Type="http://schemas.openxmlformats.org/officeDocument/2006/relationships/hyperlink" Target="https://talan.bank.gov.ua/get-user-certificate/c0gsRb1-EayWBvvc4snc" TargetMode="External"/><Relationship Id="rId48" Type="http://schemas.openxmlformats.org/officeDocument/2006/relationships/hyperlink" Target="https://talan.bank.gov.ua/get-user-certificate/c0gsRqABGto-m1jgMr79" TargetMode="External"/><Relationship Id="rId1409" Type="http://schemas.openxmlformats.org/officeDocument/2006/relationships/hyperlink" Target="https://talan.bank.gov.ua/get-user-certificate/c0gsRTAOpQs5Lz_NAVPl" TargetMode="External"/><Relationship Id="rId1616" Type="http://schemas.openxmlformats.org/officeDocument/2006/relationships/hyperlink" Target="https://talan.bank.gov.ua/get-user-certificate/c0gsRIiPPJ7X6JTLLNih" TargetMode="External"/><Relationship Id="rId1823" Type="http://schemas.openxmlformats.org/officeDocument/2006/relationships/hyperlink" Target="https://talan.bank.gov.ua/get-user-certificate/c0gsRfbrDiu_mllWnZVh" TargetMode="External"/><Relationship Id="rId197" Type="http://schemas.openxmlformats.org/officeDocument/2006/relationships/hyperlink" Target="https://talan.bank.gov.ua/get-user-certificate/c0gsRawz9U2rGCWyYivv" TargetMode="External"/><Relationship Id="rId264" Type="http://schemas.openxmlformats.org/officeDocument/2006/relationships/hyperlink" Target="https://talan.bank.gov.ua/get-user-certificate/c0gsR-qzHumZozKrjSlG" TargetMode="External"/><Relationship Id="rId471" Type="http://schemas.openxmlformats.org/officeDocument/2006/relationships/hyperlink" Target="https://talan.bank.gov.ua/get-user-certificate/c0gsRH7G2Ci2eEy_Lf-y" TargetMode="External"/><Relationship Id="rId124" Type="http://schemas.openxmlformats.org/officeDocument/2006/relationships/hyperlink" Target="https://talan.bank.gov.ua/get-user-certificate/c0gsReC1yxZtZHQNdjfM" TargetMode="External"/><Relationship Id="rId569" Type="http://schemas.openxmlformats.org/officeDocument/2006/relationships/hyperlink" Target="https://talan.bank.gov.ua/get-user-certificate/c0gsRQtGnCz6MRFw5Fb3" TargetMode="External"/><Relationship Id="rId776" Type="http://schemas.openxmlformats.org/officeDocument/2006/relationships/hyperlink" Target="https://talan.bank.gov.ua/get-user-certificate/c0gsRsI2zgALK3l7W-V8" TargetMode="External"/><Relationship Id="rId983" Type="http://schemas.openxmlformats.org/officeDocument/2006/relationships/hyperlink" Target="https://talan.bank.gov.ua/get-user-certificate/c0gsRNNjNaMAowLh2W8D" TargetMode="External"/><Relationship Id="rId1199" Type="http://schemas.openxmlformats.org/officeDocument/2006/relationships/hyperlink" Target="https://talan.bank.gov.ua/get-user-certificate/c0gsRBDfCf5ZZy2zvfD9" TargetMode="External"/><Relationship Id="rId331" Type="http://schemas.openxmlformats.org/officeDocument/2006/relationships/hyperlink" Target="https://talan.bank.gov.ua/get-user-certificate/c0gsRS-cYC0gmMMwzMCe" TargetMode="External"/><Relationship Id="rId429" Type="http://schemas.openxmlformats.org/officeDocument/2006/relationships/hyperlink" Target="https://talan.bank.gov.ua/get-user-certificate/c0gsR2Zf2XNfldw_qb83" TargetMode="External"/><Relationship Id="rId636" Type="http://schemas.openxmlformats.org/officeDocument/2006/relationships/hyperlink" Target="https://talan.bank.gov.ua/get-user-certificate/c0gsR-lqYkyD943HQaQF" TargetMode="External"/><Relationship Id="rId1059" Type="http://schemas.openxmlformats.org/officeDocument/2006/relationships/hyperlink" Target="https://talan.bank.gov.ua/get-user-certificate/c0gsRY1HCGfMOlcdhfvN" TargetMode="External"/><Relationship Id="rId1266" Type="http://schemas.openxmlformats.org/officeDocument/2006/relationships/hyperlink" Target="https://talan.bank.gov.ua/get-user-certificate/c0gsRYr4rC8mGLq031cf" TargetMode="External"/><Relationship Id="rId1473" Type="http://schemas.openxmlformats.org/officeDocument/2006/relationships/hyperlink" Target="https://talan.bank.gov.ua/get-user-certificate/c0gsROZCc24an4F74sCn" TargetMode="External"/><Relationship Id="rId2012" Type="http://schemas.openxmlformats.org/officeDocument/2006/relationships/hyperlink" Target="https://talan.bank.gov.ua/get-user-certificate/c0gsR_BJnHmxwlRBbM0O" TargetMode="External"/><Relationship Id="rId843" Type="http://schemas.openxmlformats.org/officeDocument/2006/relationships/hyperlink" Target="https://talan.bank.gov.ua/get-user-certificate/c0gsRDPHZP4Ldwy0PmdB" TargetMode="External"/><Relationship Id="rId1126" Type="http://schemas.openxmlformats.org/officeDocument/2006/relationships/hyperlink" Target="https://talan.bank.gov.ua/get-user-certificate/c0gsR9aixg51KndV9rC9" TargetMode="External"/><Relationship Id="rId1680" Type="http://schemas.openxmlformats.org/officeDocument/2006/relationships/hyperlink" Target="https://talan.bank.gov.ua/get-user-certificate/c0gsRpFh0NcBz4_DIAmd" TargetMode="External"/><Relationship Id="rId1778" Type="http://schemas.openxmlformats.org/officeDocument/2006/relationships/hyperlink" Target="https://talan.bank.gov.ua/get-user-certificate/c0gsRxVovTzqK6JaxSoD" TargetMode="External"/><Relationship Id="rId1985" Type="http://schemas.openxmlformats.org/officeDocument/2006/relationships/hyperlink" Target="https://talan.bank.gov.ua/get-user-certificate/c0gsR6nWMftS9NXaWHKw" TargetMode="External"/><Relationship Id="rId703" Type="http://schemas.openxmlformats.org/officeDocument/2006/relationships/hyperlink" Target="https://talan.bank.gov.ua/get-user-certificate/c0gsRKi-N5tJBF79uvf1" TargetMode="External"/><Relationship Id="rId910" Type="http://schemas.openxmlformats.org/officeDocument/2006/relationships/hyperlink" Target="https://talan.bank.gov.ua/get-user-certificate/c0gsRrdRMCXNUfV_dx_f" TargetMode="External"/><Relationship Id="rId1333" Type="http://schemas.openxmlformats.org/officeDocument/2006/relationships/hyperlink" Target="https://talan.bank.gov.ua/get-user-certificate/c0gsRRmkU1lL4H9QDpUX" TargetMode="External"/><Relationship Id="rId1540" Type="http://schemas.openxmlformats.org/officeDocument/2006/relationships/hyperlink" Target="https://talan.bank.gov.ua/get-user-certificate/c0gsRN_a3pYQKf4OVsVo" TargetMode="External"/><Relationship Id="rId1638" Type="http://schemas.openxmlformats.org/officeDocument/2006/relationships/hyperlink" Target="https://talan.bank.gov.ua/get-user-certificate/c0gsRRYjjKRwuBzaPJta" TargetMode="External"/><Relationship Id="rId1400" Type="http://schemas.openxmlformats.org/officeDocument/2006/relationships/hyperlink" Target="https://talan.bank.gov.ua/get-user-certificate/c0gsR0o-4S8HGTvvyYzt" TargetMode="External"/><Relationship Id="rId1845" Type="http://schemas.openxmlformats.org/officeDocument/2006/relationships/hyperlink" Target="https://talan.bank.gov.ua/get-user-certificate/c0gsRCIiHLemFtIQWV3V" TargetMode="External"/><Relationship Id="rId1705" Type="http://schemas.openxmlformats.org/officeDocument/2006/relationships/hyperlink" Target="https://talan.bank.gov.ua/get-user-certificate/c0gsRVWPEP2RQYD-spV7" TargetMode="External"/><Relationship Id="rId1912" Type="http://schemas.openxmlformats.org/officeDocument/2006/relationships/hyperlink" Target="https://talan.bank.gov.ua/get-user-certificate/c0gsRugeGQm6XBDEdNRE" TargetMode="External"/><Relationship Id="rId286" Type="http://schemas.openxmlformats.org/officeDocument/2006/relationships/hyperlink" Target="https://talan.bank.gov.ua/get-user-certificate/c0gsRJbwEn5VZzU6xFwz" TargetMode="External"/><Relationship Id="rId493" Type="http://schemas.openxmlformats.org/officeDocument/2006/relationships/hyperlink" Target="https://talan.bank.gov.ua/get-user-certificate/c0gsRQd7w0CWUTKjfEiK" TargetMode="External"/><Relationship Id="rId146" Type="http://schemas.openxmlformats.org/officeDocument/2006/relationships/hyperlink" Target="https://talan.bank.gov.ua/get-user-certificate/c0gsR80j3ul2yr838ElX" TargetMode="External"/><Relationship Id="rId353" Type="http://schemas.openxmlformats.org/officeDocument/2006/relationships/hyperlink" Target="https://talan.bank.gov.ua/get-user-certificate/c0gsRhEaKwOycERndB37" TargetMode="External"/><Relationship Id="rId560" Type="http://schemas.openxmlformats.org/officeDocument/2006/relationships/hyperlink" Target="https://talan.bank.gov.ua/get-user-certificate/c0gsR4CwNU1LgFsZxcRW" TargetMode="External"/><Relationship Id="rId798" Type="http://schemas.openxmlformats.org/officeDocument/2006/relationships/hyperlink" Target="https://talan.bank.gov.ua/get-user-certificate/c0gsRHjDQkEmkAJPkARc" TargetMode="External"/><Relationship Id="rId1190" Type="http://schemas.openxmlformats.org/officeDocument/2006/relationships/hyperlink" Target="https://talan.bank.gov.ua/get-user-certificate/c0gsR4YbJ9tqaui47dwu" TargetMode="External"/><Relationship Id="rId2034" Type="http://schemas.openxmlformats.org/officeDocument/2006/relationships/hyperlink" Target="https://talan.bank.gov.ua/get-user-certificate/c0gsRF0ErkWqcsmFfm9N" TargetMode="External"/><Relationship Id="rId213" Type="http://schemas.openxmlformats.org/officeDocument/2006/relationships/hyperlink" Target="https://talan.bank.gov.ua/get-user-certificate/c0gsRbEzKYRzq8NJCRgD" TargetMode="External"/><Relationship Id="rId420" Type="http://schemas.openxmlformats.org/officeDocument/2006/relationships/hyperlink" Target="https://talan.bank.gov.ua/get-user-certificate/c0gsRgWg4ZIrVVYLZcC4" TargetMode="External"/><Relationship Id="rId658" Type="http://schemas.openxmlformats.org/officeDocument/2006/relationships/hyperlink" Target="https://talan.bank.gov.ua/get-user-certificate/c0gsR2dHmqz6TDyG8pQa" TargetMode="External"/><Relationship Id="rId865" Type="http://schemas.openxmlformats.org/officeDocument/2006/relationships/hyperlink" Target="https://talan.bank.gov.ua/get-user-certificate/c0gsRqwYEeZqTVOJjxBo" TargetMode="External"/><Relationship Id="rId1050" Type="http://schemas.openxmlformats.org/officeDocument/2006/relationships/hyperlink" Target="https://talan.bank.gov.ua/get-user-certificate/c0gsRvbHDcKrwTVYqG3_" TargetMode="External"/><Relationship Id="rId1288" Type="http://schemas.openxmlformats.org/officeDocument/2006/relationships/hyperlink" Target="https://talan.bank.gov.ua/get-user-certificate/c0gsRSGIF82aXN_3Kn9E" TargetMode="External"/><Relationship Id="rId1495" Type="http://schemas.openxmlformats.org/officeDocument/2006/relationships/hyperlink" Target="https://talan.bank.gov.ua/get-user-certificate/c0gsRvFhQ6zmzXzz-aUv" TargetMode="External"/><Relationship Id="rId518" Type="http://schemas.openxmlformats.org/officeDocument/2006/relationships/hyperlink" Target="https://talan.bank.gov.ua/get-user-certificate/c0gsRh_tBPltg_TnD5iC" TargetMode="External"/><Relationship Id="rId725" Type="http://schemas.openxmlformats.org/officeDocument/2006/relationships/hyperlink" Target="https://talan.bank.gov.ua/get-user-certificate/c0gsR5TQmmLjrHmD8FVw" TargetMode="External"/><Relationship Id="rId932" Type="http://schemas.openxmlformats.org/officeDocument/2006/relationships/hyperlink" Target="https://talan.bank.gov.ua/get-user-certificate/c0gsRAROgBvDYh2Yf5K4" TargetMode="External"/><Relationship Id="rId1148" Type="http://schemas.openxmlformats.org/officeDocument/2006/relationships/hyperlink" Target="https://talan.bank.gov.ua/get-user-certificate/c0gsR2DY5VdQDcaNdI4Z" TargetMode="External"/><Relationship Id="rId1355" Type="http://schemas.openxmlformats.org/officeDocument/2006/relationships/hyperlink" Target="https://talan.bank.gov.ua/get-user-certificate/c0gsRKmaysKZxxVXCiHv" TargetMode="External"/><Relationship Id="rId1562" Type="http://schemas.openxmlformats.org/officeDocument/2006/relationships/hyperlink" Target="https://talan.bank.gov.ua/get-user-certificate/c0gsRoFMNpAUQA1PHbkw" TargetMode="External"/><Relationship Id="rId1008" Type="http://schemas.openxmlformats.org/officeDocument/2006/relationships/hyperlink" Target="https://talan.bank.gov.ua/get-user-certificate/c0gsRpAmx5t9mAAYVY7B" TargetMode="External"/><Relationship Id="rId1215" Type="http://schemas.openxmlformats.org/officeDocument/2006/relationships/hyperlink" Target="https://talan.bank.gov.ua/get-user-certificate/c0gsRkYa2Vph3OgFXbtp" TargetMode="External"/><Relationship Id="rId1422" Type="http://schemas.openxmlformats.org/officeDocument/2006/relationships/hyperlink" Target="https://talan.bank.gov.ua/get-user-certificate/c0gsRhdMZEQuk2Zno4RQ" TargetMode="External"/><Relationship Id="rId1867" Type="http://schemas.openxmlformats.org/officeDocument/2006/relationships/hyperlink" Target="https://talan.bank.gov.ua/get-user-certificate/c0gsRkbwcsjiZuYYU60_" TargetMode="External"/><Relationship Id="rId61" Type="http://schemas.openxmlformats.org/officeDocument/2006/relationships/hyperlink" Target="https://talan.bank.gov.ua/get-user-certificate/c0gsR1IIs9CqiP_ZHj2f" TargetMode="External"/><Relationship Id="rId1727" Type="http://schemas.openxmlformats.org/officeDocument/2006/relationships/hyperlink" Target="https://talan.bank.gov.ua/get-user-certificate/c0gsRQpOZxITEAeR1_k1" TargetMode="External"/><Relationship Id="rId1934" Type="http://schemas.openxmlformats.org/officeDocument/2006/relationships/hyperlink" Target="https://talan.bank.gov.ua/get-user-certificate/c0gsRF1l7zkhAH2R2_Ja" TargetMode="External"/><Relationship Id="rId19" Type="http://schemas.openxmlformats.org/officeDocument/2006/relationships/hyperlink" Target="https://talan.bank.gov.ua/get-user-certificate/c0gsRAch9KgF1qDBozjT" TargetMode="External"/><Relationship Id="rId168" Type="http://schemas.openxmlformats.org/officeDocument/2006/relationships/hyperlink" Target="https://talan.bank.gov.ua/get-user-certificate/c0gsR_rPPk46HSgE2KzV" TargetMode="External"/><Relationship Id="rId375" Type="http://schemas.openxmlformats.org/officeDocument/2006/relationships/hyperlink" Target="https://talan.bank.gov.ua/get-user-certificate/c0gsRLVNIMZ__Rdf4v9s" TargetMode="External"/><Relationship Id="rId582" Type="http://schemas.openxmlformats.org/officeDocument/2006/relationships/hyperlink" Target="https://talan.bank.gov.ua/get-user-certificate/c0gsR5Gm_GEjW3ZFPJ4B" TargetMode="External"/><Relationship Id="rId3" Type="http://schemas.openxmlformats.org/officeDocument/2006/relationships/hyperlink" Target="https://talan.bank.gov.ua/get-user-certificate/c0gsRuBN3j8wnGKhZW-X" TargetMode="External"/><Relationship Id="rId235" Type="http://schemas.openxmlformats.org/officeDocument/2006/relationships/hyperlink" Target="https://talan.bank.gov.ua/get-user-certificate/c0gsRA5mL1u0JDci5C0g" TargetMode="External"/><Relationship Id="rId442" Type="http://schemas.openxmlformats.org/officeDocument/2006/relationships/hyperlink" Target="https://talan.bank.gov.ua/get-user-certificate/c0gsRos-8cVf1DRvHv79" TargetMode="External"/><Relationship Id="rId887" Type="http://schemas.openxmlformats.org/officeDocument/2006/relationships/hyperlink" Target="https://talan.bank.gov.ua/get-user-certificate/c0gsRAYyfFs4WSM4CLDq" TargetMode="External"/><Relationship Id="rId1072" Type="http://schemas.openxmlformats.org/officeDocument/2006/relationships/hyperlink" Target="https://talan.bank.gov.ua/get-user-certificate/c0gsR3MCrLU2jWtZw3zJ" TargetMode="External"/><Relationship Id="rId302" Type="http://schemas.openxmlformats.org/officeDocument/2006/relationships/hyperlink" Target="https://talan.bank.gov.ua/get-user-certificate/c0gsR7iuulayRQ6IHrnR" TargetMode="External"/><Relationship Id="rId747" Type="http://schemas.openxmlformats.org/officeDocument/2006/relationships/hyperlink" Target="https://talan.bank.gov.ua/get-user-certificate/c0gsRlxndRrRt0e50WTQ" TargetMode="External"/><Relationship Id="rId954" Type="http://schemas.openxmlformats.org/officeDocument/2006/relationships/hyperlink" Target="https://talan.bank.gov.ua/get-user-certificate/c0gsRNLufFcMdy4uB5N5" TargetMode="External"/><Relationship Id="rId1377" Type="http://schemas.openxmlformats.org/officeDocument/2006/relationships/hyperlink" Target="https://talan.bank.gov.ua/get-user-certificate/c0gsRECz7ncrSYU5vdBa" TargetMode="External"/><Relationship Id="rId1584" Type="http://schemas.openxmlformats.org/officeDocument/2006/relationships/hyperlink" Target="https://talan.bank.gov.ua/get-user-certificate/c0gsR-Qyfn2YAmvx5-Kv" TargetMode="External"/><Relationship Id="rId1791" Type="http://schemas.openxmlformats.org/officeDocument/2006/relationships/hyperlink" Target="https://talan.bank.gov.ua/get-user-certificate/c0gsRTBB3Bblv4xp8els" TargetMode="External"/><Relationship Id="rId83" Type="http://schemas.openxmlformats.org/officeDocument/2006/relationships/hyperlink" Target="https://talan.bank.gov.ua/get-user-certificate/c0gsRsc2-YP5JYX4aFh6" TargetMode="External"/><Relationship Id="rId607" Type="http://schemas.openxmlformats.org/officeDocument/2006/relationships/hyperlink" Target="https://talan.bank.gov.ua/get-user-certificate/c0gsR_8S3OxHUYo60ERr" TargetMode="External"/><Relationship Id="rId814" Type="http://schemas.openxmlformats.org/officeDocument/2006/relationships/hyperlink" Target="https://talan.bank.gov.ua/get-user-certificate/c0gsRs54n4EtwXpmc6Ip" TargetMode="External"/><Relationship Id="rId1237" Type="http://schemas.openxmlformats.org/officeDocument/2006/relationships/hyperlink" Target="https://talan.bank.gov.ua/get-user-certificate/c0gsRVUhqXUJ5C4snCXT" TargetMode="External"/><Relationship Id="rId1444" Type="http://schemas.openxmlformats.org/officeDocument/2006/relationships/hyperlink" Target="https://talan.bank.gov.ua/get-user-certificate/c0gsRtuWVV6NA9og7bXo" TargetMode="External"/><Relationship Id="rId1651" Type="http://schemas.openxmlformats.org/officeDocument/2006/relationships/hyperlink" Target="https://talan.bank.gov.ua/get-user-certificate/c0gsRBFuBbp5PeOz9itG" TargetMode="External"/><Relationship Id="rId1889" Type="http://schemas.openxmlformats.org/officeDocument/2006/relationships/hyperlink" Target="https://talan.bank.gov.ua/get-user-certificate/c0gsRVTmm5LlHI4-D0p6" TargetMode="External"/><Relationship Id="rId1304" Type="http://schemas.openxmlformats.org/officeDocument/2006/relationships/hyperlink" Target="https://talan.bank.gov.ua/get-user-certificate/c0gsRcbWJoN68yh0e24A" TargetMode="External"/><Relationship Id="rId1511" Type="http://schemas.openxmlformats.org/officeDocument/2006/relationships/hyperlink" Target="https://talan.bank.gov.ua/get-user-certificate/c0gsRTvN4CHURFpLBghJ" TargetMode="External"/><Relationship Id="rId1749" Type="http://schemas.openxmlformats.org/officeDocument/2006/relationships/hyperlink" Target="https://talan.bank.gov.ua/get-user-certificate/c0gsRBZO2x0qse61RvD_" TargetMode="External"/><Relationship Id="rId1956" Type="http://schemas.openxmlformats.org/officeDocument/2006/relationships/hyperlink" Target="https://talan.bank.gov.ua/get-user-certificate/c0gsRjXcIcB0NnTBh11b" TargetMode="External"/><Relationship Id="rId1609" Type="http://schemas.openxmlformats.org/officeDocument/2006/relationships/hyperlink" Target="https://talan.bank.gov.ua/get-user-certificate/c0gsRCrTerV42GjzPKC3" TargetMode="External"/><Relationship Id="rId1816" Type="http://schemas.openxmlformats.org/officeDocument/2006/relationships/hyperlink" Target="https://talan.bank.gov.ua/get-user-certificate/c0gsRB_DTaLtZOO995Jx" TargetMode="External"/><Relationship Id="rId10" Type="http://schemas.openxmlformats.org/officeDocument/2006/relationships/hyperlink" Target="https://talan.bank.gov.ua/get-user-certificate/c0gsR1toitMltE6xoms8" TargetMode="External"/><Relationship Id="rId397" Type="http://schemas.openxmlformats.org/officeDocument/2006/relationships/hyperlink" Target="https://talan.bank.gov.ua/get-user-certificate/c0gsRwpzQVVO7chgupFf" TargetMode="External"/><Relationship Id="rId257" Type="http://schemas.openxmlformats.org/officeDocument/2006/relationships/hyperlink" Target="https://talan.bank.gov.ua/get-user-certificate/c0gsR1kmxQI0C7Cx5EiE" TargetMode="External"/><Relationship Id="rId464" Type="http://schemas.openxmlformats.org/officeDocument/2006/relationships/hyperlink" Target="https://talan.bank.gov.ua/get-user-certificate/c0gsR7Rg7ubDlbn13-IG" TargetMode="External"/><Relationship Id="rId1010" Type="http://schemas.openxmlformats.org/officeDocument/2006/relationships/hyperlink" Target="https://talan.bank.gov.ua/get-user-certificate/c0gsRLYMIWd7-G2NnMKl" TargetMode="External"/><Relationship Id="rId1094" Type="http://schemas.openxmlformats.org/officeDocument/2006/relationships/hyperlink" Target="https://talan.bank.gov.ua/get-user-certificate/c0gsRxINlv1ZR7UlUtBq" TargetMode="External"/><Relationship Id="rId1108" Type="http://schemas.openxmlformats.org/officeDocument/2006/relationships/hyperlink" Target="https://talan.bank.gov.ua/get-user-certificate/c0gsR15P3expb5G_V5T_" TargetMode="External"/><Relationship Id="rId1315" Type="http://schemas.openxmlformats.org/officeDocument/2006/relationships/hyperlink" Target="https://talan.bank.gov.ua/get-user-certificate/c0gsRxxccF0OY14SGMv7" TargetMode="External"/><Relationship Id="rId1967" Type="http://schemas.openxmlformats.org/officeDocument/2006/relationships/hyperlink" Target="https://talan.bank.gov.ua/get-user-certificate/c0gsRzicpn297bShlCJR" TargetMode="External"/><Relationship Id="rId117" Type="http://schemas.openxmlformats.org/officeDocument/2006/relationships/hyperlink" Target="https://talan.bank.gov.ua/get-user-certificate/c0gsRLiv3GHgZYdXYEDT" TargetMode="External"/><Relationship Id="rId671" Type="http://schemas.openxmlformats.org/officeDocument/2006/relationships/hyperlink" Target="https://talan.bank.gov.ua/get-user-certificate/c0gsRL4CJ5BewSaQruxm" TargetMode="External"/><Relationship Id="rId769" Type="http://schemas.openxmlformats.org/officeDocument/2006/relationships/hyperlink" Target="https://talan.bank.gov.ua/get-user-certificate/c0gsRvKCmARwPE7AWMFG" TargetMode="External"/><Relationship Id="rId976" Type="http://schemas.openxmlformats.org/officeDocument/2006/relationships/hyperlink" Target="https://talan.bank.gov.ua/get-user-certificate/c0gsR_dbfEiskffmMgiw" TargetMode="External"/><Relationship Id="rId1399" Type="http://schemas.openxmlformats.org/officeDocument/2006/relationships/hyperlink" Target="https://talan.bank.gov.ua/get-user-certificate/c0gsRdAHe8848CFNZnYB" TargetMode="External"/><Relationship Id="rId324" Type="http://schemas.openxmlformats.org/officeDocument/2006/relationships/hyperlink" Target="https://talan.bank.gov.ua/get-user-certificate/c0gsR7Yc1EJb7EPM55D8" TargetMode="External"/><Relationship Id="rId531" Type="http://schemas.openxmlformats.org/officeDocument/2006/relationships/hyperlink" Target="https://talan.bank.gov.ua/get-user-certificate/c0gsRSpOALPfEbCsQmIk" TargetMode="External"/><Relationship Id="rId629" Type="http://schemas.openxmlformats.org/officeDocument/2006/relationships/hyperlink" Target="https://talan.bank.gov.ua/get-user-certificate/c0gsR2ZNSoVuVzIW-4Jr" TargetMode="External"/><Relationship Id="rId1161" Type="http://schemas.openxmlformats.org/officeDocument/2006/relationships/hyperlink" Target="https://talan.bank.gov.ua/get-user-certificate/c0gsRCAF248eIUJkdKDZ" TargetMode="External"/><Relationship Id="rId1259" Type="http://schemas.openxmlformats.org/officeDocument/2006/relationships/hyperlink" Target="https://talan.bank.gov.ua/get-user-certificate/c0gsRoQPOXpDU5BMcQB7" TargetMode="External"/><Relationship Id="rId1466" Type="http://schemas.openxmlformats.org/officeDocument/2006/relationships/hyperlink" Target="https://talan.bank.gov.ua/get-user-certificate/c0gsRVodOBCjH57CcHJy" TargetMode="External"/><Relationship Id="rId2005" Type="http://schemas.openxmlformats.org/officeDocument/2006/relationships/hyperlink" Target="https://talan.bank.gov.ua/get-user-certificate/c0gsRYtRoWOwD1zSK-Y5" TargetMode="External"/><Relationship Id="rId836" Type="http://schemas.openxmlformats.org/officeDocument/2006/relationships/hyperlink" Target="https://talan.bank.gov.ua/get-user-certificate/c0gsRMFpat2hN8KgVc2s" TargetMode="External"/><Relationship Id="rId1021" Type="http://schemas.openxmlformats.org/officeDocument/2006/relationships/hyperlink" Target="https://talan.bank.gov.ua/get-user-certificate/c0gsR0SS-RVBRFJ1CdWZ" TargetMode="External"/><Relationship Id="rId1119" Type="http://schemas.openxmlformats.org/officeDocument/2006/relationships/hyperlink" Target="https://talan.bank.gov.ua/get-user-certificate/c0gsRFN26aDypit2UCgv" TargetMode="External"/><Relationship Id="rId1673" Type="http://schemas.openxmlformats.org/officeDocument/2006/relationships/hyperlink" Target="https://talan.bank.gov.ua/get-user-certificate/c0gsRAIQQ8w7w7dfcwVQ" TargetMode="External"/><Relationship Id="rId1880" Type="http://schemas.openxmlformats.org/officeDocument/2006/relationships/hyperlink" Target="https://talan.bank.gov.ua/get-user-certificate/c0gsRaU-0Xhsj9PcPkRp" TargetMode="External"/><Relationship Id="rId1978" Type="http://schemas.openxmlformats.org/officeDocument/2006/relationships/hyperlink" Target="https://talan.bank.gov.ua/get-user-certificate/c0gsRMouENYKSnnn_I3c" TargetMode="External"/><Relationship Id="rId903" Type="http://schemas.openxmlformats.org/officeDocument/2006/relationships/hyperlink" Target="https://talan.bank.gov.ua/get-user-certificate/c0gsRCyqow2DOdQQ_Lo7" TargetMode="External"/><Relationship Id="rId1326" Type="http://schemas.openxmlformats.org/officeDocument/2006/relationships/hyperlink" Target="https://talan.bank.gov.ua/get-user-certificate/c0gsRkUFqBHXIn2SGHL3" TargetMode="External"/><Relationship Id="rId1533" Type="http://schemas.openxmlformats.org/officeDocument/2006/relationships/hyperlink" Target="https://talan.bank.gov.ua/get-user-certificate/c0gsRiwsW3N4NICnDKgO" TargetMode="External"/><Relationship Id="rId1740" Type="http://schemas.openxmlformats.org/officeDocument/2006/relationships/hyperlink" Target="https://talan.bank.gov.ua/get-user-certificate/c0gsRpPri3eANkgnuLO5" TargetMode="External"/><Relationship Id="rId32" Type="http://schemas.openxmlformats.org/officeDocument/2006/relationships/hyperlink" Target="https://talan.bank.gov.ua/get-user-certificate/c0gsR7qj2SoXLuydhOZg" TargetMode="External"/><Relationship Id="rId1600" Type="http://schemas.openxmlformats.org/officeDocument/2006/relationships/hyperlink" Target="https://talan.bank.gov.ua/get-user-certificate/c0gsRN04DKZ08YFdctXE" TargetMode="External"/><Relationship Id="rId1838" Type="http://schemas.openxmlformats.org/officeDocument/2006/relationships/hyperlink" Target="https://talan.bank.gov.ua/get-user-certificate/c0gsR-zto11ImhfIFJE_" TargetMode="External"/><Relationship Id="rId181" Type="http://schemas.openxmlformats.org/officeDocument/2006/relationships/hyperlink" Target="https://talan.bank.gov.ua/get-user-certificate/c0gsRoAg5dp9NGYYdLon" TargetMode="External"/><Relationship Id="rId1905" Type="http://schemas.openxmlformats.org/officeDocument/2006/relationships/hyperlink" Target="https://talan.bank.gov.ua/get-user-certificate/c0gsRaU1rU8-8_PScwJd" TargetMode="External"/><Relationship Id="rId279" Type="http://schemas.openxmlformats.org/officeDocument/2006/relationships/hyperlink" Target="https://talan.bank.gov.ua/get-user-certificate/c0gsRIgBVK6AsIg5oFzz" TargetMode="External"/><Relationship Id="rId486" Type="http://schemas.openxmlformats.org/officeDocument/2006/relationships/hyperlink" Target="https://talan.bank.gov.ua/get-user-certificate/c0gsRAHkWHv0Fr8tDL8W" TargetMode="External"/><Relationship Id="rId693" Type="http://schemas.openxmlformats.org/officeDocument/2006/relationships/hyperlink" Target="https://talan.bank.gov.ua/get-user-certificate/c0gsRflPtVT-OXDFiJKh" TargetMode="External"/><Relationship Id="rId139" Type="http://schemas.openxmlformats.org/officeDocument/2006/relationships/hyperlink" Target="https://talan.bank.gov.ua/get-user-certificate/c0gsRbeMw1a5u5AbR-06" TargetMode="External"/><Relationship Id="rId346" Type="http://schemas.openxmlformats.org/officeDocument/2006/relationships/hyperlink" Target="https://talan.bank.gov.ua/get-user-certificate/c0gsRziKeezsmkBxVqum" TargetMode="External"/><Relationship Id="rId553" Type="http://schemas.openxmlformats.org/officeDocument/2006/relationships/hyperlink" Target="https://talan.bank.gov.ua/get-user-certificate/c0gsRDKu7cIT5Ikj_p7U" TargetMode="External"/><Relationship Id="rId760" Type="http://schemas.openxmlformats.org/officeDocument/2006/relationships/hyperlink" Target="https://talan.bank.gov.ua/get-user-certificate/c0gsRNoSHgzz8quceorD" TargetMode="External"/><Relationship Id="rId998" Type="http://schemas.openxmlformats.org/officeDocument/2006/relationships/hyperlink" Target="https://talan.bank.gov.ua/get-user-certificate/c0gsR6JhUiCYFo_9xIIn" TargetMode="External"/><Relationship Id="rId1183" Type="http://schemas.openxmlformats.org/officeDocument/2006/relationships/hyperlink" Target="https://talan.bank.gov.ua/get-user-certificate/c0gsR4DVQu4-CRaxa19i" TargetMode="External"/><Relationship Id="rId1390" Type="http://schemas.openxmlformats.org/officeDocument/2006/relationships/hyperlink" Target="https://talan.bank.gov.ua/get-user-certificate/c0gsRiDR_nzO-aU_ny8L" TargetMode="External"/><Relationship Id="rId2027" Type="http://schemas.openxmlformats.org/officeDocument/2006/relationships/hyperlink" Target="https://talan.bank.gov.ua/get-user-certificate/c0gsRhCXCJQ798UqzaQ1" TargetMode="External"/><Relationship Id="rId206" Type="http://schemas.openxmlformats.org/officeDocument/2006/relationships/hyperlink" Target="https://talan.bank.gov.ua/get-user-certificate/c0gsRUhwzQ6DJ1MJ_JqQ" TargetMode="External"/><Relationship Id="rId413" Type="http://schemas.openxmlformats.org/officeDocument/2006/relationships/hyperlink" Target="https://talan.bank.gov.ua/get-user-certificate/c0gsRWohH9W-c6adwkRI" TargetMode="External"/><Relationship Id="rId858" Type="http://schemas.openxmlformats.org/officeDocument/2006/relationships/hyperlink" Target="https://talan.bank.gov.ua/get-user-certificate/c0gsRQru9ddLNMBU1Bzc" TargetMode="External"/><Relationship Id="rId1043" Type="http://schemas.openxmlformats.org/officeDocument/2006/relationships/hyperlink" Target="https://talan.bank.gov.ua/get-user-certificate/c0gsRvt9LN_Z1fHZpNj5" TargetMode="External"/><Relationship Id="rId1488" Type="http://schemas.openxmlformats.org/officeDocument/2006/relationships/hyperlink" Target="https://talan.bank.gov.ua/get-user-certificate/c0gsRRea22yydQfyBt2e" TargetMode="External"/><Relationship Id="rId1695" Type="http://schemas.openxmlformats.org/officeDocument/2006/relationships/hyperlink" Target="https://talan.bank.gov.ua/get-user-certificate/c0gsRcG3U8DjdPd0uYYz" TargetMode="External"/><Relationship Id="rId620" Type="http://schemas.openxmlformats.org/officeDocument/2006/relationships/hyperlink" Target="https://talan.bank.gov.ua/get-user-certificate/c0gsRI5u6rM_WcEZ-I6c" TargetMode="External"/><Relationship Id="rId718" Type="http://schemas.openxmlformats.org/officeDocument/2006/relationships/hyperlink" Target="https://talan.bank.gov.ua/get-user-certificate/c0gsR6YlO2ZnZ9kzo-UV" TargetMode="External"/><Relationship Id="rId925" Type="http://schemas.openxmlformats.org/officeDocument/2006/relationships/hyperlink" Target="https://talan.bank.gov.ua/get-user-certificate/c0gsRFcHiNlDTsbNQ4F3" TargetMode="External"/><Relationship Id="rId1250" Type="http://schemas.openxmlformats.org/officeDocument/2006/relationships/hyperlink" Target="https://talan.bank.gov.ua/get-user-certificate/c0gsRP8awNmUpBa-eKBX" TargetMode="External"/><Relationship Id="rId1348" Type="http://schemas.openxmlformats.org/officeDocument/2006/relationships/hyperlink" Target="https://talan.bank.gov.ua/get-user-certificate/c0gsRwE6Nw50c5XR10YB" TargetMode="External"/><Relationship Id="rId1555" Type="http://schemas.openxmlformats.org/officeDocument/2006/relationships/hyperlink" Target="https://talan.bank.gov.ua/get-user-certificate/c0gsRorPSDAebEggRs8u" TargetMode="External"/><Relationship Id="rId1762" Type="http://schemas.openxmlformats.org/officeDocument/2006/relationships/hyperlink" Target="https://talan.bank.gov.ua/get-user-certificate/c0gsRvnEoC4g0DB1Z4dz" TargetMode="External"/><Relationship Id="rId1110" Type="http://schemas.openxmlformats.org/officeDocument/2006/relationships/hyperlink" Target="https://talan.bank.gov.ua/get-user-certificate/c0gsRmUbyTXJu7hpsx3w" TargetMode="External"/><Relationship Id="rId1208" Type="http://schemas.openxmlformats.org/officeDocument/2006/relationships/hyperlink" Target="https://talan.bank.gov.ua/get-user-certificate/c0gsRgUSpmPTE_T1WjRy" TargetMode="External"/><Relationship Id="rId1415" Type="http://schemas.openxmlformats.org/officeDocument/2006/relationships/hyperlink" Target="https://talan.bank.gov.ua/get-user-certificate/c0gsRDMUbKmoY35x5wXl" TargetMode="External"/><Relationship Id="rId54" Type="http://schemas.openxmlformats.org/officeDocument/2006/relationships/hyperlink" Target="https://talan.bank.gov.ua/get-user-certificate/c0gsROiqB7Ja2EMmxl-a" TargetMode="External"/><Relationship Id="rId1622" Type="http://schemas.openxmlformats.org/officeDocument/2006/relationships/hyperlink" Target="https://talan.bank.gov.ua/get-user-certificate/c0gsRGoFGl-QNTQE182r" TargetMode="External"/><Relationship Id="rId1927" Type="http://schemas.openxmlformats.org/officeDocument/2006/relationships/hyperlink" Target="https://talan.bank.gov.ua/get-user-certificate/c0gsRJoQd-Cx13fW4rJR" TargetMode="External"/><Relationship Id="rId270" Type="http://schemas.openxmlformats.org/officeDocument/2006/relationships/hyperlink" Target="https://talan.bank.gov.ua/get-user-certificate/c0gsRC0FW2JVI30kC9mv" TargetMode="External"/><Relationship Id="rId130" Type="http://schemas.openxmlformats.org/officeDocument/2006/relationships/hyperlink" Target="https://talan.bank.gov.ua/get-user-certificate/c0gsRwWB-2CP-DZl2Vh0" TargetMode="External"/><Relationship Id="rId368" Type="http://schemas.openxmlformats.org/officeDocument/2006/relationships/hyperlink" Target="https://talan.bank.gov.ua/get-user-certificate/c0gsRR6DeHXtBwk95Rn2" TargetMode="External"/><Relationship Id="rId575" Type="http://schemas.openxmlformats.org/officeDocument/2006/relationships/hyperlink" Target="https://talan.bank.gov.ua/get-user-certificate/c0gsR-askz9FDMy4XM_c" TargetMode="External"/><Relationship Id="rId782" Type="http://schemas.openxmlformats.org/officeDocument/2006/relationships/hyperlink" Target="https://talan.bank.gov.ua/get-user-certificate/c0gsR7HAHCi2l6l-nzMD" TargetMode="External"/><Relationship Id="rId228" Type="http://schemas.openxmlformats.org/officeDocument/2006/relationships/hyperlink" Target="https://talan.bank.gov.ua/get-user-certificate/c0gsRwEy95FoBeyHkdiN" TargetMode="External"/><Relationship Id="rId435" Type="http://schemas.openxmlformats.org/officeDocument/2006/relationships/hyperlink" Target="https://talan.bank.gov.ua/get-user-certificate/c0gsR23h_XBZdrraQrKj" TargetMode="External"/><Relationship Id="rId642" Type="http://schemas.openxmlformats.org/officeDocument/2006/relationships/hyperlink" Target="https://talan.bank.gov.ua/get-user-certificate/c0gsR084bWspRuRajDUU" TargetMode="External"/><Relationship Id="rId1065" Type="http://schemas.openxmlformats.org/officeDocument/2006/relationships/hyperlink" Target="https://talan.bank.gov.ua/get-user-certificate/c0gsRVNHo746cUu5Qur2" TargetMode="External"/><Relationship Id="rId1272" Type="http://schemas.openxmlformats.org/officeDocument/2006/relationships/hyperlink" Target="https://talan.bank.gov.ua/get-user-certificate/c0gsRchpT96Js_s0vDDb" TargetMode="External"/><Relationship Id="rId502" Type="http://schemas.openxmlformats.org/officeDocument/2006/relationships/hyperlink" Target="https://talan.bank.gov.ua/get-user-certificate/c0gsRwBxzUZ5HpzSPoeE" TargetMode="External"/><Relationship Id="rId947" Type="http://schemas.openxmlformats.org/officeDocument/2006/relationships/hyperlink" Target="https://talan.bank.gov.ua/get-user-certificate/c0gsRgRx4ulPzQ05Ce8M" TargetMode="External"/><Relationship Id="rId1132" Type="http://schemas.openxmlformats.org/officeDocument/2006/relationships/hyperlink" Target="https://talan.bank.gov.ua/get-user-certificate/c0gsRF-PTRuTMIcAM3pJ" TargetMode="External"/><Relationship Id="rId1577" Type="http://schemas.openxmlformats.org/officeDocument/2006/relationships/hyperlink" Target="https://talan.bank.gov.ua/get-user-certificate/c0gsRFUumWUIWAOnS3O3" TargetMode="External"/><Relationship Id="rId1784" Type="http://schemas.openxmlformats.org/officeDocument/2006/relationships/hyperlink" Target="https://talan.bank.gov.ua/get-user-certificate/c0gsRCNgy7zZ-y0DngQr" TargetMode="External"/><Relationship Id="rId1991" Type="http://schemas.openxmlformats.org/officeDocument/2006/relationships/hyperlink" Target="https://talan.bank.gov.ua/get-user-certificate/c0gsRYMTurTEJkpQzjaS" TargetMode="External"/><Relationship Id="rId76" Type="http://schemas.openxmlformats.org/officeDocument/2006/relationships/hyperlink" Target="https://talan.bank.gov.ua/get-user-certificate/c0gsR4Oqoeyypo4v_xL5" TargetMode="External"/><Relationship Id="rId807" Type="http://schemas.openxmlformats.org/officeDocument/2006/relationships/hyperlink" Target="https://talan.bank.gov.ua/get-user-certificate/c0gsRyN5vcWSCmXM95Wh" TargetMode="External"/><Relationship Id="rId1437" Type="http://schemas.openxmlformats.org/officeDocument/2006/relationships/hyperlink" Target="https://talan.bank.gov.ua/get-user-certificate/c0gsRioN5IArrUxxjaMm" TargetMode="External"/><Relationship Id="rId1644" Type="http://schemas.openxmlformats.org/officeDocument/2006/relationships/hyperlink" Target="https://talan.bank.gov.ua/get-user-certificate/c0gsRKgaxs90vXSgZaQE" TargetMode="External"/><Relationship Id="rId1851" Type="http://schemas.openxmlformats.org/officeDocument/2006/relationships/hyperlink" Target="https://talan.bank.gov.ua/get-user-certificate/c0gsRU4lB33vfWpipLKw" TargetMode="External"/><Relationship Id="rId1504" Type="http://schemas.openxmlformats.org/officeDocument/2006/relationships/hyperlink" Target="https://talan.bank.gov.ua/get-user-certificate/c0gsRCNKRTZxz-ww-_1P" TargetMode="External"/><Relationship Id="rId1711" Type="http://schemas.openxmlformats.org/officeDocument/2006/relationships/hyperlink" Target="https://talan.bank.gov.ua/get-user-certificate/c0gsR1icbg7n9Z7ev2X_" TargetMode="External"/><Relationship Id="rId1949" Type="http://schemas.openxmlformats.org/officeDocument/2006/relationships/hyperlink" Target="https://talan.bank.gov.ua/get-user-certificate/c0gsR4PIVMzrrfJx52-v" TargetMode="External"/><Relationship Id="rId292" Type="http://schemas.openxmlformats.org/officeDocument/2006/relationships/hyperlink" Target="https://talan.bank.gov.ua/get-user-certificate/c0gsRBuXtcUoByzs_wFh" TargetMode="External"/><Relationship Id="rId1809" Type="http://schemas.openxmlformats.org/officeDocument/2006/relationships/hyperlink" Target="https://talan.bank.gov.ua/get-user-certificate/c0gsRDbkpCLdmmNIDRyy" TargetMode="External"/><Relationship Id="rId597" Type="http://schemas.openxmlformats.org/officeDocument/2006/relationships/hyperlink" Target="https://talan.bank.gov.ua/get-user-certificate/c0gsRMYdoySZkZTQKVuM" TargetMode="External"/><Relationship Id="rId152" Type="http://schemas.openxmlformats.org/officeDocument/2006/relationships/hyperlink" Target="https://talan.bank.gov.ua/get-user-certificate/c0gsRe1sX8FtkmG3sRri" TargetMode="External"/><Relationship Id="rId457" Type="http://schemas.openxmlformats.org/officeDocument/2006/relationships/hyperlink" Target="https://talan.bank.gov.ua/get-user-certificate/c0gsR4yBvOMrqm4SESzG" TargetMode="External"/><Relationship Id="rId1087" Type="http://schemas.openxmlformats.org/officeDocument/2006/relationships/hyperlink" Target="https://talan.bank.gov.ua/get-user-certificate/c0gsRxGeuF-S-yogXaZ2" TargetMode="External"/><Relationship Id="rId1294" Type="http://schemas.openxmlformats.org/officeDocument/2006/relationships/hyperlink" Target="https://talan.bank.gov.ua/get-user-certificate/c0gsRU6NzdwwwHpjz93w" TargetMode="External"/><Relationship Id="rId2040" Type="http://schemas.openxmlformats.org/officeDocument/2006/relationships/hyperlink" Target="https://talan.bank.gov.ua/get-user-certificate/_Ur9UAvN4bqcUFhkm5K1" TargetMode="External"/><Relationship Id="rId664" Type="http://schemas.openxmlformats.org/officeDocument/2006/relationships/hyperlink" Target="https://talan.bank.gov.ua/get-user-certificate/c0gsRq0JAKaRkuQ9NXxB" TargetMode="External"/><Relationship Id="rId871" Type="http://schemas.openxmlformats.org/officeDocument/2006/relationships/hyperlink" Target="https://talan.bank.gov.ua/get-user-certificate/c0gsRSWXQxU_CBoExtG2" TargetMode="External"/><Relationship Id="rId969" Type="http://schemas.openxmlformats.org/officeDocument/2006/relationships/hyperlink" Target="https://talan.bank.gov.ua/get-user-certificate/c0gsRzhlzmrSGDDt6FBp" TargetMode="External"/><Relationship Id="rId1599" Type="http://schemas.openxmlformats.org/officeDocument/2006/relationships/hyperlink" Target="https://talan.bank.gov.ua/get-user-certificate/c0gsR4s8IeqHXBayd2lJ" TargetMode="External"/><Relationship Id="rId317" Type="http://schemas.openxmlformats.org/officeDocument/2006/relationships/hyperlink" Target="https://talan.bank.gov.ua/get-user-certificate/c0gsRTtUApJ2hjB8rXf6" TargetMode="External"/><Relationship Id="rId524" Type="http://schemas.openxmlformats.org/officeDocument/2006/relationships/hyperlink" Target="https://talan.bank.gov.ua/get-user-certificate/c0gsRQ8PqpA8C2fUR4rQ" TargetMode="External"/><Relationship Id="rId731" Type="http://schemas.openxmlformats.org/officeDocument/2006/relationships/hyperlink" Target="https://talan.bank.gov.ua/get-user-certificate/c0gsR8tr_ohgLxwAFs3v" TargetMode="External"/><Relationship Id="rId1154" Type="http://schemas.openxmlformats.org/officeDocument/2006/relationships/hyperlink" Target="https://talan.bank.gov.ua/get-user-certificate/c0gsRJxPoZo_TgsTsKDr" TargetMode="External"/><Relationship Id="rId1361" Type="http://schemas.openxmlformats.org/officeDocument/2006/relationships/hyperlink" Target="https://talan.bank.gov.ua/get-user-certificate/c0gsR1IEisTZJdvGCAvS" TargetMode="External"/><Relationship Id="rId1459" Type="http://schemas.openxmlformats.org/officeDocument/2006/relationships/hyperlink" Target="https://talan.bank.gov.ua/get-user-certificate/c0gsR4OtHi0VyYOEW14R" TargetMode="External"/><Relationship Id="rId98" Type="http://schemas.openxmlformats.org/officeDocument/2006/relationships/hyperlink" Target="https://talan.bank.gov.ua/get-user-certificate/c0gsRBRkidvfX-Mtxgr6" TargetMode="External"/><Relationship Id="rId829" Type="http://schemas.openxmlformats.org/officeDocument/2006/relationships/hyperlink" Target="https://talan.bank.gov.ua/get-user-certificate/c0gsRTKDdQDIwfkvNlxm" TargetMode="External"/><Relationship Id="rId1014" Type="http://schemas.openxmlformats.org/officeDocument/2006/relationships/hyperlink" Target="https://talan.bank.gov.ua/get-user-certificate/c0gsR79sGbNm_hGl7lTm" TargetMode="External"/><Relationship Id="rId1221" Type="http://schemas.openxmlformats.org/officeDocument/2006/relationships/hyperlink" Target="https://talan.bank.gov.ua/get-user-certificate/c0gsRmbXusAu2hMZLcbP" TargetMode="External"/><Relationship Id="rId1666" Type="http://schemas.openxmlformats.org/officeDocument/2006/relationships/hyperlink" Target="https://talan.bank.gov.ua/get-user-certificate/c0gsR4j9QyQHyI5lr8sZ" TargetMode="External"/><Relationship Id="rId1873" Type="http://schemas.openxmlformats.org/officeDocument/2006/relationships/hyperlink" Target="https://talan.bank.gov.ua/get-user-certificate/c0gsRH4faG_IZFU-UcEC" TargetMode="External"/><Relationship Id="rId1319" Type="http://schemas.openxmlformats.org/officeDocument/2006/relationships/hyperlink" Target="https://talan.bank.gov.ua/get-user-certificate/c0gsR2XG8qKJjYSGh991" TargetMode="External"/><Relationship Id="rId1526" Type="http://schemas.openxmlformats.org/officeDocument/2006/relationships/hyperlink" Target="https://talan.bank.gov.ua/get-user-certificate/c0gsRhp4nX5Dr4A_4CtO" TargetMode="External"/><Relationship Id="rId1733" Type="http://schemas.openxmlformats.org/officeDocument/2006/relationships/hyperlink" Target="https://talan.bank.gov.ua/get-user-certificate/c0gsRKC6i7xaefqmJo9T" TargetMode="External"/><Relationship Id="rId1940" Type="http://schemas.openxmlformats.org/officeDocument/2006/relationships/hyperlink" Target="https://talan.bank.gov.ua/get-user-certificate/c0gsRrGsscIxlPKWv_KV" TargetMode="External"/><Relationship Id="rId25" Type="http://schemas.openxmlformats.org/officeDocument/2006/relationships/hyperlink" Target="https://talan.bank.gov.ua/get-user-certificate/c0gsREm36v8usv93jDe3" TargetMode="External"/><Relationship Id="rId1800" Type="http://schemas.openxmlformats.org/officeDocument/2006/relationships/hyperlink" Target="https://talan.bank.gov.ua/get-user-certificate/c0gsRTPbbs3X12TmOH0F" TargetMode="External"/><Relationship Id="rId174" Type="http://schemas.openxmlformats.org/officeDocument/2006/relationships/hyperlink" Target="https://talan.bank.gov.ua/get-user-certificate/c0gsRhgX9n0bkwvEhnLc" TargetMode="External"/><Relationship Id="rId381" Type="http://schemas.openxmlformats.org/officeDocument/2006/relationships/hyperlink" Target="https://talan.bank.gov.ua/get-user-certificate/c0gsR9lRdPoUr2uIcG_9" TargetMode="External"/><Relationship Id="rId241" Type="http://schemas.openxmlformats.org/officeDocument/2006/relationships/hyperlink" Target="https://talan.bank.gov.ua/get-user-certificate/c0gsRsvODtaQkEGpuezH" TargetMode="External"/><Relationship Id="rId479" Type="http://schemas.openxmlformats.org/officeDocument/2006/relationships/hyperlink" Target="https://talan.bank.gov.ua/get-user-certificate/c0gsRmqbwzeEOrzrd36w" TargetMode="External"/><Relationship Id="rId686" Type="http://schemas.openxmlformats.org/officeDocument/2006/relationships/hyperlink" Target="https://talan.bank.gov.ua/get-user-certificate/c0gsRMSAwx0NxCRfiatW" TargetMode="External"/><Relationship Id="rId893" Type="http://schemas.openxmlformats.org/officeDocument/2006/relationships/hyperlink" Target="https://talan.bank.gov.ua/get-user-certificate/c0gsR2zBwZ2lb7aJLApE" TargetMode="External"/><Relationship Id="rId339" Type="http://schemas.openxmlformats.org/officeDocument/2006/relationships/hyperlink" Target="https://talan.bank.gov.ua/get-user-certificate/c0gsRHyYK6jRDx6LVBvG" TargetMode="External"/><Relationship Id="rId546" Type="http://schemas.openxmlformats.org/officeDocument/2006/relationships/hyperlink" Target="https://talan.bank.gov.ua/get-user-certificate/c0gsRmzKd3FsxqNPeoQA" TargetMode="External"/><Relationship Id="rId753" Type="http://schemas.openxmlformats.org/officeDocument/2006/relationships/hyperlink" Target="https://talan.bank.gov.ua/get-user-certificate/c0gsR5-N9Dj4xJHOERZJ" TargetMode="External"/><Relationship Id="rId1176" Type="http://schemas.openxmlformats.org/officeDocument/2006/relationships/hyperlink" Target="https://talan.bank.gov.ua/get-user-certificate/c0gsRgQmcr1RKVAiExuT" TargetMode="External"/><Relationship Id="rId1383" Type="http://schemas.openxmlformats.org/officeDocument/2006/relationships/hyperlink" Target="https://talan.bank.gov.ua/get-user-certificate/c0gsRQCNDkBVN9AyqYEk" TargetMode="External"/><Relationship Id="rId101" Type="http://schemas.openxmlformats.org/officeDocument/2006/relationships/hyperlink" Target="https://talan.bank.gov.ua/get-user-certificate/c0gsRzzIqKLyefM5v2xQ" TargetMode="External"/><Relationship Id="rId406" Type="http://schemas.openxmlformats.org/officeDocument/2006/relationships/hyperlink" Target="https://talan.bank.gov.ua/get-user-certificate/c0gsR4yDJf9s5fG3XV5M" TargetMode="External"/><Relationship Id="rId960" Type="http://schemas.openxmlformats.org/officeDocument/2006/relationships/hyperlink" Target="https://talan.bank.gov.ua/get-user-certificate/c0gsRtq3239Agg-iFwCR" TargetMode="External"/><Relationship Id="rId1036" Type="http://schemas.openxmlformats.org/officeDocument/2006/relationships/hyperlink" Target="https://talan.bank.gov.ua/get-user-certificate/c0gsRW1U7MfFnuYqgwkn" TargetMode="External"/><Relationship Id="rId1243" Type="http://schemas.openxmlformats.org/officeDocument/2006/relationships/hyperlink" Target="https://talan.bank.gov.ua/get-user-certificate/c0gsRM8E9slZ_F8Ca2j8" TargetMode="External"/><Relationship Id="rId1590" Type="http://schemas.openxmlformats.org/officeDocument/2006/relationships/hyperlink" Target="https://talan.bank.gov.ua/get-user-certificate/c0gsRzrE43JobCueaMH5" TargetMode="External"/><Relationship Id="rId1688" Type="http://schemas.openxmlformats.org/officeDocument/2006/relationships/hyperlink" Target="https://talan.bank.gov.ua/get-user-certificate/c0gsRfFe7d88zZvVHS6o" TargetMode="External"/><Relationship Id="rId1895" Type="http://schemas.openxmlformats.org/officeDocument/2006/relationships/hyperlink" Target="https://talan.bank.gov.ua/get-user-certificate/c0gsRJmlfVkQTua8YLcy" TargetMode="External"/><Relationship Id="rId613" Type="http://schemas.openxmlformats.org/officeDocument/2006/relationships/hyperlink" Target="https://talan.bank.gov.ua/get-user-certificate/c0gsR4_pglOJzxpV2fhG" TargetMode="External"/><Relationship Id="rId820" Type="http://schemas.openxmlformats.org/officeDocument/2006/relationships/hyperlink" Target="https://talan.bank.gov.ua/get-user-certificate/c0gsRk4axuDa-n5W-gP5" TargetMode="External"/><Relationship Id="rId918" Type="http://schemas.openxmlformats.org/officeDocument/2006/relationships/hyperlink" Target="https://talan.bank.gov.ua/get-user-certificate/c0gsRHwzjylGoZ4uCFp2" TargetMode="External"/><Relationship Id="rId1450" Type="http://schemas.openxmlformats.org/officeDocument/2006/relationships/hyperlink" Target="https://talan.bank.gov.ua/get-user-certificate/c0gsR1Etam1baLQwreIC" TargetMode="External"/><Relationship Id="rId1548" Type="http://schemas.openxmlformats.org/officeDocument/2006/relationships/hyperlink" Target="https://talan.bank.gov.ua/get-user-certificate/c0gsRZTswsqaFDFTwpIQ" TargetMode="External"/><Relationship Id="rId1755" Type="http://schemas.openxmlformats.org/officeDocument/2006/relationships/hyperlink" Target="https://talan.bank.gov.ua/get-user-certificate/c0gsR8-dn88B3GyYT4sq" TargetMode="External"/><Relationship Id="rId1103" Type="http://schemas.openxmlformats.org/officeDocument/2006/relationships/hyperlink" Target="https://talan.bank.gov.ua/get-user-certificate/c0gsRsPICNJ-_QxKqiu9" TargetMode="External"/><Relationship Id="rId1310" Type="http://schemas.openxmlformats.org/officeDocument/2006/relationships/hyperlink" Target="https://talan.bank.gov.ua/get-user-certificate/c0gsR1fVUfU2eTdvOjSq" TargetMode="External"/><Relationship Id="rId1408" Type="http://schemas.openxmlformats.org/officeDocument/2006/relationships/hyperlink" Target="https://talan.bank.gov.ua/get-user-certificate/c0gsRPcmjmxCS9tAGYL9" TargetMode="External"/><Relationship Id="rId1962" Type="http://schemas.openxmlformats.org/officeDocument/2006/relationships/hyperlink" Target="https://talan.bank.gov.ua/get-user-certificate/c0gsRH7c-ChntL8CrTCy" TargetMode="External"/><Relationship Id="rId47" Type="http://schemas.openxmlformats.org/officeDocument/2006/relationships/hyperlink" Target="https://talan.bank.gov.ua/get-user-certificate/c0gsRayk4UlIk_T8N37T" TargetMode="External"/><Relationship Id="rId1615" Type="http://schemas.openxmlformats.org/officeDocument/2006/relationships/hyperlink" Target="https://talan.bank.gov.ua/get-user-certificate/c0gsRPijhNiLPlO2s6Ew" TargetMode="External"/><Relationship Id="rId1822" Type="http://schemas.openxmlformats.org/officeDocument/2006/relationships/hyperlink" Target="https://talan.bank.gov.ua/get-user-certificate/c0gsRoMO1Z_eKeVsB4gd" TargetMode="External"/><Relationship Id="rId196" Type="http://schemas.openxmlformats.org/officeDocument/2006/relationships/hyperlink" Target="https://talan.bank.gov.ua/get-user-certificate/c0gsRnkHD2T7qW6eZEb9" TargetMode="External"/><Relationship Id="rId263" Type="http://schemas.openxmlformats.org/officeDocument/2006/relationships/hyperlink" Target="https://talan.bank.gov.ua/get-user-certificate/c0gsRBs4ipU9ztplJ67a" TargetMode="External"/><Relationship Id="rId470" Type="http://schemas.openxmlformats.org/officeDocument/2006/relationships/hyperlink" Target="https://talan.bank.gov.ua/get-user-certificate/c0gsRIQ1ELXfB8U-u7EB" TargetMode="External"/><Relationship Id="rId123" Type="http://schemas.openxmlformats.org/officeDocument/2006/relationships/hyperlink" Target="https://talan.bank.gov.ua/get-user-certificate/c0gsRx8MuJPC_ThgcFxM" TargetMode="External"/><Relationship Id="rId330" Type="http://schemas.openxmlformats.org/officeDocument/2006/relationships/hyperlink" Target="https://talan.bank.gov.ua/get-user-certificate/c0gsRMJXGjsGrbsn6jyC" TargetMode="External"/><Relationship Id="rId568" Type="http://schemas.openxmlformats.org/officeDocument/2006/relationships/hyperlink" Target="https://talan.bank.gov.ua/get-user-certificate/c0gsR5nQU_hZHmW97Jut" TargetMode="External"/><Relationship Id="rId775" Type="http://schemas.openxmlformats.org/officeDocument/2006/relationships/hyperlink" Target="https://talan.bank.gov.ua/get-user-certificate/c0gsR5YOUGvZVNnMEVpQ" TargetMode="External"/><Relationship Id="rId982" Type="http://schemas.openxmlformats.org/officeDocument/2006/relationships/hyperlink" Target="https://talan.bank.gov.ua/get-user-certificate/c0gsRUgBCiMqb180VUWl" TargetMode="External"/><Relationship Id="rId1198" Type="http://schemas.openxmlformats.org/officeDocument/2006/relationships/hyperlink" Target="https://talan.bank.gov.ua/get-user-certificate/c0gsRRNDe71u3Tfnxev8" TargetMode="External"/><Relationship Id="rId2011" Type="http://schemas.openxmlformats.org/officeDocument/2006/relationships/hyperlink" Target="https://talan.bank.gov.ua/get-user-certificate/c0gsRV5vU17fbilXViEv" TargetMode="External"/><Relationship Id="rId428" Type="http://schemas.openxmlformats.org/officeDocument/2006/relationships/hyperlink" Target="https://talan.bank.gov.ua/get-user-certificate/c0gsRoq0pAW_h2_Sxjkd" TargetMode="External"/><Relationship Id="rId635" Type="http://schemas.openxmlformats.org/officeDocument/2006/relationships/hyperlink" Target="https://talan.bank.gov.ua/get-user-certificate/c0gsRQa1_ykayJQNsxSW" TargetMode="External"/><Relationship Id="rId842" Type="http://schemas.openxmlformats.org/officeDocument/2006/relationships/hyperlink" Target="https://talan.bank.gov.ua/get-user-certificate/c0gsR-QlHk0kLWOvN1dg" TargetMode="External"/><Relationship Id="rId1058" Type="http://schemas.openxmlformats.org/officeDocument/2006/relationships/hyperlink" Target="https://talan.bank.gov.ua/get-user-certificate/c0gsR0BOlL_89184MCqA" TargetMode="External"/><Relationship Id="rId1265" Type="http://schemas.openxmlformats.org/officeDocument/2006/relationships/hyperlink" Target="https://talan.bank.gov.ua/get-user-certificate/c0gsRV7y0KJze7VRVt12" TargetMode="External"/><Relationship Id="rId1472" Type="http://schemas.openxmlformats.org/officeDocument/2006/relationships/hyperlink" Target="https://talan.bank.gov.ua/get-user-certificate/c0gsR_5v8dcOiK2kgjYM" TargetMode="External"/><Relationship Id="rId702" Type="http://schemas.openxmlformats.org/officeDocument/2006/relationships/hyperlink" Target="https://talan.bank.gov.ua/get-user-certificate/c0gsRhvjcK3w5W75-i9z" TargetMode="External"/><Relationship Id="rId1125" Type="http://schemas.openxmlformats.org/officeDocument/2006/relationships/hyperlink" Target="https://talan.bank.gov.ua/get-user-certificate/c0gsRQ-V7IDjuGe7wOfB" TargetMode="External"/><Relationship Id="rId1332" Type="http://schemas.openxmlformats.org/officeDocument/2006/relationships/hyperlink" Target="https://talan.bank.gov.ua/get-user-certificate/c0gsR3LnZzxKPYOOAy3t" TargetMode="External"/><Relationship Id="rId1777" Type="http://schemas.openxmlformats.org/officeDocument/2006/relationships/hyperlink" Target="https://talan.bank.gov.ua/get-user-certificate/c0gsRmH52ZMCNNxX3jJB" TargetMode="External"/><Relationship Id="rId1984" Type="http://schemas.openxmlformats.org/officeDocument/2006/relationships/hyperlink" Target="https://talan.bank.gov.ua/get-user-certificate/c0gsRLIjvE1DpdYTHTVb" TargetMode="External"/><Relationship Id="rId69" Type="http://schemas.openxmlformats.org/officeDocument/2006/relationships/hyperlink" Target="https://talan.bank.gov.ua/get-user-certificate/c0gsRzL-0HzgHBW6lao2" TargetMode="External"/><Relationship Id="rId1637" Type="http://schemas.openxmlformats.org/officeDocument/2006/relationships/hyperlink" Target="https://talan.bank.gov.ua/get-user-certificate/c0gsRIIUqN_2igyDDTml" TargetMode="External"/><Relationship Id="rId1844" Type="http://schemas.openxmlformats.org/officeDocument/2006/relationships/hyperlink" Target="https://talan.bank.gov.ua/get-user-certificate/c0gsR9q6jKbFl-uypZBK" TargetMode="External"/><Relationship Id="rId1704" Type="http://schemas.openxmlformats.org/officeDocument/2006/relationships/hyperlink" Target="https://talan.bank.gov.ua/get-user-certificate/c0gsR5thZBwx7_wS9ZvN" TargetMode="External"/><Relationship Id="rId285" Type="http://schemas.openxmlformats.org/officeDocument/2006/relationships/hyperlink" Target="https://talan.bank.gov.ua/get-user-certificate/c0gsR-oWW8gNiZmnTk5D" TargetMode="External"/><Relationship Id="rId1911" Type="http://schemas.openxmlformats.org/officeDocument/2006/relationships/hyperlink" Target="https://talan.bank.gov.ua/get-user-certificate/c0gsRUVR_t7g6LL9iwls" TargetMode="External"/><Relationship Id="rId492" Type="http://schemas.openxmlformats.org/officeDocument/2006/relationships/hyperlink" Target="https://talan.bank.gov.ua/get-user-certificate/c0gsRLecK311yeuLVX1m" TargetMode="External"/><Relationship Id="rId797" Type="http://schemas.openxmlformats.org/officeDocument/2006/relationships/hyperlink" Target="https://talan.bank.gov.ua/get-user-certificate/c0gsRehsU8biPOuQXdgE" TargetMode="External"/><Relationship Id="rId145" Type="http://schemas.openxmlformats.org/officeDocument/2006/relationships/hyperlink" Target="https://talan.bank.gov.ua/get-user-certificate/c0gsR_V0u84tZbSR134O" TargetMode="External"/><Relationship Id="rId352" Type="http://schemas.openxmlformats.org/officeDocument/2006/relationships/hyperlink" Target="https://talan.bank.gov.ua/get-user-certificate/c0gsR28a8lhgVs_rhxSQ" TargetMode="External"/><Relationship Id="rId1287" Type="http://schemas.openxmlformats.org/officeDocument/2006/relationships/hyperlink" Target="https://talan.bank.gov.ua/get-user-certificate/c0gsRUl8zs2X0P6y3Z8G" TargetMode="External"/><Relationship Id="rId2033" Type="http://schemas.openxmlformats.org/officeDocument/2006/relationships/hyperlink" Target="https://talan.bank.gov.ua/get-user-certificate/c0gsRWJgf7RXgAExQLCJ" TargetMode="External"/><Relationship Id="rId212" Type="http://schemas.openxmlformats.org/officeDocument/2006/relationships/hyperlink" Target="https://talan.bank.gov.ua/get-user-certificate/c0gsRbjcABFDlPRkKuEl" TargetMode="External"/><Relationship Id="rId657" Type="http://schemas.openxmlformats.org/officeDocument/2006/relationships/hyperlink" Target="https://talan.bank.gov.ua/get-user-certificate/c0gsRru8jU25CzVE8hm6" TargetMode="External"/><Relationship Id="rId864" Type="http://schemas.openxmlformats.org/officeDocument/2006/relationships/hyperlink" Target="https://talan.bank.gov.ua/get-user-certificate/c0gsRWTkwRwTbACQT-CW" TargetMode="External"/><Relationship Id="rId1494" Type="http://schemas.openxmlformats.org/officeDocument/2006/relationships/hyperlink" Target="https://talan.bank.gov.ua/get-user-certificate/c0gsRKDfn-yC4IIGyx91" TargetMode="External"/><Relationship Id="rId1799" Type="http://schemas.openxmlformats.org/officeDocument/2006/relationships/hyperlink" Target="https://talan.bank.gov.ua/get-user-certificate/c0gsRSfyaEdYNM5kBTeb" TargetMode="External"/><Relationship Id="rId517" Type="http://schemas.openxmlformats.org/officeDocument/2006/relationships/hyperlink" Target="https://talan.bank.gov.ua/get-user-certificate/c0gsRaP6frMe9WEC5eP-" TargetMode="External"/><Relationship Id="rId724" Type="http://schemas.openxmlformats.org/officeDocument/2006/relationships/hyperlink" Target="https://talan.bank.gov.ua/get-user-certificate/c0gsRIWvzgsgBRrVkj3H" TargetMode="External"/><Relationship Id="rId931" Type="http://schemas.openxmlformats.org/officeDocument/2006/relationships/hyperlink" Target="https://talan.bank.gov.ua/get-user-certificate/c0gsRmaZckwjCHwcKmjL" TargetMode="External"/><Relationship Id="rId1147" Type="http://schemas.openxmlformats.org/officeDocument/2006/relationships/hyperlink" Target="https://talan.bank.gov.ua/get-user-certificate/c0gsR1xCuASf_pTvLpMH" TargetMode="External"/><Relationship Id="rId1354" Type="http://schemas.openxmlformats.org/officeDocument/2006/relationships/hyperlink" Target="https://talan.bank.gov.ua/get-user-certificate/c0gsRzCBPvYnwDqYlSeP" TargetMode="External"/><Relationship Id="rId1561" Type="http://schemas.openxmlformats.org/officeDocument/2006/relationships/hyperlink" Target="https://talan.bank.gov.ua/get-user-certificate/c0gsRoqEy-D9PsHAlnJN" TargetMode="External"/><Relationship Id="rId60" Type="http://schemas.openxmlformats.org/officeDocument/2006/relationships/hyperlink" Target="https://talan.bank.gov.ua/get-user-certificate/c0gsRmVB_EsgMYRvtUh2" TargetMode="External"/><Relationship Id="rId1007" Type="http://schemas.openxmlformats.org/officeDocument/2006/relationships/hyperlink" Target="https://talan.bank.gov.ua/get-user-certificate/c0gsR95VH41KL5zbcb9H" TargetMode="External"/><Relationship Id="rId1214" Type="http://schemas.openxmlformats.org/officeDocument/2006/relationships/hyperlink" Target="https://talan.bank.gov.ua/get-user-certificate/c0gsR8qLG9U22uPBnvjB" TargetMode="External"/><Relationship Id="rId1421" Type="http://schemas.openxmlformats.org/officeDocument/2006/relationships/hyperlink" Target="https://talan.bank.gov.ua/get-user-certificate/c0gsRP22DG_JNbuqjbtz" TargetMode="External"/><Relationship Id="rId1659" Type="http://schemas.openxmlformats.org/officeDocument/2006/relationships/hyperlink" Target="https://talan.bank.gov.ua/get-user-certificate/c0gsR33oH05YJFtxVUWF" TargetMode="External"/><Relationship Id="rId1866" Type="http://schemas.openxmlformats.org/officeDocument/2006/relationships/hyperlink" Target="https://talan.bank.gov.ua/get-user-certificate/c0gsRjhXkwiRAQSwgHHn" TargetMode="External"/><Relationship Id="rId1519" Type="http://schemas.openxmlformats.org/officeDocument/2006/relationships/hyperlink" Target="https://talan.bank.gov.ua/get-user-certificate/c0gsRPe-KjJEziVVrk33" TargetMode="External"/><Relationship Id="rId1726" Type="http://schemas.openxmlformats.org/officeDocument/2006/relationships/hyperlink" Target="https://talan.bank.gov.ua/get-user-certificate/c0gsRBdI19eJP990Bmxa" TargetMode="External"/><Relationship Id="rId1933" Type="http://schemas.openxmlformats.org/officeDocument/2006/relationships/hyperlink" Target="https://talan.bank.gov.ua/get-user-certificate/c0gsRmMCuEAA1ReWPgGS" TargetMode="External"/><Relationship Id="rId18" Type="http://schemas.openxmlformats.org/officeDocument/2006/relationships/hyperlink" Target="https://talan.bank.gov.ua/get-user-certificate/c0gsRZ9QPxlNfORFlxUw" TargetMode="External"/><Relationship Id="rId167" Type="http://schemas.openxmlformats.org/officeDocument/2006/relationships/hyperlink" Target="https://talan.bank.gov.ua/get-user-certificate/c0gsRAFonHRxGiOxE_wK" TargetMode="External"/><Relationship Id="rId374" Type="http://schemas.openxmlformats.org/officeDocument/2006/relationships/hyperlink" Target="https://talan.bank.gov.ua/get-user-certificate/c0gsRQLPmdhD0H91MC20" TargetMode="External"/><Relationship Id="rId581" Type="http://schemas.openxmlformats.org/officeDocument/2006/relationships/hyperlink" Target="https://talan.bank.gov.ua/get-user-certificate/c0gsRHHOhcDHuxV-VQxX" TargetMode="External"/><Relationship Id="rId234" Type="http://schemas.openxmlformats.org/officeDocument/2006/relationships/hyperlink" Target="https://talan.bank.gov.ua/get-user-certificate/c0gsRCsMP9t4TML7XTux" TargetMode="External"/><Relationship Id="rId679" Type="http://schemas.openxmlformats.org/officeDocument/2006/relationships/hyperlink" Target="https://talan.bank.gov.ua/get-user-certificate/c0gsR-TXidpNwG5r6KKB" TargetMode="External"/><Relationship Id="rId886" Type="http://schemas.openxmlformats.org/officeDocument/2006/relationships/hyperlink" Target="https://talan.bank.gov.ua/get-user-certificate/c0gsRXqJz9CAkVMOrabo" TargetMode="External"/><Relationship Id="rId2" Type="http://schemas.openxmlformats.org/officeDocument/2006/relationships/hyperlink" Target="https://talan.bank.gov.ua/get-user-certificate/c0gsRUSgYNUKgVoWLdBR" TargetMode="External"/><Relationship Id="rId441" Type="http://schemas.openxmlformats.org/officeDocument/2006/relationships/hyperlink" Target="https://talan.bank.gov.ua/get-user-certificate/c0gsRVgnKfpQYo5pk4ck" TargetMode="External"/><Relationship Id="rId539" Type="http://schemas.openxmlformats.org/officeDocument/2006/relationships/hyperlink" Target="https://talan.bank.gov.ua/get-user-certificate/c0gsRKm0xSYUgFsxukuf" TargetMode="External"/><Relationship Id="rId746" Type="http://schemas.openxmlformats.org/officeDocument/2006/relationships/hyperlink" Target="https://talan.bank.gov.ua/get-user-certificate/c0gsRoXtf93CNrWyfODi" TargetMode="External"/><Relationship Id="rId1071" Type="http://schemas.openxmlformats.org/officeDocument/2006/relationships/hyperlink" Target="https://talan.bank.gov.ua/get-user-certificate/c0gsR4axBT-z8id7H7Lk" TargetMode="External"/><Relationship Id="rId1169" Type="http://schemas.openxmlformats.org/officeDocument/2006/relationships/hyperlink" Target="https://talan.bank.gov.ua/get-user-certificate/c0gsRiOQXfBgAPf7aN72" TargetMode="External"/><Relationship Id="rId1376" Type="http://schemas.openxmlformats.org/officeDocument/2006/relationships/hyperlink" Target="https://talan.bank.gov.ua/get-user-certificate/c0gsRPsgCydxWyj1UFEe" TargetMode="External"/><Relationship Id="rId1583" Type="http://schemas.openxmlformats.org/officeDocument/2006/relationships/hyperlink" Target="https://talan.bank.gov.ua/get-user-certificate/c0gsRXgTjG6DiguOBtPD" TargetMode="External"/><Relationship Id="rId301" Type="http://schemas.openxmlformats.org/officeDocument/2006/relationships/hyperlink" Target="https://talan.bank.gov.ua/get-user-certificate/c0gsRwZUmW9SCn7naHDn" TargetMode="External"/><Relationship Id="rId953" Type="http://schemas.openxmlformats.org/officeDocument/2006/relationships/hyperlink" Target="https://talan.bank.gov.ua/get-user-certificate/c0gsRli9isvXVPvR-UbB" TargetMode="External"/><Relationship Id="rId1029" Type="http://schemas.openxmlformats.org/officeDocument/2006/relationships/hyperlink" Target="https://talan.bank.gov.ua/get-user-certificate/c0gsR9lk-3-BqK4tkbaS" TargetMode="External"/><Relationship Id="rId1236" Type="http://schemas.openxmlformats.org/officeDocument/2006/relationships/hyperlink" Target="https://talan.bank.gov.ua/get-user-certificate/c0gsRElnQi-OkflUYQ59" TargetMode="External"/><Relationship Id="rId1790" Type="http://schemas.openxmlformats.org/officeDocument/2006/relationships/hyperlink" Target="https://talan.bank.gov.ua/get-user-certificate/c0gsRvXg-rUjw52S1LSp" TargetMode="External"/><Relationship Id="rId1888" Type="http://schemas.openxmlformats.org/officeDocument/2006/relationships/hyperlink" Target="https://talan.bank.gov.ua/get-user-certificate/c0gsRtpk3KivbrJrtkv1" TargetMode="External"/><Relationship Id="rId82" Type="http://schemas.openxmlformats.org/officeDocument/2006/relationships/hyperlink" Target="https://talan.bank.gov.ua/get-user-certificate/c0gsRFuzx_ojC9dA_VxD" TargetMode="External"/><Relationship Id="rId606" Type="http://schemas.openxmlformats.org/officeDocument/2006/relationships/hyperlink" Target="https://talan.bank.gov.ua/get-user-certificate/c0gsRu2gVMZ89M0Tun7k" TargetMode="External"/><Relationship Id="rId813" Type="http://schemas.openxmlformats.org/officeDocument/2006/relationships/hyperlink" Target="https://talan.bank.gov.ua/get-user-certificate/c0gsRw_nzvU7Gz-3F9B_" TargetMode="External"/><Relationship Id="rId1443" Type="http://schemas.openxmlformats.org/officeDocument/2006/relationships/hyperlink" Target="https://talan.bank.gov.ua/get-user-certificate/c0gsRl2RfJmnJEp7nQf5" TargetMode="External"/><Relationship Id="rId1650" Type="http://schemas.openxmlformats.org/officeDocument/2006/relationships/hyperlink" Target="https://talan.bank.gov.ua/get-user-certificate/c0gsRqWQ8WGOTFBbWcvk" TargetMode="External"/><Relationship Id="rId1748" Type="http://schemas.openxmlformats.org/officeDocument/2006/relationships/hyperlink" Target="https://talan.bank.gov.ua/get-user-certificate/c0gsRGnu5Iykin1HVhnE" TargetMode="External"/><Relationship Id="rId1303" Type="http://schemas.openxmlformats.org/officeDocument/2006/relationships/hyperlink" Target="https://talan.bank.gov.ua/get-user-certificate/c0gsRZ0ASfZBJ4nS7ETO" TargetMode="External"/><Relationship Id="rId1510" Type="http://schemas.openxmlformats.org/officeDocument/2006/relationships/hyperlink" Target="https://talan.bank.gov.ua/get-user-certificate/c0gsROXWZUCMwtFAfHf9" TargetMode="External"/><Relationship Id="rId1955" Type="http://schemas.openxmlformats.org/officeDocument/2006/relationships/hyperlink" Target="https://talan.bank.gov.ua/get-user-certificate/c0gsRT3rLeQyEFB80cjd" TargetMode="External"/><Relationship Id="rId1608" Type="http://schemas.openxmlformats.org/officeDocument/2006/relationships/hyperlink" Target="https://talan.bank.gov.ua/get-user-certificate/c0gsRvRrxyCtc_LfRlRm" TargetMode="External"/><Relationship Id="rId1815" Type="http://schemas.openxmlformats.org/officeDocument/2006/relationships/hyperlink" Target="https://talan.bank.gov.ua/get-user-certificate/c0gsRopWhkGuj1N6ZbXn" TargetMode="External"/><Relationship Id="rId189" Type="http://schemas.openxmlformats.org/officeDocument/2006/relationships/hyperlink" Target="https://talan.bank.gov.ua/get-user-certificate/c0gsRVSfp0Pj_ZYqbJ0T" TargetMode="External"/><Relationship Id="rId396" Type="http://schemas.openxmlformats.org/officeDocument/2006/relationships/hyperlink" Target="https://talan.bank.gov.ua/get-user-certificate/c0gsRvT4fwxR7IjVHiEA" TargetMode="External"/><Relationship Id="rId256" Type="http://schemas.openxmlformats.org/officeDocument/2006/relationships/hyperlink" Target="https://talan.bank.gov.ua/get-user-certificate/c0gsRe2aBzmUjVln5am5" TargetMode="External"/><Relationship Id="rId463" Type="http://schemas.openxmlformats.org/officeDocument/2006/relationships/hyperlink" Target="https://talan.bank.gov.ua/get-user-certificate/c0gsRrreyrVlZZh7c3zB" TargetMode="External"/><Relationship Id="rId670" Type="http://schemas.openxmlformats.org/officeDocument/2006/relationships/hyperlink" Target="https://talan.bank.gov.ua/get-user-certificate/c0gsRdpiKZbgMFm3x9q9" TargetMode="External"/><Relationship Id="rId1093" Type="http://schemas.openxmlformats.org/officeDocument/2006/relationships/hyperlink" Target="https://talan.bank.gov.ua/get-user-certificate/c0gsR7mtTWgm7e4qUbcU" TargetMode="External"/><Relationship Id="rId116" Type="http://schemas.openxmlformats.org/officeDocument/2006/relationships/hyperlink" Target="https://talan.bank.gov.ua/get-user-certificate/c0gsRtjJra6VDSwv_CH-" TargetMode="External"/><Relationship Id="rId323" Type="http://schemas.openxmlformats.org/officeDocument/2006/relationships/hyperlink" Target="https://talan.bank.gov.ua/get-user-certificate/c0gsR3lAQzJxl5do6aFe" TargetMode="External"/><Relationship Id="rId530" Type="http://schemas.openxmlformats.org/officeDocument/2006/relationships/hyperlink" Target="https://talan.bank.gov.ua/get-user-certificate/c0gsRFhSOgpeUAU4tP7J" TargetMode="External"/><Relationship Id="rId768" Type="http://schemas.openxmlformats.org/officeDocument/2006/relationships/hyperlink" Target="https://talan.bank.gov.ua/get-user-certificate/c0gsRVol0x0X0A__1J3A" TargetMode="External"/><Relationship Id="rId975" Type="http://schemas.openxmlformats.org/officeDocument/2006/relationships/hyperlink" Target="https://talan.bank.gov.ua/get-user-certificate/c0gsRi2pG0KHAa66Qju3" TargetMode="External"/><Relationship Id="rId1160" Type="http://schemas.openxmlformats.org/officeDocument/2006/relationships/hyperlink" Target="https://talan.bank.gov.ua/get-user-certificate/c0gsR-a3lk8aUsDcITSq" TargetMode="External"/><Relationship Id="rId1398" Type="http://schemas.openxmlformats.org/officeDocument/2006/relationships/hyperlink" Target="https://talan.bank.gov.ua/get-user-certificate/c0gsRtAoAh3ilii4PnlP" TargetMode="External"/><Relationship Id="rId2004" Type="http://schemas.openxmlformats.org/officeDocument/2006/relationships/hyperlink" Target="https://talan.bank.gov.ua/get-user-certificate/c0gsRap_omE2PlEai9wQ" TargetMode="External"/><Relationship Id="rId628" Type="http://schemas.openxmlformats.org/officeDocument/2006/relationships/hyperlink" Target="https://talan.bank.gov.ua/get-user-certificate/c0gsRhdIOIzNrDqMyZRh" TargetMode="External"/><Relationship Id="rId835" Type="http://schemas.openxmlformats.org/officeDocument/2006/relationships/hyperlink" Target="https://talan.bank.gov.ua/get-user-certificate/c0gsRHBU_2hFCoqOH3Q7" TargetMode="External"/><Relationship Id="rId1258" Type="http://schemas.openxmlformats.org/officeDocument/2006/relationships/hyperlink" Target="https://talan.bank.gov.ua/get-user-certificate/c0gsR9M2ZsfG6EqSeMXZ" TargetMode="External"/><Relationship Id="rId1465" Type="http://schemas.openxmlformats.org/officeDocument/2006/relationships/hyperlink" Target="https://talan.bank.gov.ua/get-user-certificate/c0gsRryr3V9tl2g9psd5" TargetMode="External"/><Relationship Id="rId1672" Type="http://schemas.openxmlformats.org/officeDocument/2006/relationships/hyperlink" Target="https://talan.bank.gov.ua/get-user-certificate/c0gsRfJlUulSebFlQWq6" TargetMode="External"/><Relationship Id="rId1020" Type="http://schemas.openxmlformats.org/officeDocument/2006/relationships/hyperlink" Target="https://talan.bank.gov.ua/get-user-certificate/c0gsR8O67txHqkNNFCeM" TargetMode="External"/><Relationship Id="rId1118" Type="http://schemas.openxmlformats.org/officeDocument/2006/relationships/hyperlink" Target="https://talan.bank.gov.ua/get-user-certificate/c0gsR2xm6Ix_d36vrTys" TargetMode="External"/><Relationship Id="rId1325" Type="http://schemas.openxmlformats.org/officeDocument/2006/relationships/hyperlink" Target="https://talan.bank.gov.ua/get-user-certificate/c0gsRNOY6ydPGP4AR2KC" TargetMode="External"/><Relationship Id="rId1532" Type="http://schemas.openxmlformats.org/officeDocument/2006/relationships/hyperlink" Target="https://talan.bank.gov.ua/get-user-certificate/c0gsRO18UK6LqcRdhKaI" TargetMode="External"/><Relationship Id="rId1977" Type="http://schemas.openxmlformats.org/officeDocument/2006/relationships/hyperlink" Target="https://talan.bank.gov.ua/get-user-certificate/c0gsRuFMrzlF2OZo_6CE" TargetMode="External"/><Relationship Id="rId902" Type="http://schemas.openxmlformats.org/officeDocument/2006/relationships/hyperlink" Target="https://talan.bank.gov.ua/get-user-certificate/c0gsROWgwNNqG9CPpw3u" TargetMode="External"/><Relationship Id="rId1837" Type="http://schemas.openxmlformats.org/officeDocument/2006/relationships/hyperlink" Target="https://talan.bank.gov.ua/get-user-certificate/c0gsRTBHljApe5hTQHXY" TargetMode="External"/><Relationship Id="rId31" Type="http://schemas.openxmlformats.org/officeDocument/2006/relationships/hyperlink" Target="https://talan.bank.gov.ua/get-user-certificate/c0gsR01FgbT4c-BHQsCb" TargetMode="External"/><Relationship Id="rId180" Type="http://schemas.openxmlformats.org/officeDocument/2006/relationships/hyperlink" Target="https://talan.bank.gov.ua/get-user-certificate/c0gsRxBz7OD2AEZ3q6xD" TargetMode="External"/><Relationship Id="rId278" Type="http://schemas.openxmlformats.org/officeDocument/2006/relationships/hyperlink" Target="https://talan.bank.gov.ua/get-user-certificate/c0gsR2kU2AEjU-TYoS8n" TargetMode="External"/><Relationship Id="rId1904" Type="http://schemas.openxmlformats.org/officeDocument/2006/relationships/hyperlink" Target="https://talan.bank.gov.ua/get-user-certificate/c0gsR09HWFDPMEwCNMPe" TargetMode="External"/><Relationship Id="rId485" Type="http://schemas.openxmlformats.org/officeDocument/2006/relationships/hyperlink" Target="https://talan.bank.gov.ua/get-user-certificate/c0gsRnMugEnx4yzMl4Md" TargetMode="External"/><Relationship Id="rId692" Type="http://schemas.openxmlformats.org/officeDocument/2006/relationships/hyperlink" Target="https://talan.bank.gov.ua/get-user-certificate/c0gsRHKcWZRsBtzJwkGF" TargetMode="External"/><Relationship Id="rId138" Type="http://schemas.openxmlformats.org/officeDocument/2006/relationships/hyperlink" Target="https://talan.bank.gov.ua/get-user-certificate/c0gsRCZ74jElZ47QDdRQ" TargetMode="External"/><Relationship Id="rId345" Type="http://schemas.openxmlformats.org/officeDocument/2006/relationships/hyperlink" Target="https://talan.bank.gov.ua/get-user-certificate/c0gsR1bX9QUqT3wiGzym" TargetMode="External"/><Relationship Id="rId552" Type="http://schemas.openxmlformats.org/officeDocument/2006/relationships/hyperlink" Target="https://talan.bank.gov.ua/get-user-certificate/c0gsR4fhkcHG0B8Z7E-F" TargetMode="External"/><Relationship Id="rId997" Type="http://schemas.openxmlformats.org/officeDocument/2006/relationships/hyperlink" Target="https://talan.bank.gov.ua/get-user-certificate/c0gsRavQtZjWQQ3T8dKY" TargetMode="External"/><Relationship Id="rId1182" Type="http://schemas.openxmlformats.org/officeDocument/2006/relationships/hyperlink" Target="https://talan.bank.gov.ua/get-user-certificate/c0gsRD3Uv9lAjaHf5ux9" TargetMode="External"/><Relationship Id="rId2026" Type="http://schemas.openxmlformats.org/officeDocument/2006/relationships/hyperlink" Target="https://talan.bank.gov.ua/get-user-certificate/c0gsRApRN_WEUtM0u9Rs" TargetMode="External"/><Relationship Id="rId205" Type="http://schemas.openxmlformats.org/officeDocument/2006/relationships/hyperlink" Target="https://talan.bank.gov.ua/get-user-certificate/c0gsR4MERAf_G7vCRa0A" TargetMode="External"/><Relationship Id="rId412" Type="http://schemas.openxmlformats.org/officeDocument/2006/relationships/hyperlink" Target="https://talan.bank.gov.ua/get-user-certificate/c0gsR0utp9jLt7I4iswn" TargetMode="External"/><Relationship Id="rId857" Type="http://schemas.openxmlformats.org/officeDocument/2006/relationships/hyperlink" Target="https://talan.bank.gov.ua/get-user-certificate/c0gsRCFnsbN4Q7s54jr0" TargetMode="External"/><Relationship Id="rId1042" Type="http://schemas.openxmlformats.org/officeDocument/2006/relationships/hyperlink" Target="https://talan.bank.gov.ua/get-user-certificate/c0gsRbYl5rmuGgdpqJwf" TargetMode="External"/><Relationship Id="rId1487" Type="http://schemas.openxmlformats.org/officeDocument/2006/relationships/hyperlink" Target="https://talan.bank.gov.ua/get-user-certificate/c0gsRCBZEVPn0bs7IL8C" TargetMode="External"/><Relationship Id="rId1694" Type="http://schemas.openxmlformats.org/officeDocument/2006/relationships/hyperlink" Target="https://talan.bank.gov.ua/get-user-certificate/c0gsRsDG_ypH32OAaf_I" TargetMode="External"/><Relationship Id="rId717" Type="http://schemas.openxmlformats.org/officeDocument/2006/relationships/hyperlink" Target="https://talan.bank.gov.ua/get-user-certificate/c0gsRku4pSYcIaeeQ_OQ" TargetMode="External"/><Relationship Id="rId924" Type="http://schemas.openxmlformats.org/officeDocument/2006/relationships/hyperlink" Target="https://talan.bank.gov.ua/get-user-certificate/c0gsR1amBLBJZqoCY7Xg" TargetMode="External"/><Relationship Id="rId1347" Type="http://schemas.openxmlformats.org/officeDocument/2006/relationships/hyperlink" Target="https://talan.bank.gov.ua/get-user-certificate/c0gsRBY9Bg2UAN_OB9S2" TargetMode="External"/><Relationship Id="rId1554" Type="http://schemas.openxmlformats.org/officeDocument/2006/relationships/hyperlink" Target="https://talan.bank.gov.ua/get-user-certificate/c0gsR7az3j_fsYibqSfJ" TargetMode="External"/><Relationship Id="rId1761" Type="http://schemas.openxmlformats.org/officeDocument/2006/relationships/hyperlink" Target="https://talan.bank.gov.ua/get-user-certificate/c0gsR0kQdrD6hfDb2M75" TargetMode="External"/><Relationship Id="rId1999" Type="http://schemas.openxmlformats.org/officeDocument/2006/relationships/hyperlink" Target="https://talan.bank.gov.ua/get-user-certificate/c0gsRr6P2JO5M5Ki6grc" TargetMode="External"/><Relationship Id="rId53" Type="http://schemas.openxmlformats.org/officeDocument/2006/relationships/hyperlink" Target="https://talan.bank.gov.ua/get-user-certificate/c0gsRuJwhmMwqKEdw8V7" TargetMode="External"/><Relationship Id="rId1207" Type="http://schemas.openxmlformats.org/officeDocument/2006/relationships/hyperlink" Target="https://talan.bank.gov.ua/get-user-certificate/c0gsRC1RO0ft_8-RJCyb" TargetMode="External"/><Relationship Id="rId1414" Type="http://schemas.openxmlformats.org/officeDocument/2006/relationships/hyperlink" Target="https://talan.bank.gov.ua/get-user-certificate/c0gsRf6EdKikHlMcfnLf" TargetMode="External"/><Relationship Id="rId1621" Type="http://schemas.openxmlformats.org/officeDocument/2006/relationships/hyperlink" Target="https://talan.bank.gov.ua/get-user-certificate/c0gsRvH7Of1ztacS29L9" TargetMode="External"/><Relationship Id="rId1859" Type="http://schemas.openxmlformats.org/officeDocument/2006/relationships/hyperlink" Target="https://talan.bank.gov.ua/get-user-certificate/c0gsRRrh-hAmrb_-zg6R" TargetMode="External"/><Relationship Id="rId1719" Type="http://schemas.openxmlformats.org/officeDocument/2006/relationships/hyperlink" Target="https://talan.bank.gov.ua/get-user-certificate/c0gsRwfit4h8c1Dk1wxs" TargetMode="External"/><Relationship Id="rId1926" Type="http://schemas.openxmlformats.org/officeDocument/2006/relationships/hyperlink" Target="https://talan.bank.gov.ua/get-user-certificate/c0gsRZeGUXNoI5Lwegfm" TargetMode="External"/><Relationship Id="rId367" Type="http://schemas.openxmlformats.org/officeDocument/2006/relationships/hyperlink" Target="https://talan.bank.gov.ua/get-user-certificate/c0gsRLY5MtXvMLw7QR7C" TargetMode="External"/><Relationship Id="rId574" Type="http://schemas.openxmlformats.org/officeDocument/2006/relationships/hyperlink" Target="https://talan.bank.gov.ua/get-user-certificate/c0gsRVKA6Hn5M8W-LFNI" TargetMode="External"/><Relationship Id="rId227" Type="http://schemas.openxmlformats.org/officeDocument/2006/relationships/hyperlink" Target="https://talan.bank.gov.ua/get-user-certificate/c0gsRqFyEwC_JIWTfZqA" TargetMode="External"/><Relationship Id="rId781" Type="http://schemas.openxmlformats.org/officeDocument/2006/relationships/hyperlink" Target="https://talan.bank.gov.ua/get-user-certificate/c0gsRmAQv3TSQgMTGsBw" TargetMode="External"/><Relationship Id="rId879" Type="http://schemas.openxmlformats.org/officeDocument/2006/relationships/hyperlink" Target="https://talan.bank.gov.ua/get-user-certificate/c0gsRso1GRKPn9Q-T9LJ" TargetMode="External"/><Relationship Id="rId434" Type="http://schemas.openxmlformats.org/officeDocument/2006/relationships/hyperlink" Target="https://talan.bank.gov.ua/get-user-certificate/c0gsRKQwCI6lzZU_Uc2r" TargetMode="External"/><Relationship Id="rId641" Type="http://schemas.openxmlformats.org/officeDocument/2006/relationships/hyperlink" Target="https://talan.bank.gov.ua/get-user-certificate/c0gsRZxAWbrVNdHhghsp" TargetMode="External"/><Relationship Id="rId739" Type="http://schemas.openxmlformats.org/officeDocument/2006/relationships/hyperlink" Target="https://talan.bank.gov.ua/get-user-certificate/c0gsR1gDw5hZ9NZWSnmU" TargetMode="External"/><Relationship Id="rId1064" Type="http://schemas.openxmlformats.org/officeDocument/2006/relationships/hyperlink" Target="https://talan.bank.gov.ua/get-user-certificate/c0gsRpbX6hnYsSBOx3c9" TargetMode="External"/><Relationship Id="rId1271" Type="http://schemas.openxmlformats.org/officeDocument/2006/relationships/hyperlink" Target="https://talan.bank.gov.ua/get-user-certificate/c0gsRnD2asjV8XWySUMi" TargetMode="External"/><Relationship Id="rId1369" Type="http://schemas.openxmlformats.org/officeDocument/2006/relationships/hyperlink" Target="https://talan.bank.gov.ua/get-user-certificate/c0gsRUa1lhlaN5RBYG1g" TargetMode="External"/><Relationship Id="rId1576" Type="http://schemas.openxmlformats.org/officeDocument/2006/relationships/hyperlink" Target="https://talan.bank.gov.ua/get-user-certificate/c0gsR65IBlPXULi9KCWz" TargetMode="External"/><Relationship Id="rId501" Type="http://schemas.openxmlformats.org/officeDocument/2006/relationships/hyperlink" Target="https://talan.bank.gov.ua/get-user-certificate/c0gsRXe-iSSGd-fMTDYu" TargetMode="External"/><Relationship Id="rId946" Type="http://schemas.openxmlformats.org/officeDocument/2006/relationships/hyperlink" Target="https://talan.bank.gov.ua/get-user-certificate/c0gsRpN7elnJfq_Yt0rh" TargetMode="External"/><Relationship Id="rId1131" Type="http://schemas.openxmlformats.org/officeDocument/2006/relationships/hyperlink" Target="https://talan.bank.gov.ua/get-user-certificate/c0gsR6_e_AiE8eVwiO2P" TargetMode="External"/><Relationship Id="rId1229" Type="http://schemas.openxmlformats.org/officeDocument/2006/relationships/hyperlink" Target="https://talan.bank.gov.ua/get-user-certificate/c0gsRvosiGBW6E9RtcUr" TargetMode="External"/><Relationship Id="rId1783" Type="http://schemas.openxmlformats.org/officeDocument/2006/relationships/hyperlink" Target="https://talan.bank.gov.ua/get-user-certificate/c0gsRibuPzF3DzHyn20-" TargetMode="External"/><Relationship Id="rId1990" Type="http://schemas.openxmlformats.org/officeDocument/2006/relationships/hyperlink" Target="https://talan.bank.gov.ua/get-user-certificate/c0gsRaugEw2uNFUmbQ3h" TargetMode="External"/><Relationship Id="rId75" Type="http://schemas.openxmlformats.org/officeDocument/2006/relationships/hyperlink" Target="https://talan.bank.gov.ua/get-user-certificate/c0gsRGs6tZ5qBpGU_Quv" TargetMode="External"/><Relationship Id="rId806" Type="http://schemas.openxmlformats.org/officeDocument/2006/relationships/hyperlink" Target="https://talan.bank.gov.ua/get-user-certificate/c0gsRLaRH8d00eD0Fy9u" TargetMode="External"/><Relationship Id="rId1436" Type="http://schemas.openxmlformats.org/officeDocument/2006/relationships/hyperlink" Target="https://talan.bank.gov.ua/get-user-certificate/c0gsRcKtymIMPn7yjcHv" TargetMode="External"/><Relationship Id="rId1643" Type="http://schemas.openxmlformats.org/officeDocument/2006/relationships/hyperlink" Target="https://talan.bank.gov.ua/get-user-certificate/c0gsRS-A6rooNg_qblqK" TargetMode="External"/><Relationship Id="rId1850" Type="http://schemas.openxmlformats.org/officeDocument/2006/relationships/hyperlink" Target="https://talan.bank.gov.ua/get-user-certificate/c0gsRkhQlxxVzkvYx6iW" TargetMode="External"/><Relationship Id="rId1503" Type="http://schemas.openxmlformats.org/officeDocument/2006/relationships/hyperlink" Target="https://talan.bank.gov.ua/get-user-certificate/c0gsRMSUvy2VX825PLRn" TargetMode="External"/><Relationship Id="rId1710" Type="http://schemas.openxmlformats.org/officeDocument/2006/relationships/hyperlink" Target="https://talan.bank.gov.ua/get-user-certificate/c0gsRgI26Mw8FhVxkCOc" TargetMode="External"/><Relationship Id="rId1948" Type="http://schemas.openxmlformats.org/officeDocument/2006/relationships/hyperlink" Target="https://talan.bank.gov.ua/get-user-certificate/c0gsR4kN9qbUO89bqrKE" TargetMode="External"/><Relationship Id="rId291" Type="http://schemas.openxmlformats.org/officeDocument/2006/relationships/hyperlink" Target="https://talan.bank.gov.ua/get-user-certificate/c0gsRywfdQxlc5SVYy4u" TargetMode="External"/><Relationship Id="rId1808" Type="http://schemas.openxmlformats.org/officeDocument/2006/relationships/hyperlink" Target="https://talan.bank.gov.ua/get-user-certificate/c0gsRn932F1Yi5WX3xK2" TargetMode="External"/><Relationship Id="rId151" Type="http://schemas.openxmlformats.org/officeDocument/2006/relationships/hyperlink" Target="https://talan.bank.gov.ua/get-user-certificate/c0gsRIDn3-ygCxDRKYk2" TargetMode="External"/><Relationship Id="rId389" Type="http://schemas.openxmlformats.org/officeDocument/2006/relationships/hyperlink" Target="https://talan.bank.gov.ua/get-user-certificate/c0gsRm3tftKWdZzLwFha" TargetMode="External"/><Relationship Id="rId596" Type="http://schemas.openxmlformats.org/officeDocument/2006/relationships/hyperlink" Target="https://talan.bank.gov.ua/get-user-certificate/c0gsRTM_5VtN8GbEbQcC" TargetMode="External"/><Relationship Id="rId249" Type="http://schemas.openxmlformats.org/officeDocument/2006/relationships/hyperlink" Target="https://talan.bank.gov.ua/get-user-certificate/c0gsRS4IgB_jlhHiEEja" TargetMode="External"/><Relationship Id="rId456" Type="http://schemas.openxmlformats.org/officeDocument/2006/relationships/hyperlink" Target="https://talan.bank.gov.ua/get-user-certificate/c0gsRlsEMxT7OCszyg-8" TargetMode="External"/><Relationship Id="rId663" Type="http://schemas.openxmlformats.org/officeDocument/2006/relationships/hyperlink" Target="https://talan.bank.gov.ua/get-user-certificate/c0gsRVgxyxGX5gPojLLQ" TargetMode="External"/><Relationship Id="rId870" Type="http://schemas.openxmlformats.org/officeDocument/2006/relationships/hyperlink" Target="https://talan.bank.gov.ua/get-user-certificate/c0gsRGXQWQZ1RxHz4zpo" TargetMode="External"/><Relationship Id="rId1086" Type="http://schemas.openxmlformats.org/officeDocument/2006/relationships/hyperlink" Target="https://talan.bank.gov.ua/get-user-certificate/c0gsREMta2zUxpwpgaO7" TargetMode="External"/><Relationship Id="rId1293" Type="http://schemas.openxmlformats.org/officeDocument/2006/relationships/hyperlink" Target="https://talan.bank.gov.ua/get-user-certificate/c0gsRt8tYfvQvbVMWQIc" TargetMode="External"/><Relationship Id="rId109" Type="http://schemas.openxmlformats.org/officeDocument/2006/relationships/hyperlink" Target="https://talan.bank.gov.ua/get-user-certificate/c0gsRk3WaWsRUh6j2ryu" TargetMode="External"/><Relationship Id="rId316" Type="http://schemas.openxmlformats.org/officeDocument/2006/relationships/hyperlink" Target="https://talan.bank.gov.ua/get-user-certificate/c0gsRaWAwslcl0Uu5L-Y" TargetMode="External"/><Relationship Id="rId523" Type="http://schemas.openxmlformats.org/officeDocument/2006/relationships/hyperlink" Target="https://talan.bank.gov.ua/get-user-certificate/c0gsRNcuC6nJlt5n7EIz" TargetMode="External"/><Relationship Id="rId968" Type="http://schemas.openxmlformats.org/officeDocument/2006/relationships/hyperlink" Target="https://talan.bank.gov.ua/get-user-certificate/c0gsR8I5i4zviCQxjb84" TargetMode="External"/><Relationship Id="rId1153" Type="http://schemas.openxmlformats.org/officeDocument/2006/relationships/hyperlink" Target="https://talan.bank.gov.ua/get-user-certificate/c0gsR8_Kcheki-JQDez6" TargetMode="External"/><Relationship Id="rId1598" Type="http://schemas.openxmlformats.org/officeDocument/2006/relationships/hyperlink" Target="https://talan.bank.gov.ua/get-user-certificate/c0gsRsAs8f9tx42UA6cJ" TargetMode="External"/><Relationship Id="rId97" Type="http://schemas.openxmlformats.org/officeDocument/2006/relationships/hyperlink" Target="https://talan.bank.gov.ua/get-user-certificate/c0gsRwOEmGpqA6A3Tq8n" TargetMode="External"/><Relationship Id="rId730" Type="http://schemas.openxmlformats.org/officeDocument/2006/relationships/hyperlink" Target="https://talan.bank.gov.ua/get-user-certificate/c0gsRyBW_BXfgHdXv5--" TargetMode="External"/><Relationship Id="rId828" Type="http://schemas.openxmlformats.org/officeDocument/2006/relationships/hyperlink" Target="https://talan.bank.gov.ua/get-user-certificate/c0gsROMiQBVlxZycH9Ca" TargetMode="External"/><Relationship Id="rId1013" Type="http://schemas.openxmlformats.org/officeDocument/2006/relationships/hyperlink" Target="https://talan.bank.gov.ua/get-user-certificate/c0gsRQLXykbcMsYUi1OA" TargetMode="External"/><Relationship Id="rId1360" Type="http://schemas.openxmlformats.org/officeDocument/2006/relationships/hyperlink" Target="https://talan.bank.gov.ua/get-user-certificate/c0gsRaF1I890D7oSTZan" TargetMode="External"/><Relationship Id="rId1458" Type="http://schemas.openxmlformats.org/officeDocument/2006/relationships/hyperlink" Target="https://talan.bank.gov.ua/get-user-certificate/c0gsRVNfjwASbYl_gFUd" TargetMode="External"/><Relationship Id="rId1665" Type="http://schemas.openxmlformats.org/officeDocument/2006/relationships/hyperlink" Target="https://talan.bank.gov.ua/get-user-certificate/c0gsRo5ijzowVltoh557" TargetMode="External"/><Relationship Id="rId1872" Type="http://schemas.openxmlformats.org/officeDocument/2006/relationships/hyperlink" Target="https://talan.bank.gov.ua/get-user-certificate/c0gsRE1UsvtfGfqdR49d" TargetMode="External"/><Relationship Id="rId1220" Type="http://schemas.openxmlformats.org/officeDocument/2006/relationships/hyperlink" Target="https://talan.bank.gov.ua/get-user-certificate/c0gsRu9We6WgEZF0dnGh" TargetMode="External"/><Relationship Id="rId1318" Type="http://schemas.openxmlformats.org/officeDocument/2006/relationships/hyperlink" Target="https://talan.bank.gov.ua/get-user-certificate/c0gsR9oEOHq-uRqFngaD" TargetMode="External"/><Relationship Id="rId1525" Type="http://schemas.openxmlformats.org/officeDocument/2006/relationships/hyperlink" Target="https://talan.bank.gov.ua/get-user-certificate/c0gsRP9xRs5mKwG1lS_T" TargetMode="External"/><Relationship Id="rId1732" Type="http://schemas.openxmlformats.org/officeDocument/2006/relationships/hyperlink" Target="https://talan.bank.gov.ua/get-user-certificate/c0gsRCfMyn0Rt8WyzwPA" TargetMode="External"/><Relationship Id="rId24" Type="http://schemas.openxmlformats.org/officeDocument/2006/relationships/hyperlink" Target="https://talan.bank.gov.ua/get-user-certificate/c0gsRJX2AGRm-Pd1XWnZ" TargetMode="External"/><Relationship Id="rId173" Type="http://schemas.openxmlformats.org/officeDocument/2006/relationships/hyperlink" Target="https://talan.bank.gov.ua/get-user-certificate/c0gsRBzyFwXjfKe7-bw_" TargetMode="External"/><Relationship Id="rId380" Type="http://schemas.openxmlformats.org/officeDocument/2006/relationships/hyperlink" Target="https://talan.bank.gov.ua/get-user-certificate/c0gsRwu0aaUwrcQ_W11t" TargetMode="External"/><Relationship Id="rId240" Type="http://schemas.openxmlformats.org/officeDocument/2006/relationships/hyperlink" Target="https://talan.bank.gov.ua/get-user-certificate/c0gsRjofNMBbFH_p8nXm" TargetMode="External"/><Relationship Id="rId478" Type="http://schemas.openxmlformats.org/officeDocument/2006/relationships/hyperlink" Target="https://talan.bank.gov.ua/get-user-certificate/c0gsRQ5kESRcm_FuehTS" TargetMode="External"/><Relationship Id="rId685" Type="http://schemas.openxmlformats.org/officeDocument/2006/relationships/hyperlink" Target="https://talan.bank.gov.ua/get-user-certificate/c0gsReksZlJGrhDk1E1E" TargetMode="External"/><Relationship Id="rId892" Type="http://schemas.openxmlformats.org/officeDocument/2006/relationships/hyperlink" Target="https://talan.bank.gov.ua/get-user-certificate/c0gsR0QlW_ZtHOT31jZG" TargetMode="External"/><Relationship Id="rId100" Type="http://schemas.openxmlformats.org/officeDocument/2006/relationships/hyperlink" Target="https://talan.bank.gov.ua/get-user-certificate/c0gsRV_mlKr3xne28E8a" TargetMode="External"/><Relationship Id="rId338" Type="http://schemas.openxmlformats.org/officeDocument/2006/relationships/hyperlink" Target="https://talan.bank.gov.ua/get-user-certificate/c0gsRU3U7I2WsGTD1hBV" TargetMode="External"/><Relationship Id="rId545" Type="http://schemas.openxmlformats.org/officeDocument/2006/relationships/hyperlink" Target="https://talan.bank.gov.ua/get-user-certificate/c0gsRoXatcWZKJQej-ro" TargetMode="External"/><Relationship Id="rId752" Type="http://schemas.openxmlformats.org/officeDocument/2006/relationships/hyperlink" Target="https://talan.bank.gov.ua/get-user-certificate/c0gsRD24DJZa_iC3q1yl" TargetMode="External"/><Relationship Id="rId1175" Type="http://schemas.openxmlformats.org/officeDocument/2006/relationships/hyperlink" Target="https://talan.bank.gov.ua/get-user-certificate/c0gsRpf_9jzk4F1jyBnr" TargetMode="External"/><Relationship Id="rId1382" Type="http://schemas.openxmlformats.org/officeDocument/2006/relationships/hyperlink" Target="https://talan.bank.gov.ua/get-user-certificate/c0gsRfOL5-oJ3K8cQNMQ" TargetMode="External"/><Relationship Id="rId2019" Type="http://schemas.openxmlformats.org/officeDocument/2006/relationships/hyperlink" Target="https://talan.bank.gov.ua/get-user-certificate/c0gsR4mEes_Jc4CSypRZ" TargetMode="External"/><Relationship Id="rId405" Type="http://schemas.openxmlformats.org/officeDocument/2006/relationships/hyperlink" Target="https://talan.bank.gov.ua/get-user-certificate/c0gsR11bkOGXLUWxF6FI" TargetMode="External"/><Relationship Id="rId612" Type="http://schemas.openxmlformats.org/officeDocument/2006/relationships/hyperlink" Target="https://talan.bank.gov.ua/get-user-certificate/c0gsRpFhqElYb9kjS6OK" TargetMode="External"/><Relationship Id="rId1035" Type="http://schemas.openxmlformats.org/officeDocument/2006/relationships/hyperlink" Target="https://talan.bank.gov.ua/get-user-certificate/c0gsR4rEr9_R-K6R7-M3" TargetMode="External"/><Relationship Id="rId1242" Type="http://schemas.openxmlformats.org/officeDocument/2006/relationships/hyperlink" Target="https://talan.bank.gov.ua/get-user-certificate/c0gsRoJBC_2sBVf2qpWK" TargetMode="External"/><Relationship Id="rId1687" Type="http://schemas.openxmlformats.org/officeDocument/2006/relationships/hyperlink" Target="https://talan.bank.gov.ua/get-user-certificate/c0gsRk-bK_dzEd_I-tB4" TargetMode="External"/><Relationship Id="rId1894" Type="http://schemas.openxmlformats.org/officeDocument/2006/relationships/hyperlink" Target="https://talan.bank.gov.ua/get-user-certificate/c0gsROOfMMmwRphhB4gV" TargetMode="External"/><Relationship Id="rId917" Type="http://schemas.openxmlformats.org/officeDocument/2006/relationships/hyperlink" Target="https://talan.bank.gov.ua/get-user-certificate/c0gsRBOpaYbfc4127XRg" TargetMode="External"/><Relationship Id="rId1102" Type="http://schemas.openxmlformats.org/officeDocument/2006/relationships/hyperlink" Target="https://talan.bank.gov.ua/get-user-certificate/c0gsR3Dzm1VNBR5oHO8f" TargetMode="External"/><Relationship Id="rId1547" Type="http://schemas.openxmlformats.org/officeDocument/2006/relationships/hyperlink" Target="https://talan.bank.gov.ua/get-user-certificate/c0gsR8CJ5FuwKOBxjgHo" TargetMode="External"/><Relationship Id="rId1754" Type="http://schemas.openxmlformats.org/officeDocument/2006/relationships/hyperlink" Target="https://talan.bank.gov.ua/get-user-certificate/c0gsRdWysqVAJojiVr1p" TargetMode="External"/><Relationship Id="rId1961" Type="http://schemas.openxmlformats.org/officeDocument/2006/relationships/hyperlink" Target="https://talan.bank.gov.ua/get-user-certificate/c0gsRla9EFUHMcokduTQ" TargetMode="External"/><Relationship Id="rId46" Type="http://schemas.openxmlformats.org/officeDocument/2006/relationships/hyperlink" Target="https://talan.bank.gov.ua/get-user-certificate/c0gsRG1o7nU-pdRTyHkT" TargetMode="External"/><Relationship Id="rId1407" Type="http://schemas.openxmlformats.org/officeDocument/2006/relationships/hyperlink" Target="https://talan.bank.gov.ua/get-user-certificate/c0gsRDQGp_Kip4fgjR89" TargetMode="External"/><Relationship Id="rId1614" Type="http://schemas.openxmlformats.org/officeDocument/2006/relationships/hyperlink" Target="https://talan.bank.gov.ua/get-user-certificate/c0gsRaKI-BTMUOetkfcn" TargetMode="External"/><Relationship Id="rId1821" Type="http://schemas.openxmlformats.org/officeDocument/2006/relationships/hyperlink" Target="https://talan.bank.gov.ua/get-user-certificate/c0gsRa-zUk1HstkbADUT" TargetMode="External"/><Relationship Id="rId195" Type="http://schemas.openxmlformats.org/officeDocument/2006/relationships/hyperlink" Target="https://talan.bank.gov.ua/get-user-certificate/c0gsRl3iii76vjXUcWXa" TargetMode="External"/><Relationship Id="rId1919" Type="http://schemas.openxmlformats.org/officeDocument/2006/relationships/hyperlink" Target="https://talan.bank.gov.ua/get-user-certificate/c0gsRq-jIutBQaw8Ij53" TargetMode="External"/><Relationship Id="rId262" Type="http://schemas.openxmlformats.org/officeDocument/2006/relationships/hyperlink" Target="https://talan.bank.gov.ua/get-user-certificate/c0gsRV9ksozmpggHiznS" TargetMode="External"/><Relationship Id="rId567" Type="http://schemas.openxmlformats.org/officeDocument/2006/relationships/hyperlink" Target="https://talan.bank.gov.ua/get-user-certificate/c0gsROAROF-T296nzbKb" TargetMode="External"/><Relationship Id="rId1197" Type="http://schemas.openxmlformats.org/officeDocument/2006/relationships/hyperlink" Target="https://talan.bank.gov.ua/get-user-certificate/c0gsRAJrEfUo64Suvbqo" TargetMode="External"/><Relationship Id="rId122" Type="http://schemas.openxmlformats.org/officeDocument/2006/relationships/hyperlink" Target="https://talan.bank.gov.ua/get-user-certificate/c0gsRAnyq_ekQbe72Z0z" TargetMode="External"/><Relationship Id="rId774" Type="http://schemas.openxmlformats.org/officeDocument/2006/relationships/hyperlink" Target="https://talan.bank.gov.ua/get-user-certificate/c0gsRUx3r2-8_NFJ3DYL" TargetMode="External"/><Relationship Id="rId981" Type="http://schemas.openxmlformats.org/officeDocument/2006/relationships/hyperlink" Target="https://talan.bank.gov.ua/get-user-certificate/c0gsRjQ_GSPRUn9UYljN" TargetMode="External"/><Relationship Id="rId1057" Type="http://schemas.openxmlformats.org/officeDocument/2006/relationships/hyperlink" Target="https://talan.bank.gov.ua/get-user-certificate/c0gsRt0dEqDcrfZHCMlS" TargetMode="External"/><Relationship Id="rId2010" Type="http://schemas.openxmlformats.org/officeDocument/2006/relationships/hyperlink" Target="https://talan.bank.gov.ua/get-user-certificate/c0gsRtJI-ioPZWEdZRCd" TargetMode="External"/><Relationship Id="rId427" Type="http://schemas.openxmlformats.org/officeDocument/2006/relationships/hyperlink" Target="https://talan.bank.gov.ua/get-user-certificate/c0gsRKFHJqOI2Y7nXYca" TargetMode="External"/><Relationship Id="rId634" Type="http://schemas.openxmlformats.org/officeDocument/2006/relationships/hyperlink" Target="https://talan.bank.gov.ua/get-user-certificate/c0gsRhtScqbLEUxKsn46" TargetMode="External"/><Relationship Id="rId841" Type="http://schemas.openxmlformats.org/officeDocument/2006/relationships/hyperlink" Target="https://talan.bank.gov.ua/get-user-certificate/c0gsRPWftClib1D-62WQ" TargetMode="External"/><Relationship Id="rId1264" Type="http://schemas.openxmlformats.org/officeDocument/2006/relationships/hyperlink" Target="https://talan.bank.gov.ua/get-user-certificate/c0gsRlCmFoSl2hMBCYLG" TargetMode="External"/><Relationship Id="rId1471" Type="http://schemas.openxmlformats.org/officeDocument/2006/relationships/hyperlink" Target="https://talan.bank.gov.ua/get-user-certificate/c0gsRpJxraOfuF_xC5XR" TargetMode="External"/><Relationship Id="rId1569" Type="http://schemas.openxmlformats.org/officeDocument/2006/relationships/hyperlink" Target="https://talan.bank.gov.ua/get-user-certificate/c0gsRXUeDP6L1NFHQeP4" TargetMode="External"/><Relationship Id="rId701" Type="http://schemas.openxmlformats.org/officeDocument/2006/relationships/hyperlink" Target="https://talan.bank.gov.ua/get-user-certificate/c0gsRJvcPCjYaPFgXNoL" TargetMode="External"/><Relationship Id="rId939" Type="http://schemas.openxmlformats.org/officeDocument/2006/relationships/hyperlink" Target="https://talan.bank.gov.ua/get-user-certificate/c0gsRQV4BjX3hUU9krPs" TargetMode="External"/><Relationship Id="rId1124" Type="http://schemas.openxmlformats.org/officeDocument/2006/relationships/hyperlink" Target="https://talan.bank.gov.ua/get-user-certificate/c0gsRP5u10E1XCZ8HTZs" TargetMode="External"/><Relationship Id="rId1331" Type="http://schemas.openxmlformats.org/officeDocument/2006/relationships/hyperlink" Target="https://talan.bank.gov.ua/get-user-certificate/c0gsRXkhDU2-ZF1amadt" TargetMode="External"/><Relationship Id="rId1776" Type="http://schemas.openxmlformats.org/officeDocument/2006/relationships/hyperlink" Target="https://talan.bank.gov.ua/get-user-certificate/c0gsRXqwiKbZV9YS5eLC" TargetMode="External"/><Relationship Id="rId1983" Type="http://schemas.openxmlformats.org/officeDocument/2006/relationships/hyperlink" Target="https://talan.bank.gov.ua/get-user-certificate/c0gsRWtuEVMMk6D3OzoD" TargetMode="External"/><Relationship Id="rId68" Type="http://schemas.openxmlformats.org/officeDocument/2006/relationships/hyperlink" Target="https://talan.bank.gov.ua/get-user-certificate/c0gsRVJONkMzTw0Ywzbw" TargetMode="External"/><Relationship Id="rId1429" Type="http://schemas.openxmlformats.org/officeDocument/2006/relationships/hyperlink" Target="https://talan.bank.gov.ua/get-user-certificate/c0gsRTFfpnWXof6Y1cX2" TargetMode="External"/><Relationship Id="rId1636" Type="http://schemas.openxmlformats.org/officeDocument/2006/relationships/hyperlink" Target="https://talan.bank.gov.ua/get-user-certificate/c0gsRvkSRsgjknmvk3Qa" TargetMode="External"/><Relationship Id="rId1843" Type="http://schemas.openxmlformats.org/officeDocument/2006/relationships/hyperlink" Target="https://talan.bank.gov.ua/get-user-certificate/c0gsRxchCcduQfSnWDsk" TargetMode="External"/><Relationship Id="rId1703" Type="http://schemas.openxmlformats.org/officeDocument/2006/relationships/hyperlink" Target="https://talan.bank.gov.ua/get-user-certificate/c0gsR7XbIeCes1tvqrbA" TargetMode="External"/><Relationship Id="rId1910" Type="http://schemas.openxmlformats.org/officeDocument/2006/relationships/hyperlink" Target="https://talan.bank.gov.ua/get-user-certificate/c0gsRnE45mlPNaWjTPLI" TargetMode="External"/><Relationship Id="rId284" Type="http://schemas.openxmlformats.org/officeDocument/2006/relationships/hyperlink" Target="https://talan.bank.gov.ua/get-user-certificate/c0gsRO8r76eKCA12MVfu" TargetMode="External"/><Relationship Id="rId491" Type="http://schemas.openxmlformats.org/officeDocument/2006/relationships/hyperlink" Target="https://talan.bank.gov.ua/get-user-certificate/c0gsRZJfs47-Hwd2WTTJ" TargetMode="External"/><Relationship Id="rId144" Type="http://schemas.openxmlformats.org/officeDocument/2006/relationships/hyperlink" Target="https://talan.bank.gov.ua/get-user-certificate/c0gsR130-CmB_dWzi_4l" TargetMode="External"/><Relationship Id="rId589" Type="http://schemas.openxmlformats.org/officeDocument/2006/relationships/hyperlink" Target="https://talan.bank.gov.ua/get-user-certificate/c0gsRwmkuafTqcfWd2Vo" TargetMode="External"/><Relationship Id="rId796" Type="http://schemas.openxmlformats.org/officeDocument/2006/relationships/hyperlink" Target="https://talan.bank.gov.ua/get-user-certificate/c0gsRtgBu0GAHq3uFS1X" TargetMode="External"/><Relationship Id="rId351" Type="http://schemas.openxmlformats.org/officeDocument/2006/relationships/hyperlink" Target="https://talan.bank.gov.ua/get-user-certificate/c0gsR9icfHfI2p9CtvRR" TargetMode="External"/><Relationship Id="rId449" Type="http://schemas.openxmlformats.org/officeDocument/2006/relationships/hyperlink" Target="https://talan.bank.gov.ua/get-user-certificate/c0gsRm-Yg46OIwH-uGfs" TargetMode="External"/><Relationship Id="rId656" Type="http://schemas.openxmlformats.org/officeDocument/2006/relationships/hyperlink" Target="https://talan.bank.gov.ua/get-user-certificate/c0gsRmtIgayVZtL2a-ko" TargetMode="External"/><Relationship Id="rId863" Type="http://schemas.openxmlformats.org/officeDocument/2006/relationships/hyperlink" Target="https://talan.bank.gov.ua/get-user-certificate/c0gsRsZz0bTzuSJxLH-y" TargetMode="External"/><Relationship Id="rId1079" Type="http://schemas.openxmlformats.org/officeDocument/2006/relationships/hyperlink" Target="https://talan.bank.gov.ua/get-user-certificate/c0gsRZvzSu8CX6c_WL_6" TargetMode="External"/><Relationship Id="rId1286" Type="http://schemas.openxmlformats.org/officeDocument/2006/relationships/hyperlink" Target="https://talan.bank.gov.ua/get-user-certificate/c0gsRt9j_9SKNxUjPCqr" TargetMode="External"/><Relationship Id="rId1493" Type="http://schemas.openxmlformats.org/officeDocument/2006/relationships/hyperlink" Target="https://talan.bank.gov.ua/get-user-certificate/c0gsRqmEcPixnxd5PWdm" TargetMode="External"/><Relationship Id="rId2032" Type="http://schemas.openxmlformats.org/officeDocument/2006/relationships/hyperlink" Target="https://talan.bank.gov.ua/get-user-certificate/c0gsRmssgIA3LkvFYv1f" TargetMode="External"/><Relationship Id="rId211" Type="http://schemas.openxmlformats.org/officeDocument/2006/relationships/hyperlink" Target="https://talan.bank.gov.ua/get-user-certificate/c0gsRkWEMWNgGS-piRG7" TargetMode="External"/><Relationship Id="rId309" Type="http://schemas.openxmlformats.org/officeDocument/2006/relationships/hyperlink" Target="https://talan.bank.gov.ua/get-user-certificate/c0gsRqEwttLIk15X51u4" TargetMode="External"/><Relationship Id="rId516" Type="http://schemas.openxmlformats.org/officeDocument/2006/relationships/hyperlink" Target="https://talan.bank.gov.ua/get-user-certificate/c0gsRg3AdV5mPfNj7R1O" TargetMode="External"/><Relationship Id="rId1146" Type="http://schemas.openxmlformats.org/officeDocument/2006/relationships/hyperlink" Target="https://talan.bank.gov.ua/get-user-certificate/c0gsRY4EeA1qAZZ2T0gJ" TargetMode="External"/><Relationship Id="rId1798" Type="http://schemas.openxmlformats.org/officeDocument/2006/relationships/hyperlink" Target="https://talan.bank.gov.ua/get-user-certificate/c0gsRLLdxw9FfT410JWs" TargetMode="External"/><Relationship Id="rId723" Type="http://schemas.openxmlformats.org/officeDocument/2006/relationships/hyperlink" Target="https://talan.bank.gov.ua/get-user-certificate/c0gsRriaUWnhVOU6-x0f" TargetMode="External"/><Relationship Id="rId930" Type="http://schemas.openxmlformats.org/officeDocument/2006/relationships/hyperlink" Target="https://talan.bank.gov.ua/get-user-certificate/c0gsRDlhRpfszV_8Ji8Q" TargetMode="External"/><Relationship Id="rId1006" Type="http://schemas.openxmlformats.org/officeDocument/2006/relationships/hyperlink" Target="https://talan.bank.gov.ua/get-user-certificate/c0gsRDuz0rgCu91TSpcx" TargetMode="External"/><Relationship Id="rId1353" Type="http://schemas.openxmlformats.org/officeDocument/2006/relationships/hyperlink" Target="https://talan.bank.gov.ua/get-user-certificate/c0gsRmmMT7rZC2-qva1C" TargetMode="External"/><Relationship Id="rId1560" Type="http://schemas.openxmlformats.org/officeDocument/2006/relationships/hyperlink" Target="https://talan.bank.gov.ua/get-user-certificate/c0gsRxKj1KEMRrMSRBGW" TargetMode="External"/><Relationship Id="rId1658" Type="http://schemas.openxmlformats.org/officeDocument/2006/relationships/hyperlink" Target="https://talan.bank.gov.ua/get-user-certificate/c0gsR-lnDMa5AqRcaBXd" TargetMode="External"/><Relationship Id="rId1865" Type="http://schemas.openxmlformats.org/officeDocument/2006/relationships/hyperlink" Target="https://talan.bank.gov.ua/get-user-certificate/c0gsRfInv8gnpQnSqAlu" TargetMode="External"/><Relationship Id="rId1213" Type="http://schemas.openxmlformats.org/officeDocument/2006/relationships/hyperlink" Target="https://talan.bank.gov.ua/get-user-certificate/c0gsR6_k4N-h7PjvHhDF" TargetMode="External"/><Relationship Id="rId1420" Type="http://schemas.openxmlformats.org/officeDocument/2006/relationships/hyperlink" Target="https://talan.bank.gov.ua/get-user-certificate/c0gsR2bMZb5Vh1MkzRIw" TargetMode="External"/><Relationship Id="rId1518" Type="http://schemas.openxmlformats.org/officeDocument/2006/relationships/hyperlink" Target="https://talan.bank.gov.ua/get-user-certificate/c0gsRpv-x2y6JUVkf20f" TargetMode="External"/><Relationship Id="rId1725" Type="http://schemas.openxmlformats.org/officeDocument/2006/relationships/hyperlink" Target="https://talan.bank.gov.ua/get-user-certificate/c0gsR1R_kV-C089H4qGQ" TargetMode="External"/><Relationship Id="rId1932" Type="http://schemas.openxmlformats.org/officeDocument/2006/relationships/hyperlink" Target="https://talan.bank.gov.ua/get-user-certificate/c0gsRYIUCbBbYrlQ6jy9" TargetMode="External"/><Relationship Id="rId17" Type="http://schemas.openxmlformats.org/officeDocument/2006/relationships/hyperlink" Target="https://talan.bank.gov.ua/get-user-certificate/c0gsRx43phcWa4yq7D6Y" TargetMode="External"/><Relationship Id="rId166" Type="http://schemas.openxmlformats.org/officeDocument/2006/relationships/hyperlink" Target="https://talan.bank.gov.ua/get-user-certificate/c0gsRbC5E67ZKjr5sbS-" TargetMode="External"/><Relationship Id="rId373" Type="http://schemas.openxmlformats.org/officeDocument/2006/relationships/hyperlink" Target="https://talan.bank.gov.ua/get-user-certificate/c0gsRtpyYd2JsPgDJaD0" TargetMode="External"/><Relationship Id="rId580" Type="http://schemas.openxmlformats.org/officeDocument/2006/relationships/hyperlink" Target="https://talan.bank.gov.ua/get-user-certificate/c0gsRJM2pZQvkGQDSmz6" TargetMode="External"/><Relationship Id="rId1" Type="http://schemas.openxmlformats.org/officeDocument/2006/relationships/hyperlink" Target="https://talan.bank.gov.ua/get-user-certificate/c0gsRx5GN-2SD_eVqQXE" TargetMode="External"/><Relationship Id="rId233" Type="http://schemas.openxmlformats.org/officeDocument/2006/relationships/hyperlink" Target="https://talan.bank.gov.ua/get-user-certificate/c0gsRaig6wzUCC9aNoEB" TargetMode="External"/><Relationship Id="rId440" Type="http://schemas.openxmlformats.org/officeDocument/2006/relationships/hyperlink" Target="https://talan.bank.gov.ua/get-user-certificate/c0gsRwpp1X6pJHqCNYrr" TargetMode="External"/><Relationship Id="rId678" Type="http://schemas.openxmlformats.org/officeDocument/2006/relationships/hyperlink" Target="https://talan.bank.gov.ua/get-user-certificate/c0gsR4jwCv29ThdmHZvp" TargetMode="External"/><Relationship Id="rId885" Type="http://schemas.openxmlformats.org/officeDocument/2006/relationships/hyperlink" Target="https://talan.bank.gov.ua/get-user-certificate/c0gsRI_C5CZjAc6qc5EL" TargetMode="External"/><Relationship Id="rId1070" Type="http://schemas.openxmlformats.org/officeDocument/2006/relationships/hyperlink" Target="https://talan.bank.gov.ua/get-user-certificate/c0gsRmyUsYaqCIOgQTMj" TargetMode="External"/><Relationship Id="rId300" Type="http://schemas.openxmlformats.org/officeDocument/2006/relationships/hyperlink" Target="https://talan.bank.gov.ua/get-user-certificate/c0gsRDq5HMNADuxRF60f" TargetMode="External"/><Relationship Id="rId538" Type="http://schemas.openxmlformats.org/officeDocument/2006/relationships/hyperlink" Target="https://talan.bank.gov.ua/get-user-certificate/c0gsRtrkLhY21JJLy4fm" TargetMode="External"/><Relationship Id="rId745" Type="http://schemas.openxmlformats.org/officeDocument/2006/relationships/hyperlink" Target="https://talan.bank.gov.ua/get-user-certificate/c0gsRG3LUnSepTrLlE0_" TargetMode="External"/><Relationship Id="rId952" Type="http://schemas.openxmlformats.org/officeDocument/2006/relationships/hyperlink" Target="https://talan.bank.gov.ua/get-user-certificate/c0gsRax9OmGel8w5xx0A" TargetMode="External"/><Relationship Id="rId1168" Type="http://schemas.openxmlformats.org/officeDocument/2006/relationships/hyperlink" Target="https://talan.bank.gov.ua/get-user-certificate/c0gsR9Say5Puxfe4UnPE" TargetMode="External"/><Relationship Id="rId1375" Type="http://schemas.openxmlformats.org/officeDocument/2006/relationships/hyperlink" Target="https://talan.bank.gov.ua/get-user-certificate/c0gsR26WQlmNv3E5RhkW" TargetMode="External"/><Relationship Id="rId1582" Type="http://schemas.openxmlformats.org/officeDocument/2006/relationships/hyperlink" Target="https://talan.bank.gov.ua/get-user-certificate/c0gsR3UrjPT_VpyAwbkE" TargetMode="External"/><Relationship Id="rId81" Type="http://schemas.openxmlformats.org/officeDocument/2006/relationships/hyperlink" Target="https://talan.bank.gov.ua/get-user-certificate/c0gsR4VoDG4V0S4D4SXV" TargetMode="External"/><Relationship Id="rId605" Type="http://schemas.openxmlformats.org/officeDocument/2006/relationships/hyperlink" Target="https://talan.bank.gov.ua/get-user-certificate/c0gsRD4MB2NYvljrV-fb" TargetMode="External"/><Relationship Id="rId812" Type="http://schemas.openxmlformats.org/officeDocument/2006/relationships/hyperlink" Target="https://talan.bank.gov.ua/get-user-certificate/c0gsRMq_H_dydN8GpLKk" TargetMode="External"/><Relationship Id="rId1028" Type="http://schemas.openxmlformats.org/officeDocument/2006/relationships/hyperlink" Target="https://talan.bank.gov.ua/get-user-certificate/c0gsRGIdfyFvn5iqnIwv" TargetMode="External"/><Relationship Id="rId1235" Type="http://schemas.openxmlformats.org/officeDocument/2006/relationships/hyperlink" Target="https://talan.bank.gov.ua/get-user-certificate/c0gsRRe3wINbnmpqy4gs" TargetMode="External"/><Relationship Id="rId1442" Type="http://schemas.openxmlformats.org/officeDocument/2006/relationships/hyperlink" Target="https://talan.bank.gov.ua/get-user-certificate/c0gsRpnTSwVDj1MREA3U" TargetMode="External"/><Relationship Id="rId1887" Type="http://schemas.openxmlformats.org/officeDocument/2006/relationships/hyperlink" Target="https://talan.bank.gov.ua/get-user-certificate/c0gsRChn7u6unV1HAbHZ" TargetMode="External"/><Relationship Id="rId1302" Type="http://schemas.openxmlformats.org/officeDocument/2006/relationships/hyperlink" Target="https://talan.bank.gov.ua/get-user-certificate/c0gsRt4jU3eRv-8MYfRc" TargetMode="External"/><Relationship Id="rId1747" Type="http://schemas.openxmlformats.org/officeDocument/2006/relationships/hyperlink" Target="https://talan.bank.gov.ua/get-user-certificate/c0gsRGU-QTBY9JeaGCkF" TargetMode="External"/><Relationship Id="rId1954" Type="http://schemas.openxmlformats.org/officeDocument/2006/relationships/hyperlink" Target="https://talan.bank.gov.ua/get-user-certificate/c0gsRM5LUN_-NPagb4cU" TargetMode="External"/><Relationship Id="rId39" Type="http://schemas.openxmlformats.org/officeDocument/2006/relationships/hyperlink" Target="https://talan.bank.gov.ua/get-user-certificate/c0gsRKxVP6x17Ss1-hSD" TargetMode="External"/><Relationship Id="rId1607" Type="http://schemas.openxmlformats.org/officeDocument/2006/relationships/hyperlink" Target="https://talan.bank.gov.ua/get-user-certificate/c0gsRds_ai9KjirL5Lty" TargetMode="External"/><Relationship Id="rId1814" Type="http://schemas.openxmlformats.org/officeDocument/2006/relationships/hyperlink" Target="https://talan.bank.gov.ua/get-user-certificate/c0gsR7JiXC46C6Iq9PEO" TargetMode="External"/><Relationship Id="rId188" Type="http://schemas.openxmlformats.org/officeDocument/2006/relationships/hyperlink" Target="https://talan.bank.gov.ua/get-user-certificate/c0gsRfUtp2teld37RtLe" TargetMode="External"/><Relationship Id="rId395" Type="http://schemas.openxmlformats.org/officeDocument/2006/relationships/hyperlink" Target="https://talan.bank.gov.ua/get-user-certificate/c0gsRQX4LDHsk9-06gYu" TargetMode="External"/><Relationship Id="rId255" Type="http://schemas.openxmlformats.org/officeDocument/2006/relationships/hyperlink" Target="https://talan.bank.gov.ua/get-user-certificate/c0gsR7vboEBijnzbCWt3" TargetMode="External"/><Relationship Id="rId462" Type="http://schemas.openxmlformats.org/officeDocument/2006/relationships/hyperlink" Target="https://talan.bank.gov.ua/get-user-certificate/c0gsRAhbKS4rDoWvSdPC" TargetMode="External"/><Relationship Id="rId1092" Type="http://schemas.openxmlformats.org/officeDocument/2006/relationships/hyperlink" Target="https://talan.bank.gov.ua/get-user-certificate/c0gsRGnwSW9GzAt9oB4c" TargetMode="External"/><Relationship Id="rId1397" Type="http://schemas.openxmlformats.org/officeDocument/2006/relationships/hyperlink" Target="https://talan.bank.gov.ua/get-user-certificate/c0gsR7d3ganwT85Ipb6V" TargetMode="External"/><Relationship Id="rId115" Type="http://schemas.openxmlformats.org/officeDocument/2006/relationships/hyperlink" Target="https://talan.bank.gov.ua/get-user-certificate/c0gsRXbDaJpIPsdkPmYN" TargetMode="External"/><Relationship Id="rId322" Type="http://schemas.openxmlformats.org/officeDocument/2006/relationships/hyperlink" Target="https://talan.bank.gov.ua/get-user-certificate/c0gsRsl8R-MpP-I1_bg4" TargetMode="External"/><Relationship Id="rId767" Type="http://schemas.openxmlformats.org/officeDocument/2006/relationships/hyperlink" Target="https://talan.bank.gov.ua/get-user-certificate/c0gsRu-2daPVgeyGCPFw" TargetMode="External"/><Relationship Id="rId974" Type="http://schemas.openxmlformats.org/officeDocument/2006/relationships/hyperlink" Target="https://talan.bank.gov.ua/get-user-certificate/c0gsRVtAEy5zv4mUZlzk" TargetMode="External"/><Relationship Id="rId2003" Type="http://schemas.openxmlformats.org/officeDocument/2006/relationships/hyperlink" Target="https://talan.bank.gov.ua/get-user-certificate/c0gsRVjWUbhoRU_bnFqR" TargetMode="External"/><Relationship Id="rId627" Type="http://schemas.openxmlformats.org/officeDocument/2006/relationships/hyperlink" Target="https://talan.bank.gov.ua/get-user-certificate/c0gsRYjhOLg-SQLNoOBA" TargetMode="External"/><Relationship Id="rId834" Type="http://schemas.openxmlformats.org/officeDocument/2006/relationships/hyperlink" Target="https://talan.bank.gov.ua/get-user-certificate/c0gsRWVMUhMxIk-RWrFb" TargetMode="External"/><Relationship Id="rId1257" Type="http://schemas.openxmlformats.org/officeDocument/2006/relationships/hyperlink" Target="https://talan.bank.gov.ua/get-user-certificate/c0gsR691FbdIrjnpeh_3" TargetMode="External"/><Relationship Id="rId1464" Type="http://schemas.openxmlformats.org/officeDocument/2006/relationships/hyperlink" Target="https://talan.bank.gov.ua/get-user-certificate/c0gsRt3PXYerT8dC5HI1" TargetMode="External"/><Relationship Id="rId1671" Type="http://schemas.openxmlformats.org/officeDocument/2006/relationships/hyperlink" Target="https://talan.bank.gov.ua/get-user-certificate/c0gsRiodv9mfFhuwoMB8" TargetMode="External"/><Relationship Id="rId901" Type="http://schemas.openxmlformats.org/officeDocument/2006/relationships/hyperlink" Target="https://talan.bank.gov.ua/get-user-certificate/c0gsRTcgPqu4Z1aBqKXx" TargetMode="External"/><Relationship Id="rId1117" Type="http://schemas.openxmlformats.org/officeDocument/2006/relationships/hyperlink" Target="https://talan.bank.gov.ua/get-user-certificate/c0gsRwMNAzYCtsty0QQR" TargetMode="External"/><Relationship Id="rId1324" Type="http://schemas.openxmlformats.org/officeDocument/2006/relationships/hyperlink" Target="https://talan.bank.gov.ua/get-user-certificate/c0gsRn30lIns1L3foByN" TargetMode="External"/><Relationship Id="rId1531" Type="http://schemas.openxmlformats.org/officeDocument/2006/relationships/hyperlink" Target="https://talan.bank.gov.ua/get-user-certificate/c0gsRhghBCoysLKwZrYi" TargetMode="External"/><Relationship Id="rId1769" Type="http://schemas.openxmlformats.org/officeDocument/2006/relationships/hyperlink" Target="https://talan.bank.gov.ua/get-user-certificate/c0gsRTWs3ukrIerbm25Y" TargetMode="External"/><Relationship Id="rId1976" Type="http://schemas.openxmlformats.org/officeDocument/2006/relationships/hyperlink" Target="https://talan.bank.gov.ua/get-user-certificate/c0gsRP9LSvchwIA9IbU-" TargetMode="External"/><Relationship Id="rId30" Type="http://schemas.openxmlformats.org/officeDocument/2006/relationships/hyperlink" Target="https://talan.bank.gov.ua/get-user-certificate/c0gsRQ3ZdFiI3xON9Q_O" TargetMode="External"/><Relationship Id="rId1629" Type="http://schemas.openxmlformats.org/officeDocument/2006/relationships/hyperlink" Target="https://talan.bank.gov.ua/get-user-certificate/c0gsRzcOYZeo6d6_IER4" TargetMode="External"/><Relationship Id="rId1836" Type="http://schemas.openxmlformats.org/officeDocument/2006/relationships/hyperlink" Target="https://talan.bank.gov.ua/get-user-certificate/c0gsRIBKokzDoeYv_Bvx" TargetMode="External"/><Relationship Id="rId1903" Type="http://schemas.openxmlformats.org/officeDocument/2006/relationships/hyperlink" Target="https://talan.bank.gov.ua/get-user-certificate/c0gsRCWQHreGGVrpmGoy" TargetMode="External"/><Relationship Id="rId277" Type="http://schemas.openxmlformats.org/officeDocument/2006/relationships/hyperlink" Target="https://talan.bank.gov.ua/get-user-certificate/c0gsR8j9x7MWCPstNyNV" TargetMode="External"/><Relationship Id="rId484" Type="http://schemas.openxmlformats.org/officeDocument/2006/relationships/hyperlink" Target="https://talan.bank.gov.ua/get-user-certificate/c0gsROqEewg4y6xmKQzS" TargetMode="External"/><Relationship Id="rId137" Type="http://schemas.openxmlformats.org/officeDocument/2006/relationships/hyperlink" Target="https://talan.bank.gov.ua/get-user-certificate/c0gsRjI54Z2LIIFH8Tyb" TargetMode="External"/><Relationship Id="rId344" Type="http://schemas.openxmlformats.org/officeDocument/2006/relationships/hyperlink" Target="https://talan.bank.gov.ua/get-user-certificate/c0gsRhZwaqlMmg29jHWh" TargetMode="External"/><Relationship Id="rId691" Type="http://schemas.openxmlformats.org/officeDocument/2006/relationships/hyperlink" Target="https://talan.bank.gov.ua/get-user-certificate/c0gsRw-QYoD26K0-pUlr" TargetMode="External"/><Relationship Id="rId789" Type="http://schemas.openxmlformats.org/officeDocument/2006/relationships/hyperlink" Target="https://talan.bank.gov.ua/get-user-certificate/c0gsRDemb8udIP1YWfGZ" TargetMode="External"/><Relationship Id="rId996" Type="http://schemas.openxmlformats.org/officeDocument/2006/relationships/hyperlink" Target="https://talan.bank.gov.ua/get-user-certificate/c0gsRGJCzq1ncgJQob8z" TargetMode="External"/><Relationship Id="rId2025" Type="http://schemas.openxmlformats.org/officeDocument/2006/relationships/hyperlink" Target="https://talan.bank.gov.ua/get-user-certificate/c0gsRQCmTJ_vf4lfQeW_" TargetMode="External"/><Relationship Id="rId551" Type="http://schemas.openxmlformats.org/officeDocument/2006/relationships/hyperlink" Target="https://talan.bank.gov.ua/get-user-certificate/c0gsRFZX9jyiJqfgzNcL" TargetMode="External"/><Relationship Id="rId649" Type="http://schemas.openxmlformats.org/officeDocument/2006/relationships/hyperlink" Target="https://talan.bank.gov.ua/get-user-certificate/c0gsR6Fhtz0RViFlEfes" TargetMode="External"/><Relationship Id="rId856" Type="http://schemas.openxmlformats.org/officeDocument/2006/relationships/hyperlink" Target="https://talan.bank.gov.ua/get-user-certificate/c0gsRL7mEy8wi4UqIQBu" TargetMode="External"/><Relationship Id="rId1181" Type="http://schemas.openxmlformats.org/officeDocument/2006/relationships/hyperlink" Target="https://talan.bank.gov.ua/get-user-certificate/c0gsRnMs2AmSLROMb5MJ" TargetMode="External"/><Relationship Id="rId1279" Type="http://schemas.openxmlformats.org/officeDocument/2006/relationships/hyperlink" Target="https://talan.bank.gov.ua/get-user-certificate/c0gsRyjV5Plp0f3JAGc2" TargetMode="External"/><Relationship Id="rId1486" Type="http://schemas.openxmlformats.org/officeDocument/2006/relationships/hyperlink" Target="https://talan.bank.gov.ua/get-user-certificate/c0gsRj20XFesyCgDlRyg" TargetMode="External"/><Relationship Id="rId204" Type="http://schemas.openxmlformats.org/officeDocument/2006/relationships/hyperlink" Target="https://talan.bank.gov.ua/get-user-certificate/c0gsRnEWhprkL1GnRwk3" TargetMode="External"/><Relationship Id="rId411" Type="http://schemas.openxmlformats.org/officeDocument/2006/relationships/hyperlink" Target="https://talan.bank.gov.ua/get-user-certificate/c0gsR9FkT9e1Ic_8EWAQ" TargetMode="External"/><Relationship Id="rId509" Type="http://schemas.openxmlformats.org/officeDocument/2006/relationships/hyperlink" Target="https://talan.bank.gov.ua/get-user-certificate/c0gsR3rWVFD3DsWG_vGF" TargetMode="External"/><Relationship Id="rId1041" Type="http://schemas.openxmlformats.org/officeDocument/2006/relationships/hyperlink" Target="https://talan.bank.gov.ua/get-user-certificate/c0gsRg3aWXvppz95xJ_W" TargetMode="External"/><Relationship Id="rId1139" Type="http://schemas.openxmlformats.org/officeDocument/2006/relationships/hyperlink" Target="https://talan.bank.gov.ua/get-user-certificate/c0gsR0-ad00fZwh89-Bp" TargetMode="External"/><Relationship Id="rId1346" Type="http://schemas.openxmlformats.org/officeDocument/2006/relationships/hyperlink" Target="https://talan.bank.gov.ua/get-user-certificate/c0gsRjN83MUYja3Ipei3" TargetMode="External"/><Relationship Id="rId1693" Type="http://schemas.openxmlformats.org/officeDocument/2006/relationships/hyperlink" Target="https://talan.bank.gov.ua/get-user-certificate/c0gsRrQYIvyDZmZuyuvL" TargetMode="External"/><Relationship Id="rId1998" Type="http://schemas.openxmlformats.org/officeDocument/2006/relationships/hyperlink" Target="https://talan.bank.gov.ua/get-user-certificate/c0gsRGADNxgw4PBcEb8Y" TargetMode="External"/><Relationship Id="rId716" Type="http://schemas.openxmlformats.org/officeDocument/2006/relationships/hyperlink" Target="https://talan.bank.gov.ua/get-user-certificate/c0gsRKt5cMQE0wooBOaD" TargetMode="External"/><Relationship Id="rId923" Type="http://schemas.openxmlformats.org/officeDocument/2006/relationships/hyperlink" Target="https://talan.bank.gov.ua/get-user-certificate/c0gsRweA5RJ7nYnGHdxB" TargetMode="External"/><Relationship Id="rId1553" Type="http://schemas.openxmlformats.org/officeDocument/2006/relationships/hyperlink" Target="https://talan.bank.gov.ua/get-user-certificate/c0gsRKX6qRpztQolRQrE" TargetMode="External"/><Relationship Id="rId1760" Type="http://schemas.openxmlformats.org/officeDocument/2006/relationships/hyperlink" Target="https://talan.bank.gov.ua/get-user-certificate/c0gsRCBhTAMPT7VN7fGL" TargetMode="External"/><Relationship Id="rId1858" Type="http://schemas.openxmlformats.org/officeDocument/2006/relationships/hyperlink" Target="https://talan.bank.gov.ua/get-user-certificate/c0gsRxPimzDrNJgJCcSg" TargetMode="External"/><Relationship Id="rId52" Type="http://schemas.openxmlformats.org/officeDocument/2006/relationships/hyperlink" Target="https://talan.bank.gov.ua/get-user-certificate/c0gsR0w_DdJ7U3m_L2qo" TargetMode="External"/><Relationship Id="rId1206" Type="http://schemas.openxmlformats.org/officeDocument/2006/relationships/hyperlink" Target="https://talan.bank.gov.ua/get-user-certificate/c0gsRi7GpzDw6631-p3D" TargetMode="External"/><Relationship Id="rId1413" Type="http://schemas.openxmlformats.org/officeDocument/2006/relationships/hyperlink" Target="https://talan.bank.gov.ua/get-user-certificate/c0gsRRl6Pkebh-1eznql" TargetMode="External"/><Relationship Id="rId1620" Type="http://schemas.openxmlformats.org/officeDocument/2006/relationships/hyperlink" Target="https://talan.bank.gov.ua/get-user-certificate/c0gsRNAVFgN-2fgo1nVE" TargetMode="External"/><Relationship Id="rId1718" Type="http://schemas.openxmlformats.org/officeDocument/2006/relationships/hyperlink" Target="https://talan.bank.gov.ua/get-user-certificate/c0gsRkYqJWhTou-MDifr" TargetMode="External"/><Relationship Id="rId1925" Type="http://schemas.openxmlformats.org/officeDocument/2006/relationships/hyperlink" Target="https://talan.bank.gov.ua/get-user-certificate/c0gsRzLiTnOK9mxB-fgu" TargetMode="External"/><Relationship Id="rId299" Type="http://schemas.openxmlformats.org/officeDocument/2006/relationships/hyperlink" Target="https://talan.bank.gov.ua/get-user-certificate/c0gsRY4j2ID0gZD-1fcv" TargetMode="External"/><Relationship Id="rId159" Type="http://schemas.openxmlformats.org/officeDocument/2006/relationships/hyperlink" Target="https://talan.bank.gov.ua/get-user-certificate/c0gsR8IqF0mgxLmrlzTT" TargetMode="External"/><Relationship Id="rId366" Type="http://schemas.openxmlformats.org/officeDocument/2006/relationships/hyperlink" Target="https://talan.bank.gov.ua/get-user-certificate/c0gsRSDTNBV1TyUGj-tO" TargetMode="External"/><Relationship Id="rId573" Type="http://schemas.openxmlformats.org/officeDocument/2006/relationships/hyperlink" Target="https://talan.bank.gov.ua/get-user-certificate/c0gsRUiX3q6wVY7aLI-c" TargetMode="External"/><Relationship Id="rId780" Type="http://schemas.openxmlformats.org/officeDocument/2006/relationships/hyperlink" Target="https://talan.bank.gov.ua/get-user-certificate/c0gsRFkrTWr7LUd5SDW5" TargetMode="External"/><Relationship Id="rId226" Type="http://schemas.openxmlformats.org/officeDocument/2006/relationships/hyperlink" Target="https://talan.bank.gov.ua/get-user-certificate/c0gsRW-r_xcGP9XJHqdO" TargetMode="External"/><Relationship Id="rId433" Type="http://schemas.openxmlformats.org/officeDocument/2006/relationships/hyperlink" Target="https://talan.bank.gov.ua/get-user-certificate/c0gsRHQntQpOiSaLtKqr" TargetMode="External"/><Relationship Id="rId878" Type="http://schemas.openxmlformats.org/officeDocument/2006/relationships/hyperlink" Target="https://talan.bank.gov.ua/get-user-certificate/c0gsRPVapLmq42Pm0Bxg" TargetMode="External"/><Relationship Id="rId1063" Type="http://schemas.openxmlformats.org/officeDocument/2006/relationships/hyperlink" Target="https://talan.bank.gov.ua/get-user-certificate/c0gsRiGmtihUCvQkPFNl" TargetMode="External"/><Relationship Id="rId1270" Type="http://schemas.openxmlformats.org/officeDocument/2006/relationships/hyperlink" Target="https://talan.bank.gov.ua/get-user-certificate/c0gsRgurN5X-oUvjXK0o" TargetMode="External"/><Relationship Id="rId640" Type="http://schemas.openxmlformats.org/officeDocument/2006/relationships/hyperlink" Target="https://talan.bank.gov.ua/get-user-certificate/c0gsR51aeRfmG4jmgTfx" TargetMode="External"/><Relationship Id="rId738" Type="http://schemas.openxmlformats.org/officeDocument/2006/relationships/hyperlink" Target="https://talan.bank.gov.ua/get-user-certificate/c0gsRrHQbCNrpNllfjqT" TargetMode="External"/><Relationship Id="rId945" Type="http://schemas.openxmlformats.org/officeDocument/2006/relationships/hyperlink" Target="https://talan.bank.gov.ua/get-user-certificate/c0gsRU0QT_RGvbEVhHW9" TargetMode="External"/><Relationship Id="rId1368" Type="http://schemas.openxmlformats.org/officeDocument/2006/relationships/hyperlink" Target="https://talan.bank.gov.ua/get-user-certificate/c0gsRt6ztu2DQYucx1zL" TargetMode="External"/><Relationship Id="rId1575" Type="http://schemas.openxmlformats.org/officeDocument/2006/relationships/hyperlink" Target="https://talan.bank.gov.ua/get-user-certificate/c0gsRfCkEdimjCNoWc7K" TargetMode="External"/><Relationship Id="rId1782" Type="http://schemas.openxmlformats.org/officeDocument/2006/relationships/hyperlink" Target="https://talan.bank.gov.ua/get-user-certificate/c0gsRh-aiKepFeMnQwXB" TargetMode="External"/><Relationship Id="rId74" Type="http://schemas.openxmlformats.org/officeDocument/2006/relationships/hyperlink" Target="https://talan.bank.gov.ua/get-user-certificate/c0gsRpqeTu9_2DZ-ftIx" TargetMode="External"/><Relationship Id="rId500" Type="http://schemas.openxmlformats.org/officeDocument/2006/relationships/hyperlink" Target="https://talan.bank.gov.ua/get-user-certificate/c0gsRHm-I6DKwMDwbqty" TargetMode="External"/><Relationship Id="rId805" Type="http://schemas.openxmlformats.org/officeDocument/2006/relationships/hyperlink" Target="https://talan.bank.gov.ua/get-user-certificate/c0gsRf26fhg4CM4XRZwr" TargetMode="External"/><Relationship Id="rId1130" Type="http://schemas.openxmlformats.org/officeDocument/2006/relationships/hyperlink" Target="https://talan.bank.gov.ua/get-user-certificate/c0gsRr-1sEuXLWRi76JN" TargetMode="External"/><Relationship Id="rId1228" Type="http://schemas.openxmlformats.org/officeDocument/2006/relationships/hyperlink" Target="https://talan.bank.gov.ua/get-user-certificate/c0gsRy3Dxnc2G0gC1yZC" TargetMode="External"/><Relationship Id="rId1435" Type="http://schemas.openxmlformats.org/officeDocument/2006/relationships/hyperlink" Target="https://talan.bank.gov.ua/get-user-certificate/c0gsRMg97H2EexYQZ84D" TargetMode="External"/><Relationship Id="rId1642" Type="http://schemas.openxmlformats.org/officeDocument/2006/relationships/hyperlink" Target="https://talan.bank.gov.ua/get-user-certificate/c0gsRZzGkBrSdM8y3dui" TargetMode="External"/><Relationship Id="rId1947" Type="http://schemas.openxmlformats.org/officeDocument/2006/relationships/hyperlink" Target="https://talan.bank.gov.ua/get-user-certificate/c0gsRCkiZfR4CHrWvQas" TargetMode="External"/><Relationship Id="rId1502" Type="http://schemas.openxmlformats.org/officeDocument/2006/relationships/hyperlink" Target="https://talan.bank.gov.ua/get-user-certificate/c0gsRzUrphoiycy7zneZ" TargetMode="External"/><Relationship Id="rId1807" Type="http://schemas.openxmlformats.org/officeDocument/2006/relationships/hyperlink" Target="https://talan.bank.gov.ua/get-user-certificate/c0gsR4b7myo4zqkmXkue" TargetMode="External"/><Relationship Id="rId290" Type="http://schemas.openxmlformats.org/officeDocument/2006/relationships/hyperlink" Target="https://talan.bank.gov.ua/get-user-certificate/c0gsRAO2TKPFdbcg9XFK" TargetMode="External"/><Relationship Id="rId388" Type="http://schemas.openxmlformats.org/officeDocument/2006/relationships/hyperlink" Target="https://talan.bank.gov.ua/get-user-certificate/c0gsRmMgvaR3gnE4ug7i" TargetMode="External"/><Relationship Id="rId150" Type="http://schemas.openxmlformats.org/officeDocument/2006/relationships/hyperlink" Target="https://talan.bank.gov.ua/get-user-certificate/c0gsRGHi8nJ7Oy7KNe21" TargetMode="External"/><Relationship Id="rId595" Type="http://schemas.openxmlformats.org/officeDocument/2006/relationships/hyperlink" Target="https://talan.bank.gov.ua/get-user-certificate/c0gsRoeoB0UKXErLFR4S" TargetMode="External"/><Relationship Id="rId248" Type="http://schemas.openxmlformats.org/officeDocument/2006/relationships/hyperlink" Target="https://talan.bank.gov.ua/get-user-certificate/c0gsRNnASAleufPDZEsx" TargetMode="External"/><Relationship Id="rId455" Type="http://schemas.openxmlformats.org/officeDocument/2006/relationships/hyperlink" Target="https://talan.bank.gov.ua/get-user-certificate/c0gsRqZSAoWOq7ujllOo" TargetMode="External"/><Relationship Id="rId662" Type="http://schemas.openxmlformats.org/officeDocument/2006/relationships/hyperlink" Target="https://talan.bank.gov.ua/get-user-certificate/c0gsRg3L81HLRLqj9xeR" TargetMode="External"/><Relationship Id="rId1085" Type="http://schemas.openxmlformats.org/officeDocument/2006/relationships/hyperlink" Target="https://talan.bank.gov.ua/get-user-certificate/c0gsRvKc3FtQiV4eYys9" TargetMode="External"/><Relationship Id="rId1292" Type="http://schemas.openxmlformats.org/officeDocument/2006/relationships/hyperlink" Target="https://talan.bank.gov.ua/get-user-certificate/c0gsRhoDgRl-LKfOYH8D" TargetMode="External"/><Relationship Id="rId108" Type="http://schemas.openxmlformats.org/officeDocument/2006/relationships/hyperlink" Target="https://talan.bank.gov.ua/get-user-certificate/c0gsRQL6x6o3Vjqz8VgM" TargetMode="External"/><Relationship Id="rId315" Type="http://schemas.openxmlformats.org/officeDocument/2006/relationships/hyperlink" Target="https://talan.bank.gov.ua/get-user-certificate/c0gsRc5nMIFid1HYqP-d" TargetMode="External"/><Relationship Id="rId522" Type="http://schemas.openxmlformats.org/officeDocument/2006/relationships/hyperlink" Target="https://talan.bank.gov.ua/get-user-certificate/c0gsRbY5GvI_BPKNFNAZ" TargetMode="External"/><Relationship Id="rId967" Type="http://schemas.openxmlformats.org/officeDocument/2006/relationships/hyperlink" Target="https://talan.bank.gov.ua/get-user-certificate/c0gsRXnJG65z0tr7WjDT" TargetMode="External"/><Relationship Id="rId1152" Type="http://schemas.openxmlformats.org/officeDocument/2006/relationships/hyperlink" Target="https://talan.bank.gov.ua/get-user-certificate/c0gsRhCPf-RMCc5eJGWT" TargetMode="External"/><Relationship Id="rId1597" Type="http://schemas.openxmlformats.org/officeDocument/2006/relationships/hyperlink" Target="https://talan.bank.gov.ua/get-user-certificate/c0gsRNWWkS91X7dq3g95" TargetMode="External"/><Relationship Id="rId96" Type="http://schemas.openxmlformats.org/officeDocument/2006/relationships/hyperlink" Target="https://talan.bank.gov.ua/get-user-certificate/c0gsRTO5UN6R34cfjoZ7" TargetMode="External"/><Relationship Id="rId827" Type="http://schemas.openxmlformats.org/officeDocument/2006/relationships/hyperlink" Target="https://talan.bank.gov.ua/get-user-certificate/c0gsRVG0JZU9wJGetOFD" TargetMode="External"/><Relationship Id="rId1012" Type="http://schemas.openxmlformats.org/officeDocument/2006/relationships/hyperlink" Target="https://talan.bank.gov.ua/get-user-certificate/c0gsREkAGz2K5zGZQccX" TargetMode="External"/><Relationship Id="rId1457" Type="http://schemas.openxmlformats.org/officeDocument/2006/relationships/hyperlink" Target="https://talan.bank.gov.ua/get-user-certificate/c0gsRZ0yDXrlrFcWB_wh" TargetMode="External"/><Relationship Id="rId1664" Type="http://schemas.openxmlformats.org/officeDocument/2006/relationships/hyperlink" Target="https://talan.bank.gov.ua/get-user-certificate/c0gsRrNbUYZuOn-mRtHA" TargetMode="External"/><Relationship Id="rId1871" Type="http://schemas.openxmlformats.org/officeDocument/2006/relationships/hyperlink" Target="https://talan.bank.gov.ua/get-user-certificate/c0gsRwF78smNN-c8fJgj" TargetMode="External"/><Relationship Id="rId1317" Type="http://schemas.openxmlformats.org/officeDocument/2006/relationships/hyperlink" Target="https://talan.bank.gov.ua/get-user-certificate/c0gsR8ya9_Qn-Rg6i7Kg" TargetMode="External"/><Relationship Id="rId1524" Type="http://schemas.openxmlformats.org/officeDocument/2006/relationships/hyperlink" Target="https://talan.bank.gov.ua/get-user-certificate/c0gsRojMKuwwoRasWH57" TargetMode="External"/><Relationship Id="rId1731" Type="http://schemas.openxmlformats.org/officeDocument/2006/relationships/hyperlink" Target="https://talan.bank.gov.ua/get-user-certificate/c0gsRKlPQ6UkpvyS0gM6" TargetMode="External"/><Relationship Id="rId1969" Type="http://schemas.openxmlformats.org/officeDocument/2006/relationships/hyperlink" Target="https://talan.bank.gov.ua/get-user-certificate/c0gsRcj0oCfo3iS_kgHc" TargetMode="External"/><Relationship Id="rId23" Type="http://schemas.openxmlformats.org/officeDocument/2006/relationships/hyperlink" Target="https://talan.bank.gov.ua/get-user-certificate/c0gsRK-ukaX0Gh5g6u6W" TargetMode="External"/><Relationship Id="rId1829" Type="http://schemas.openxmlformats.org/officeDocument/2006/relationships/hyperlink" Target="https://talan.bank.gov.ua/get-user-certificate/c0gsRdkAZb8Phva39tTL" TargetMode="External"/><Relationship Id="rId172" Type="http://schemas.openxmlformats.org/officeDocument/2006/relationships/hyperlink" Target="https://talan.bank.gov.ua/get-user-certificate/c0gsRCKJQTo_OWByqbnL" TargetMode="External"/><Relationship Id="rId477" Type="http://schemas.openxmlformats.org/officeDocument/2006/relationships/hyperlink" Target="https://talan.bank.gov.ua/get-user-certificate/c0gsRRDZ26Ya7n6nd26a" TargetMode="External"/><Relationship Id="rId684" Type="http://schemas.openxmlformats.org/officeDocument/2006/relationships/hyperlink" Target="https://talan.bank.gov.ua/get-user-certificate/c0gsRdiRdV1mAufRcJbH" TargetMode="External"/><Relationship Id="rId337" Type="http://schemas.openxmlformats.org/officeDocument/2006/relationships/hyperlink" Target="https://talan.bank.gov.ua/get-user-certificate/c0gsRL64jB6V0xhCtGxz" TargetMode="External"/><Relationship Id="rId891" Type="http://schemas.openxmlformats.org/officeDocument/2006/relationships/hyperlink" Target="https://talan.bank.gov.ua/get-user-certificate/c0gsRywXC86WQo4P9FR9" TargetMode="External"/><Relationship Id="rId989" Type="http://schemas.openxmlformats.org/officeDocument/2006/relationships/hyperlink" Target="https://talan.bank.gov.ua/get-user-certificate/c0gsRVMzm4dBW-jrpUrf" TargetMode="External"/><Relationship Id="rId2018" Type="http://schemas.openxmlformats.org/officeDocument/2006/relationships/hyperlink" Target="https://talan.bank.gov.ua/get-user-certificate/c0gsR7Lr6h-2zwJv7ctg" TargetMode="External"/><Relationship Id="rId544" Type="http://schemas.openxmlformats.org/officeDocument/2006/relationships/hyperlink" Target="https://talan.bank.gov.ua/get-user-certificate/c0gsR0N8ZkiF7wy2HbNR" TargetMode="External"/><Relationship Id="rId751" Type="http://schemas.openxmlformats.org/officeDocument/2006/relationships/hyperlink" Target="https://talan.bank.gov.ua/get-user-certificate/c0gsRYkGabHrIANuBfJK" TargetMode="External"/><Relationship Id="rId849" Type="http://schemas.openxmlformats.org/officeDocument/2006/relationships/hyperlink" Target="https://talan.bank.gov.ua/get-user-certificate/c0gsRtGNo2kcVo7VnCRM" TargetMode="External"/><Relationship Id="rId1174" Type="http://schemas.openxmlformats.org/officeDocument/2006/relationships/hyperlink" Target="https://talan.bank.gov.ua/get-user-certificate/c0gsRIAY7Hk0DdqNhVNs" TargetMode="External"/><Relationship Id="rId1381" Type="http://schemas.openxmlformats.org/officeDocument/2006/relationships/hyperlink" Target="https://talan.bank.gov.ua/get-user-certificate/c0gsROX0W2tcJHZvc7jO" TargetMode="External"/><Relationship Id="rId1479" Type="http://schemas.openxmlformats.org/officeDocument/2006/relationships/hyperlink" Target="https://talan.bank.gov.ua/get-user-certificate/c0gsRpU7RQ7HLNZFTg8t" TargetMode="External"/><Relationship Id="rId1686" Type="http://schemas.openxmlformats.org/officeDocument/2006/relationships/hyperlink" Target="https://talan.bank.gov.ua/get-user-certificate/c0gsRR5oqbzLtioNfWAC" TargetMode="External"/><Relationship Id="rId404" Type="http://schemas.openxmlformats.org/officeDocument/2006/relationships/hyperlink" Target="https://talan.bank.gov.ua/get-user-certificate/c0gsRuI1-RU2EnRsbZ7o" TargetMode="External"/><Relationship Id="rId611" Type="http://schemas.openxmlformats.org/officeDocument/2006/relationships/hyperlink" Target="https://talan.bank.gov.ua/get-user-certificate/c0gsRz9gEVWM7TmJYWpl" TargetMode="External"/><Relationship Id="rId1034" Type="http://schemas.openxmlformats.org/officeDocument/2006/relationships/hyperlink" Target="https://talan.bank.gov.ua/get-user-certificate/c0gsRUBqXzrX7DrXVj7H" TargetMode="External"/><Relationship Id="rId1241" Type="http://schemas.openxmlformats.org/officeDocument/2006/relationships/hyperlink" Target="https://talan.bank.gov.ua/get-user-certificate/c0gsRFMR58lBsvdh3rYp" TargetMode="External"/><Relationship Id="rId1339" Type="http://schemas.openxmlformats.org/officeDocument/2006/relationships/hyperlink" Target="https://talan.bank.gov.ua/get-user-certificate/c0gsR2WQYayB-bZsYM4F" TargetMode="External"/><Relationship Id="rId1893" Type="http://schemas.openxmlformats.org/officeDocument/2006/relationships/hyperlink" Target="https://talan.bank.gov.ua/get-user-certificate/c0gsRzdkjO9iTU9j5tTh" TargetMode="External"/><Relationship Id="rId709" Type="http://schemas.openxmlformats.org/officeDocument/2006/relationships/hyperlink" Target="https://talan.bank.gov.ua/get-user-certificate/c0gsRJHr9JDBrqbtx84g" TargetMode="External"/><Relationship Id="rId916" Type="http://schemas.openxmlformats.org/officeDocument/2006/relationships/hyperlink" Target="https://talan.bank.gov.ua/get-user-certificate/c0gsR_1imqswt-CXXGXp" TargetMode="External"/><Relationship Id="rId1101" Type="http://schemas.openxmlformats.org/officeDocument/2006/relationships/hyperlink" Target="https://talan.bank.gov.ua/get-user-certificate/c0gsRExOajQfjEwBSniJ" TargetMode="External"/><Relationship Id="rId1546" Type="http://schemas.openxmlformats.org/officeDocument/2006/relationships/hyperlink" Target="https://talan.bank.gov.ua/get-user-certificate/c0gsRMrdJQMHLzIcuF_3" TargetMode="External"/><Relationship Id="rId1753" Type="http://schemas.openxmlformats.org/officeDocument/2006/relationships/hyperlink" Target="https://talan.bank.gov.ua/get-user-certificate/c0gsRxIFc68S-sNTeEO6" TargetMode="External"/><Relationship Id="rId1960" Type="http://schemas.openxmlformats.org/officeDocument/2006/relationships/hyperlink" Target="https://talan.bank.gov.ua/get-user-certificate/c0gsRdgNEa4PjCARq5iE" TargetMode="External"/><Relationship Id="rId45" Type="http://schemas.openxmlformats.org/officeDocument/2006/relationships/hyperlink" Target="https://talan.bank.gov.ua/get-user-certificate/c0gsR0Q1aR7gvVK_PUat" TargetMode="External"/><Relationship Id="rId1406" Type="http://schemas.openxmlformats.org/officeDocument/2006/relationships/hyperlink" Target="https://talan.bank.gov.ua/get-user-certificate/c0gsRS4F94B-IwBvzGUW" TargetMode="External"/><Relationship Id="rId1613" Type="http://schemas.openxmlformats.org/officeDocument/2006/relationships/hyperlink" Target="https://talan.bank.gov.ua/get-user-certificate/c0gsRhWwOSt6UEJG-dl2" TargetMode="External"/><Relationship Id="rId1820" Type="http://schemas.openxmlformats.org/officeDocument/2006/relationships/hyperlink" Target="https://talan.bank.gov.ua/get-user-certificate/c0gsReIEIwPcXMiBdb9r" TargetMode="External"/><Relationship Id="rId194" Type="http://schemas.openxmlformats.org/officeDocument/2006/relationships/hyperlink" Target="https://talan.bank.gov.ua/get-user-certificate/c0gsReDW68HC-Dqaqd2C" TargetMode="External"/><Relationship Id="rId1918" Type="http://schemas.openxmlformats.org/officeDocument/2006/relationships/hyperlink" Target="https://talan.bank.gov.ua/get-user-certificate/c0gsRVSKTV0Xq0hfJalJ" TargetMode="External"/><Relationship Id="rId261" Type="http://schemas.openxmlformats.org/officeDocument/2006/relationships/hyperlink" Target="https://talan.bank.gov.ua/get-user-certificate/c0gsRP22I7PzA7fR5C6o" TargetMode="External"/><Relationship Id="rId499" Type="http://schemas.openxmlformats.org/officeDocument/2006/relationships/hyperlink" Target="https://talan.bank.gov.ua/get-user-certificate/c0gsRy-PIvdLwRpdG2cm" TargetMode="External"/><Relationship Id="rId359" Type="http://schemas.openxmlformats.org/officeDocument/2006/relationships/hyperlink" Target="https://talan.bank.gov.ua/get-user-certificate/c0gsRi2abTy0TQ1jmYzs" TargetMode="External"/><Relationship Id="rId566" Type="http://schemas.openxmlformats.org/officeDocument/2006/relationships/hyperlink" Target="https://talan.bank.gov.ua/get-user-certificate/c0gsRCNee1Pte9pk_QSW" TargetMode="External"/><Relationship Id="rId773" Type="http://schemas.openxmlformats.org/officeDocument/2006/relationships/hyperlink" Target="https://talan.bank.gov.ua/get-user-certificate/c0gsRd7dXtNZ8kwmBqGK" TargetMode="External"/><Relationship Id="rId1196" Type="http://schemas.openxmlformats.org/officeDocument/2006/relationships/hyperlink" Target="https://talan.bank.gov.ua/get-user-certificate/c0gsRZA7pN2i30hhYs_c" TargetMode="External"/><Relationship Id="rId121" Type="http://schemas.openxmlformats.org/officeDocument/2006/relationships/hyperlink" Target="https://talan.bank.gov.ua/get-user-certificate/c0gsRKHJGFv5UGAdacGQ" TargetMode="External"/><Relationship Id="rId219" Type="http://schemas.openxmlformats.org/officeDocument/2006/relationships/hyperlink" Target="https://talan.bank.gov.ua/get-user-certificate/c0gsR8wSvUXlTCg30cJX" TargetMode="External"/><Relationship Id="rId426" Type="http://schemas.openxmlformats.org/officeDocument/2006/relationships/hyperlink" Target="https://talan.bank.gov.ua/get-user-certificate/c0gsRopVX_PjXRACq5D_" TargetMode="External"/><Relationship Id="rId633" Type="http://schemas.openxmlformats.org/officeDocument/2006/relationships/hyperlink" Target="https://talan.bank.gov.ua/get-user-certificate/c0gsRZQm3nY1w7H54AvQ" TargetMode="External"/><Relationship Id="rId980" Type="http://schemas.openxmlformats.org/officeDocument/2006/relationships/hyperlink" Target="https://talan.bank.gov.ua/get-user-certificate/c0gsRCcTuhnOO5ITheqR" TargetMode="External"/><Relationship Id="rId1056" Type="http://schemas.openxmlformats.org/officeDocument/2006/relationships/hyperlink" Target="https://talan.bank.gov.ua/get-user-certificate/c0gsRupXaBEZD0ebEawm" TargetMode="External"/><Relationship Id="rId1263" Type="http://schemas.openxmlformats.org/officeDocument/2006/relationships/hyperlink" Target="https://talan.bank.gov.ua/get-user-certificate/c0gsRR2E5EQjczRnscwZ" TargetMode="External"/><Relationship Id="rId840" Type="http://schemas.openxmlformats.org/officeDocument/2006/relationships/hyperlink" Target="https://talan.bank.gov.ua/get-user-certificate/c0gsRPUd7O-Ob0t84ZJo" TargetMode="External"/><Relationship Id="rId938" Type="http://schemas.openxmlformats.org/officeDocument/2006/relationships/hyperlink" Target="https://talan.bank.gov.ua/get-user-certificate/c0gsRMJZxtbanO-OE4rs" TargetMode="External"/><Relationship Id="rId1470" Type="http://schemas.openxmlformats.org/officeDocument/2006/relationships/hyperlink" Target="https://talan.bank.gov.ua/get-user-certificate/c0gsRlr4bXNkvkNmnkJ5" TargetMode="External"/><Relationship Id="rId1568" Type="http://schemas.openxmlformats.org/officeDocument/2006/relationships/hyperlink" Target="https://talan.bank.gov.ua/get-user-certificate/c0gsROkRmDjCFFnlHag8" TargetMode="External"/><Relationship Id="rId1775" Type="http://schemas.openxmlformats.org/officeDocument/2006/relationships/hyperlink" Target="https://talan.bank.gov.ua/get-user-certificate/c0gsRUDNxqWUkaLlDAZg" TargetMode="External"/><Relationship Id="rId67" Type="http://schemas.openxmlformats.org/officeDocument/2006/relationships/hyperlink" Target="https://talan.bank.gov.ua/get-user-certificate/c0gsR5R4AE8W7v9h4BJY" TargetMode="External"/><Relationship Id="rId700" Type="http://schemas.openxmlformats.org/officeDocument/2006/relationships/hyperlink" Target="https://talan.bank.gov.ua/get-user-certificate/c0gsRw6j4X32EXjhRVS9" TargetMode="External"/><Relationship Id="rId1123" Type="http://schemas.openxmlformats.org/officeDocument/2006/relationships/hyperlink" Target="https://talan.bank.gov.ua/get-user-certificate/c0gsRdQ7PiT1Biwf7yZj" TargetMode="External"/><Relationship Id="rId1330" Type="http://schemas.openxmlformats.org/officeDocument/2006/relationships/hyperlink" Target="https://talan.bank.gov.ua/get-user-certificate/c0gsR_yWOULoJLGmzhTV" TargetMode="External"/><Relationship Id="rId1428" Type="http://schemas.openxmlformats.org/officeDocument/2006/relationships/hyperlink" Target="https://talan.bank.gov.ua/get-user-certificate/c0gsRYDg-6dX8PjE_R2W" TargetMode="External"/><Relationship Id="rId1635" Type="http://schemas.openxmlformats.org/officeDocument/2006/relationships/hyperlink" Target="https://talan.bank.gov.ua/get-user-certificate/c0gsR53Xu_6ayUcayRrZ" TargetMode="External"/><Relationship Id="rId1982" Type="http://schemas.openxmlformats.org/officeDocument/2006/relationships/hyperlink" Target="https://talan.bank.gov.ua/get-user-certificate/c0gsRyKVT5nRIyn5R5HL" TargetMode="External"/><Relationship Id="rId1842" Type="http://schemas.openxmlformats.org/officeDocument/2006/relationships/hyperlink" Target="https://talan.bank.gov.ua/get-user-certificate/c0gsR2036O3SrU9ipoaj" TargetMode="External"/><Relationship Id="rId1702" Type="http://schemas.openxmlformats.org/officeDocument/2006/relationships/hyperlink" Target="https://talan.bank.gov.ua/get-user-certificate/c0gsR0XPdv-uCSFJX5Xw" TargetMode="External"/><Relationship Id="rId283" Type="http://schemas.openxmlformats.org/officeDocument/2006/relationships/hyperlink" Target="https://talan.bank.gov.ua/get-user-certificate/c0gsRZFAIvQr8X6SnidO" TargetMode="External"/><Relationship Id="rId490" Type="http://schemas.openxmlformats.org/officeDocument/2006/relationships/hyperlink" Target="https://talan.bank.gov.ua/get-user-certificate/c0gsRI18uzxkv_C40BdB" TargetMode="External"/><Relationship Id="rId143" Type="http://schemas.openxmlformats.org/officeDocument/2006/relationships/hyperlink" Target="https://talan.bank.gov.ua/get-user-certificate/c0gsR5HqUR5MvCVMiUPl" TargetMode="External"/><Relationship Id="rId350" Type="http://schemas.openxmlformats.org/officeDocument/2006/relationships/hyperlink" Target="https://talan.bank.gov.ua/get-user-certificate/c0gsRO8ei-9Pl5yq81Vm" TargetMode="External"/><Relationship Id="rId588" Type="http://schemas.openxmlformats.org/officeDocument/2006/relationships/hyperlink" Target="https://talan.bank.gov.ua/get-user-certificate/c0gsR5DnbKTj_1BScKjY" TargetMode="External"/><Relationship Id="rId795" Type="http://schemas.openxmlformats.org/officeDocument/2006/relationships/hyperlink" Target="https://talan.bank.gov.ua/get-user-certificate/c0gsRaF7J7EW59xEclCH" TargetMode="External"/><Relationship Id="rId2031" Type="http://schemas.openxmlformats.org/officeDocument/2006/relationships/hyperlink" Target="https://talan.bank.gov.ua/get-user-certificate/c0gsR447qkmONBir4v7k" TargetMode="External"/><Relationship Id="rId9" Type="http://schemas.openxmlformats.org/officeDocument/2006/relationships/hyperlink" Target="https://talan.bank.gov.ua/get-user-certificate/c0gsRnlJ98HAj3K3cbaR" TargetMode="External"/><Relationship Id="rId210" Type="http://schemas.openxmlformats.org/officeDocument/2006/relationships/hyperlink" Target="https://talan.bank.gov.ua/get-user-certificate/c0gsRXWpHS15rS1t1zVa" TargetMode="External"/><Relationship Id="rId448" Type="http://schemas.openxmlformats.org/officeDocument/2006/relationships/hyperlink" Target="https://talan.bank.gov.ua/get-user-certificate/c0gsRLVYjFv15y_rTIIA" TargetMode="External"/><Relationship Id="rId655" Type="http://schemas.openxmlformats.org/officeDocument/2006/relationships/hyperlink" Target="https://talan.bank.gov.ua/get-user-certificate/c0gsRkfiwW84Ke4pJ4T7" TargetMode="External"/><Relationship Id="rId862" Type="http://schemas.openxmlformats.org/officeDocument/2006/relationships/hyperlink" Target="https://talan.bank.gov.ua/get-user-certificate/c0gsR0wl-ufCP0mb0-Re" TargetMode="External"/><Relationship Id="rId1078" Type="http://schemas.openxmlformats.org/officeDocument/2006/relationships/hyperlink" Target="https://talan.bank.gov.ua/get-user-certificate/c0gsRPd77LXgu1PBsITU" TargetMode="External"/><Relationship Id="rId1285" Type="http://schemas.openxmlformats.org/officeDocument/2006/relationships/hyperlink" Target="https://talan.bank.gov.ua/get-user-certificate/c0gsR3_B3LVdgG4btgul" TargetMode="External"/><Relationship Id="rId1492" Type="http://schemas.openxmlformats.org/officeDocument/2006/relationships/hyperlink" Target="https://talan.bank.gov.ua/get-user-certificate/c0gsR8pAaoF0NwcZC8f-" TargetMode="External"/><Relationship Id="rId308" Type="http://schemas.openxmlformats.org/officeDocument/2006/relationships/hyperlink" Target="https://talan.bank.gov.ua/get-user-certificate/c0gsR6Q5xffX2MJFO4-g" TargetMode="External"/><Relationship Id="rId515" Type="http://schemas.openxmlformats.org/officeDocument/2006/relationships/hyperlink" Target="https://talan.bank.gov.ua/get-user-certificate/c0gsRTO7N8aQyjEMiC7a" TargetMode="External"/><Relationship Id="rId722" Type="http://schemas.openxmlformats.org/officeDocument/2006/relationships/hyperlink" Target="https://talan.bank.gov.ua/get-user-certificate/c0gsR8gXtF5n9mfAw8L_" TargetMode="External"/><Relationship Id="rId1145" Type="http://schemas.openxmlformats.org/officeDocument/2006/relationships/hyperlink" Target="https://talan.bank.gov.ua/get-user-certificate/c0gsRawBUS2YGgK_cKWq" TargetMode="External"/><Relationship Id="rId1352" Type="http://schemas.openxmlformats.org/officeDocument/2006/relationships/hyperlink" Target="https://talan.bank.gov.ua/get-user-certificate/c0gsRhylxDw2OsMea6C9" TargetMode="External"/><Relationship Id="rId1797" Type="http://schemas.openxmlformats.org/officeDocument/2006/relationships/hyperlink" Target="https://talan.bank.gov.ua/get-user-certificate/c0gsR5E8kSz76p0Rsv8p" TargetMode="External"/><Relationship Id="rId89" Type="http://schemas.openxmlformats.org/officeDocument/2006/relationships/hyperlink" Target="https://talan.bank.gov.ua/get-user-certificate/c0gsRKmjlw5eqbWxRYqx" TargetMode="External"/><Relationship Id="rId1005" Type="http://schemas.openxmlformats.org/officeDocument/2006/relationships/hyperlink" Target="https://talan.bank.gov.ua/get-user-certificate/c0gsR1tAjvbnDgodozMy" TargetMode="External"/><Relationship Id="rId1212" Type="http://schemas.openxmlformats.org/officeDocument/2006/relationships/hyperlink" Target="https://talan.bank.gov.ua/get-user-certificate/c0gsRdqyP6n9y42vUd2e" TargetMode="External"/><Relationship Id="rId1657" Type="http://schemas.openxmlformats.org/officeDocument/2006/relationships/hyperlink" Target="https://talan.bank.gov.ua/get-user-certificate/c0gsRKSb6pWnhJy7SWD8" TargetMode="External"/><Relationship Id="rId1864" Type="http://schemas.openxmlformats.org/officeDocument/2006/relationships/hyperlink" Target="https://talan.bank.gov.ua/get-user-certificate/c0gsRDPTfpPXIS4k32Aw" TargetMode="External"/><Relationship Id="rId1517" Type="http://schemas.openxmlformats.org/officeDocument/2006/relationships/hyperlink" Target="https://talan.bank.gov.ua/get-user-certificate/c0gsREAXIjn-qpgx4xCZ" TargetMode="External"/><Relationship Id="rId1724" Type="http://schemas.openxmlformats.org/officeDocument/2006/relationships/hyperlink" Target="https://talan.bank.gov.ua/get-user-certificate/c0gsRu2IhxWqjJERyfjD" TargetMode="External"/><Relationship Id="rId16" Type="http://schemas.openxmlformats.org/officeDocument/2006/relationships/hyperlink" Target="https://talan.bank.gov.ua/get-user-certificate/c0gsRtIKR_3K-M_xF5ov" TargetMode="External"/><Relationship Id="rId1931" Type="http://schemas.openxmlformats.org/officeDocument/2006/relationships/hyperlink" Target="https://talan.bank.gov.ua/get-user-certificate/c0gsRtZ7MEXwNOJVTO0b" TargetMode="External"/><Relationship Id="rId165" Type="http://schemas.openxmlformats.org/officeDocument/2006/relationships/hyperlink" Target="https://talan.bank.gov.ua/get-user-certificate/c0gsRRRj5uwi1-wwLGR3" TargetMode="External"/><Relationship Id="rId372" Type="http://schemas.openxmlformats.org/officeDocument/2006/relationships/hyperlink" Target="https://talan.bank.gov.ua/get-user-certificate/c0gsRH0qvEcl3Jt9c6rf" TargetMode="External"/><Relationship Id="rId677" Type="http://schemas.openxmlformats.org/officeDocument/2006/relationships/hyperlink" Target="https://talan.bank.gov.ua/get-user-certificate/c0gsRDrCIxjnTaOHl7W-" TargetMode="External"/><Relationship Id="rId232" Type="http://schemas.openxmlformats.org/officeDocument/2006/relationships/hyperlink" Target="https://talan.bank.gov.ua/get-user-certificate/c0gsR5Fg0TAQAzN2BvaF" TargetMode="External"/><Relationship Id="rId884" Type="http://schemas.openxmlformats.org/officeDocument/2006/relationships/hyperlink" Target="https://talan.bank.gov.ua/get-user-certificate/c0gsRJ-ut0LkbWGVRa_P" TargetMode="External"/><Relationship Id="rId537" Type="http://schemas.openxmlformats.org/officeDocument/2006/relationships/hyperlink" Target="https://talan.bank.gov.ua/get-user-certificate/c0gsRbbz_QYXi4vXcA1G" TargetMode="External"/><Relationship Id="rId744" Type="http://schemas.openxmlformats.org/officeDocument/2006/relationships/hyperlink" Target="https://talan.bank.gov.ua/get-user-certificate/c0gsR5FX-Oy68HRgFI2i" TargetMode="External"/><Relationship Id="rId951" Type="http://schemas.openxmlformats.org/officeDocument/2006/relationships/hyperlink" Target="https://talan.bank.gov.ua/get-user-certificate/c0gsR9BhdwE0lvHOrwgr" TargetMode="External"/><Relationship Id="rId1167" Type="http://schemas.openxmlformats.org/officeDocument/2006/relationships/hyperlink" Target="https://talan.bank.gov.ua/get-user-certificate/c0gsR9Hdqj7FDBaFc_1_" TargetMode="External"/><Relationship Id="rId1374" Type="http://schemas.openxmlformats.org/officeDocument/2006/relationships/hyperlink" Target="https://talan.bank.gov.ua/get-user-certificate/c0gsRYZ-LsX7QSorIoog" TargetMode="External"/><Relationship Id="rId1581" Type="http://schemas.openxmlformats.org/officeDocument/2006/relationships/hyperlink" Target="https://talan.bank.gov.ua/get-user-certificate/c0gsRvStJJEkthldRDdj" TargetMode="External"/><Relationship Id="rId1679" Type="http://schemas.openxmlformats.org/officeDocument/2006/relationships/hyperlink" Target="https://talan.bank.gov.ua/get-user-certificate/c0gsRSOnFoD3OZZCvwFR" TargetMode="External"/><Relationship Id="rId80" Type="http://schemas.openxmlformats.org/officeDocument/2006/relationships/hyperlink" Target="https://talan.bank.gov.ua/get-user-certificate/c0gsRLI1eQVZSsJX4gm9" TargetMode="External"/><Relationship Id="rId604" Type="http://schemas.openxmlformats.org/officeDocument/2006/relationships/hyperlink" Target="https://talan.bank.gov.ua/get-user-certificate/c0gsRa3PB8RnK7n3LvS2" TargetMode="External"/><Relationship Id="rId811" Type="http://schemas.openxmlformats.org/officeDocument/2006/relationships/hyperlink" Target="https://talan.bank.gov.ua/get-user-certificate/c0gsR8d73LUhnLQvDMm0" TargetMode="External"/><Relationship Id="rId1027" Type="http://schemas.openxmlformats.org/officeDocument/2006/relationships/hyperlink" Target="https://talan.bank.gov.ua/get-user-certificate/c0gsR--COPC2uN2XGcc2" TargetMode="External"/><Relationship Id="rId1234" Type="http://schemas.openxmlformats.org/officeDocument/2006/relationships/hyperlink" Target="https://talan.bank.gov.ua/get-user-certificate/c0gsRa0frEKAVhdfE1wj" TargetMode="External"/><Relationship Id="rId1441" Type="http://schemas.openxmlformats.org/officeDocument/2006/relationships/hyperlink" Target="https://talan.bank.gov.ua/get-user-certificate/c0gsRYMMVZiLNYTxKJ81" TargetMode="External"/><Relationship Id="rId1886" Type="http://schemas.openxmlformats.org/officeDocument/2006/relationships/hyperlink" Target="https://talan.bank.gov.ua/get-user-certificate/c0gsRVAMGlFHuy9t5S9P" TargetMode="External"/><Relationship Id="rId909" Type="http://schemas.openxmlformats.org/officeDocument/2006/relationships/hyperlink" Target="https://talan.bank.gov.ua/get-user-certificate/c0gsRJ9P6F2RTG0H38pU" TargetMode="External"/><Relationship Id="rId1301" Type="http://schemas.openxmlformats.org/officeDocument/2006/relationships/hyperlink" Target="https://talan.bank.gov.ua/get-user-certificate/c0gsR1-X5O3VRtrDhvXg" TargetMode="External"/><Relationship Id="rId1539" Type="http://schemas.openxmlformats.org/officeDocument/2006/relationships/hyperlink" Target="https://talan.bank.gov.ua/get-user-certificate/c0gsRLZnCcutt8IKM-gd" TargetMode="External"/><Relationship Id="rId1746" Type="http://schemas.openxmlformats.org/officeDocument/2006/relationships/hyperlink" Target="https://talan.bank.gov.ua/get-user-certificate/c0gsRFdBk3Y1gLQ6yIwm" TargetMode="External"/><Relationship Id="rId1953" Type="http://schemas.openxmlformats.org/officeDocument/2006/relationships/hyperlink" Target="https://talan.bank.gov.ua/get-user-certificate/c0gsRoqs1CEM7EA98Fhs" TargetMode="External"/><Relationship Id="rId38" Type="http://schemas.openxmlformats.org/officeDocument/2006/relationships/hyperlink" Target="https://talan.bank.gov.ua/get-user-certificate/c0gsRK7bE2mgjlysR5Wi" TargetMode="External"/><Relationship Id="rId1606" Type="http://schemas.openxmlformats.org/officeDocument/2006/relationships/hyperlink" Target="https://talan.bank.gov.ua/get-user-certificate/c0gsR4zJezns2qLWMQG1" TargetMode="External"/><Relationship Id="rId1813" Type="http://schemas.openxmlformats.org/officeDocument/2006/relationships/hyperlink" Target="https://talan.bank.gov.ua/get-user-certificate/c0gsRNU0Qe3i-2RW-4BC" TargetMode="External"/><Relationship Id="rId187" Type="http://schemas.openxmlformats.org/officeDocument/2006/relationships/hyperlink" Target="https://talan.bank.gov.ua/get-user-certificate/c0gsRyvL5luHkhM4FxLy" TargetMode="External"/><Relationship Id="rId394" Type="http://schemas.openxmlformats.org/officeDocument/2006/relationships/hyperlink" Target="https://talan.bank.gov.ua/get-user-certificate/c0gsRqZWiA1uXerZiOlL" TargetMode="External"/><Relationship Id="rId254" Type="http://schemas.openxmlformats.org/officeDocument/2006/relationships/hyperlink" Target="https://talan.bank.gov.ua/get-user-certificate/c0gsRWe1RdxOqy7Pxx9I" TargetMode="External"/><Relationship Id="rId699" Type="http://schemas.openxmlformats.org/officeDocument/2006/relationships/hyperlink" Target="https://talan.bank.gov.ua/get-user-certificate/c0gsRzzJ5L1JibkyyyDK" TargetMode="External"/><Relationship Id="rId1091" Type="http://schemas.openxmlformats.org/officeDocument/2006/relationships/hyperlink" Target="https://talan.bank.gov.ua/get-user-certificate/c0gsRpFkzq6W7JuF3l34" TargetMode="External"/><Relationship Id="rId114" Type="http://schemas.openxmlformats.org/officeDocument/2006/relationships/hyperlink" Target="https://talan.bank.gov.ua/get-user-certificate/c0gsRsLu1xNjTIYC_y0L" TargetMode="External"/><Relationship Id="rId461" Type="http://schemas.openxmlformats.org/officeDocument/2006/relationships/hyperlink" Target="https://talan.bank.gov.ua/get-user-certificate/c0gsR4kkLqdFUi7BnkMG" TargetMode="External"/><Relationship Id="rId559" Type="http://schemas.openxmlformats.org/officeDocument/2006/relationships/hyperlink" Target="https://talan.bank.gov.ua/get-user-certificate/c0gsRbxhRvk7B9qJaVfn" TargetMode="External"/><Relationship Id="rId766" Type="http://schemas.openxmlformats.org/officeDocument/2006/relationships/hyperlink" Target="https://talan.bank.gov.ua/get-user-certificate/c0gsR1liaVxSGJKxyi_E" TargetMode="External"/><Relationship Id="rId1189" Type="http://schemas.openxmlformats.org/officeDocument/2006/relationships/hyperlink" Target="https://talan.bank.gov.ua/get-user-certificate/c0gsRP8WHHxv7mJjm4Jh" TargetMode="External"/><Relationship Id="rId1396" Type="http://schemas.openxmlformats.org/officeDocument/2006/relationships/hyperlink" Target="https://talan.bank.gov.ua/get-user-certificate/c0gsR-IwPwmh4jZAWElM" TargetMode="External"/><Relationship Id="rId321" Type="http://schemas.openxmlformats.org/officeDocument/2006/relationships/hyperlink" Target="https://talan.bank.gov.ua/get-user-certificate/c0gsRaq42pwzo1xLGc90" TargetMode="External"/><Relationship Id="rId419" Type="http://schemas.openxmlformats.org/officeDocument/2006/relationships/hyperlink" Target="https://talan.bank.gov.ua/get-user-certificate/c0gsRVZNA1MQhSLv16i0" TargetMode="External"/><Relationship Id="rId626" Type="http://schemas.openxmlformats.org/officeDocument/2006/relationships/hyperlink" Target="https://talan.bank.gov.ua/get-user-certificate/c0gsR8vy_l2GwD3w1gTC" TargetMode="External"/><Relationship Id="rId973" Type="http://schemas.openxmlformats.org/officeDocument/2006/relationships/hyperlink" Target="https://talan.bank.gov.ua/get-user-certificate/c0gsR4ONTWBxWF7Q2VhZ" TargetMode="External"/><Relationship Id="rId1049" Type="http://schemas.openxmlformats.org/officeDocument/2006/relationships/hyperlink" Target="https://talan.bank.gov.ua/get-user-certificate/c0gsRmYPn8tUR4ybSWCh" TargetMode="External"/><Relationship Id="rId1256" Type="http://schemas.openxmlformats.org/officeDocument/2006/relationships/hyperlink" Target="https://talan.bank.gov.ua/get-user-certificate/c0gsR1NQWx-3zm1pedo8" TargetMode="External"/><Relationship Id="rId2002" Type="http://schemas.openxmlformats.org/officeDocument/2006/relationships/hyperlink" Target="https://talan.bank.gov.ua/get-user-certificate/c0gsRz9GUxkW-7rnt2za" TargetMode="External"/><Relationship Id="rId833" Type="http://schemas.openxmlformats.org/officeDocument/2006/relationships/hyperlink" Target="https://talan.bank.gov.ua/get-user-certificate/c0gsRrOfX4jg2Tgt447D" TargetMode="External"/><Relationship Id="rId1116" Type="http://schemas.openxmlformats.org/officeDocument/2006/relationships/hyperlink" Target="https://talan.bank.gov.ua/get-user-certificate/c0gsRqX38Uc4-LCXPRah" TargetMode="External"/><Relationship Id="rId1463" Type="http://schemas.openxmlformats.org/officeDocument/2006/relationships/hyperlink" Target="https://talan.bank.gov.ua/get-user-certificate/c0gsRjxy78yS1Fq4ytMG" TargetMode="External"/><Relationship Id="rId1670" Type="http://schemas.openxmlformats.org/officeDocument/2006/relationships/hyperlink" Target="https://talan.bank.gov.ua/get-user-certificate/c0gsRM6XU6W6vfT3mKsa" TargetMode="External"/><Relationship Id="rId1768" Type="http://schemas.openxmlformats.org/officeDocument/2006/relationships/hyperlink" Target="https://talan.bank.gov.ua/get-user-certificate/c0gsRwsr61GDTLK3gZCF" TargetMode="External"/><Relationship Id="rId900" Type="http://schemas.openxmlformats.org/officeDocument/2006/relationships/hyperlink" Target="https://talan.bank.gov.ua/get-user-certificate/c0gsRyFVFL1RzQhLhkrn" TargetMode="External"/><Relationship Id="rId1323" Type="http://schemas.openxmlformats.org/officeDocument/2006/relationships/hyperlink" Target="https://talan.bank.gov.ua/get-user-certificate/c0gsRZ9IgJQBGJaBaZwM" TargetMode="External"/><Relationship Id="rId1530" Type="http://schemas.openxmlformats.org/officeDocument/2006/relationships/hyperlink" Target="https://talan.bank.gov.ua/get-user-certificate/c0gsRs34g36UMDOW9JMk" TargetMode="External"/><Relationship Id="rId1628" Type="http://schemas.openxmlformats.org/officeDocument/2006/relationships/hyperlink" Target="https://talan.bank.gov.ua/get-user-certificate/c0gsRGtiBZyuVtF7S4UI" TargetMode="External"/><Relationship Id="rId1975" Type="http://schemas.openxmlformats.org/officeDocument/2006/relationships/hyperlink" Target="https://talan.bank.gov.ua/get-user-certificate/c0gsRQ4mBfPSmeMDn85p" TargetMode="External"/><Relationship Id="rId1835" Type="http://schemas.openxmlformats.org/officeDocument/2006/relationships/hyperlink" Target="https://talan.bank.gov.ua/get-user-certificate/c0gsRkkk_PMBnc4Go7ry" TargetMode="External"/><Relationship Id="rId1902" Type="http://schemas.openxmlformats.org/officeDocument/2006/relationships/hyperlink" Target="https://talan.bank.gov.ua/get-user-certificate/c0gsR8EIhAilAyrQMntn" TargetMode="External"/><Relationship Id="rId276" Type="http://schemas.openxmlformats.org/officeDocument/2006/relationships/hyperlink" Target="https://talan.bank.gov.ua/get-user-certificate/c0gsRtMlGNqJBpGys0Mj" TargetMode="External"/><Relationship Id="rId483" Type="http://schemas.openxmlformats.org/officeDocument/2006/relationships/hyperlink" Target="https://talan.bank.gov.ua/get-user-certificate/c0gsRf181OnCqGXPHJTW" TargetMode="External"/><Relationship Id="rId690" Type="http://schemas.openxmlformats.org/officeDocument/2006/relationships/hyperlink" Target="https://talan.bank.gov.ua/get-user-certificate/c0gsRlcKeESIouCkUDFP" TargetMode="External"/><Relationship Id="rId136" Type="http://schemas.openxmlformats.org/officeDocument/2006/relationships/hyperlink" Target="https://talan.bank.gov.ua/get-user-certificate/c0gsRH7ECdJ3FCNRTrOo" TargetMode="External"/><Relationship Id="rId343" Type="http://schemas.openxmlformats.org/officeDocument/2006/relationships/hyperlink" Target="https://talan.bank.gov.ua/get-user-certificate/c0gsRH48OZTD3ErtdF4z" TargetMode="External"/><Relationship Id="rId550" Type="http://schemas.openxmlformats.org/officeDocument/2006/relationships/hyperlink" Target="https://talan.bank.gov.ua/get-user-certificate/c0gsRsVD1kF9gD82XW5o" TargetMode="External"/><Relationship Id="rId788" Type="http://schemas.openxmlformats.org/officeDocument/2006/relationships/hyperlink" Target="https://talan.bank.gov.ua/get-user-certificate/c0gsRXD26FcsCodutt1v" TargetMode="External"/><Relationship Id="rId995" Type="http://schemas.openxmlformats.org/officeDocument/2006/relationships/hyperlink" Target="https://talan.bank.gov.ua/get-user-certificate/c0gsRpe_V8W89GzaSxhG" TargetMode="External"/><Relationship Id="rId1180" Type="http://schemas.openxmlformats.org/officeDocument/2006/relationships/hyperlink" Target="https://talan.bank.gov.ua/get-user-certificate/c0gsRS5Q72WNoLx-Uv83" TargetMode="External"/><Relationship Id="rId2024" Type="http://schemas.openxmlformats.org/officeDocument/2006/relationships/hyperlink" Target="https://talan.bank.gov.ua/get-user-certificate/c0gsRDV1eyXWzAb-1N9C" TargetMode="External"/><Relationship Id="rId203" Type="http://schemas.openxmlformats.org/officeDocument/2006/relationships/hyperlink" Target="https://talan.bank.gov.ua/get-user-certificate/c0gsRuEMREGwii9JeQLe" TargetMode="External"/><Relationship Id="rId648" Type="http://schemas.openxmlformats.org/officeDocument/2006/relationships/hyperlink" Target="https://talan.bank.gov.ua/get-user-certificate/c0gsRL7VoUl6k2GnzCgS" TargetMode="External"/><Relationship Id="rId855" Type="http://schemas.openxmlformats.org/officeDocument/2006/relationships/hyperlink" Target="https://talan.bank.gov.ua/get-user-certificate/c0gsRQfxtMquMcB3xRYf" TargetMode="External"/><Relationship Id="rId1040" Type="http://schemas.openxmlformats.org/officeDocument/2006/relationships/hyperlink" Target="https://talan.bank.gov.ua/get-user-certificate/c0gsRl8GnqQaEmS3aJv1" TargetMode="External"/><Relationship Id="rId1278" Type="http://schemas.openxmlformats.org/officeDocument/2006/relationships/hyperlink" Target="https://talan.bank.gov.ua/get-user-certificate/c0gsRx0-mz34641n3Cjn" TargetMode="External"/><Relationship Id="rId1485" Type="http://schemas.openxmlformats.org/officeDocument/2006/relationships/hyperlink" Target="https://talan.bank.gov.ua/get-user-certificate/c0gsRE62AnZVIrl5-3K5" TargetMode="External"/><Relationship Id="rId1692" Type="http://schemas.openxmlformats.org/officeDocument/2006/relationships/hyperlink" Target="https://talan.bank.gov.ua/get-user-certificate/c0gsRcQkGhLCkcE_g8N4" TargetMode="External"/><Relationship Id="rId410" Type="http://schemas.openxmlformats.org/officeDocument/2006/relationships/hyperlink" Target="https://talan.bank.gov.ua/get-user-certificate/c0gsRkO_0v8-tEbhmP64" TargetMode="External"/><Relationship Id="rId508" Type="http://schemas.openxmlformats.org/officeDocument/2006/relationships/hyperlink" Target="https://talan.bank.gov.ua/get-user-certificate/c0gsRZkiaZ8eb3jT5ptC" TargetMode="External"/><Relationship Id="rId715" Type="http://schemas.openxmlformats.org/officeDocument/2006/relationships/hyperlink" Target="https://talan.bank.gov.ua/get-user-certificate/c0gsRp7dfh_0yMhfP6NH" TargetMode="External"/><Relationship Id="rId922" Type="http://schemas.openxmlformats.org/officeDocument/2006/relationships/hyperlink" Target="https://talan.bank.gov.ua/get-user-certificate/c0gsRQrewNhzsUe8KgSn" TargetMode="External"/><Relationship Id="rId1138" Type="http://schemas.openxmlformats.org/officeDocument/2006/relationships/hyperlink" Target="https://talan.bank.gov.ua/get-user-certificate/c0gsRPmLXj_MEv6QYRha" TargetMode="External"/><Relationship Id="rId1345" Type="http://schemas.openxmlformats.org/officeDocument/2006/relationships/hyperlink" Target="https://talan.bank.gov.ua/get-user-certificate/c0gsRwOO2vvBN4AnFPhr" TargetMode="External"/><Relationship Id="rId1552" Type="http://schemas.openxmlformats.org/officeDocument/2006/relationships/hyperlink" Target="https://talan.bank.gov.ua/get-user-certificate/c0gsRGECWfAfFp64jlkz" TargetMode="External"/><Relationship Id="rId1997" Type="http://schemas.openxmlformats.org/officeDocument/2006/relationships/hyperlink" Target="https://talan.bank.gov.ua/get-user-certificate/c0gsRmhcOQcBs5c2NgNt" TargetMode="External"/><Relationship Id="rId1205" Type="http://schemas.openxmlformats.org/officeDocument/2006/relationships/hyperlink" Target="https://talan.bank.gov.ua/get-user-certificate/c0gsRTE_1LtUye2NlpAe" TargetMode="External"/><Relationship Id="rId1857" Type="http://schemas.openxmlformats.org/officeDocument/2006/relationships/hyperlink" Target="https://talan.bank.gov.ua/get-user-certificate/c0gsRH8by_m-y4_E7NaM" TargetMode="External"/><Relationship Id="rId51" Type="http://schemas.openxmlformats.org/officeDocument/2006/relationships/hyperlink" Target="https://talan.bank.gov.ua/get-user-certificate/c0gsR0jkkgHtcWfhEf--" TargetMode="External"/><Relationship Id="rId1412" Type="http://schemas.openxmlformats.org/officeDocument/2006/relationships/hyperlink" Target="https://talan.bank.gov.ua/get-user-certificate/c0gsRsC9jX6DryrdJ90p" TargetMode="External"/><Relationship Id="rId1717" Type="http://schemas.openxmlformats.org/officeDocument/2006/relationships/hyperlink" Target="https://talan.bank.gov.ua/get-user-certificate/c0gsRWLOnkjbWZRXze8b" TargetMode="External"/><Relationship Id="rId1924" Type="http://schemas.openxmlformats.org/officeDocument/2006/relationships/hyperlink" Target="https://talan.bank.gov.ua/get-user-certificate/c0gsR1nLMkN6ecwNYAvL" TargetMode="External"/><Relationship Id="rId298" Type="http://schemas.openxmlformats.org/officeDocument/2006/relationships/hyperlink" Target="https://talan.bank.gov.ua/get-user-certificate/c0gsRnPn8boQb7EOHh3e" TargetMode="External"/><Relationship Id="rId158" Type="http://schemas.openxmlformats.org/officeDocument/2006/relationships/hyperlink" Target="https://talan.bank.gov.ua/get-user-certificate/c0gsRC5RYJq1OpE7cg9l" TargetMode="External"/><Relationship Id="rId365" Type="http://schemas.openxmlformats.org/officeDocument/2006/relationships/hyperlink" Target="https://talan.bank.gov.ua/get-user-certificate/c0gsREdCsUszzj1NxtWl" TargetMode="External"/><Relationship Id="rId572" Type="http://schemas.openxmlformats.org/officeDocument/2006/relationships/hyperlink" Target="https://talan.bank.gov.ua/get-user-certificate/c0gsRAFasxmT8wdKMDxd" TargetMode="External"/><Relationship Id="rId225" Type="http://schemas.openxmlformats.org/officeDocument/2006/relationships/hyperlink" Target="https://talan.bank.gov.ua/get-user-certificate/c0gsRG0a1-4SPjvICxn9" TargetMode="External"/><Relationship Id="rId432" Type="http://schemas.openxmlformats.org/officeDocument/2006/relationships/hyperlink" Target="https://talan.bank.gov.ua/get-user-certificate/c0gsRAA7QEn96kB6m-gn" TargetMode="External"/><Relationship Id="rId877" Type="http://schemas.openxmlformats.org/officeDocument/2006/relationships/hyperlink" Target="https://talan.bank.gov.ua/get-user-certificate/c0gsRDXGOGy4XvZObxVa" TargetMode="External"/><Relationship Id="rId1062" Type="http://schemas.openxmlformats.org/officeDocument/2006/relationships/hyperlink" Target="https://talan.bank.gov.ua/get-user-certificate/c0gsRMAeeGauwFenT99j" TargetMode="External"/><Relationship Id="rId737" Type="http://schemas.openxmlformats.org/officeDocument/2006/relationships/hyperlink" Target="https://talan.bank.gov.ua/get-user-certificate/c0gsRJb2svV82XxiEvW-" TargetMode="External"/><Relationship Id="rId944" Type="http://schemas.openxmlformats.org/officeDocument/2006/relationships/hyperlink" Target="https://talan.bank.gov.ua/get-user-certificate/c0gsRmQdvXz1HVBFw0NO" TargetMode="External"/><Relationship Id="rId1367" Type="http://schemas.openxmlformats.org/officeDocument/2006/relationships/hyperlink" Target="https://talan.bank.gov.ua/get-user-certificate/c0gsRpNv1_VjTOlGCx2g" TargetMode="External"/><Relationship Id="rId1574" Type="http://schemas.openxmlformats.org/officeDocument/2006/relationships/hyperlink" Target="https://talan.bank.gov.ua/get-user-certificate/c0gsR-ODUrO_FSQBrj17" TargetMode="External"/><Relationship Id="rId1781" Type="http://schemas.openxmlformats.org/officeDocument/2006/relationships/hyperlink" Target="https://talan.bank.gov.ua/get-user-certificate/c0gsROacmcnfc68geu8A" TargetMode="External"/><Relationship Id="rId73" Type="http://schemas.openxmlformats.org/officeDocument/2006/relationships/hyperlink" Target="https://talan.bank.gov.ua/get-user-certificate/c0gsR2-xZYkJ77n_dA7C" TargetMode="External"/><Relationship Id="rId804" Type="http://schemas.openxmlformats.org/officeDocument/2006/relationships/hyperlink" Target="https://talan.bank.gov.ua/get-user-certificate/c0gsRsmh20ddDNeXwOtX" TargetMode="External"/><Relationship Id="rId1227" Type="http://schemas.openxmlformats.org/officeDocument/2006/relationships/hyperlink" Target="https://talan.bank.gov.ua/get-user-certificate/c0gsR44uFX_1oEPY_icX" TargetMode="External"/><Relationship Id="rId1434" Type="http://schemas.openxmlformats.org/officeDocument/2006/relationships/hyperlink" Target="https://talan.bank.gov.ua/get-user-certificate/c0gsRSXuvgmjX1NnvvD1" TargetMode="External"/><Relationship Id="rId1641" Type="http://schemas.openxmlformats.org/officeDocument/2006/relationships/hyperlink" Target="https://talan.bank.gov.ua/get-user-certificate/c0gsRvFi3f6Ynr99Aqqc" TargetMode="External"/><Relationship Id="rId1879" Type="http://schemas.openxmlformats.org/officeDocument/2006/relationships/hyperlink" Target="https://talan.bank.gov.ua/get-user-certificate/c0gsRv4uoI2Z8N33bvVp" TargetMode="External"/><Relationship Id="rId1501" Type="http://schemas.openxmlformats.org/officeDocument/2006/relationships/hyperlink" Target="https://talan.bank.gov.ua/get-user-certificate/c0gsR2TO5EHR6J93ixIX" TargetMode="External"/><Relationship Id="rId1739" Type="http://schemas.openxmlformats.org/officeDocument/2006/relationships/hyperlink" Target="https://talan.bank.gov.ua/get-user-certificate/c0gsRC8hCHysG67uhASL" TargetMode="External"/><Relationship Id="rId1946" Type="http://schemas.openxmlformats.org/officeDocument/2006/relationships/hyperlink" Target="https://talan.bank.gov.ua/get-user-certificate/c0gsRAppRVKvfQEZT5zM" TargetMode="External"/><Relationship Id="rId1806" Type="http://schemas.openxmlformats.org/officeDocument/2006/relationships/hyperlink" Target="https://talan.bank.gov.ua/get-user-certificate/c0gsRadTUcBqJOmZG_SW" TargetMode="External"/><Relationship Id="rId387" Type="http://schemas.openxmlformats.org/officeDocument/2006/relationships/hyperlink" Target="https://talan.bank.gov.ua/get-user-certificate/c0gsRjhXxHXsRFlPje7X" TargetMode="External"/><Relationship Id="rId594" Type="http://schemas.openxmlformats.org/officeDocument/2006/relationships/hyperlink" Target="https://talan.bank.gov.ua/get-user-certificate/c0gsR_GKBjgnev4bKrmI" TargetMode="External"/><Relationship Id="rId247" Type="http://schemas.openxmlformats.org/officeDocument/2006/relationships/hyperlink" Target="https://talan.bank.gov.ua/get-user-certificate/c0gsR0JVusrh_qOHCwVA" TargetMode="External"/><Relationship Id="rId899" Type="http://schemas.openxmlformats.org/officeDocument/2006/relationships/hyperlink" Target="https://talan.bank.gov.ua/get-user-certificate/c0gsRsxqAjbbyRPirQSJ" TargetMode="External"/><Relationship Id="rId1084" Type="http://schemas.openxmlformats.org/officeDocument/2006/relationships/hyperlink" Target="https://talan.bank.gov.ua/get-user-certificate/c0gsR5iAc_KGKu-gxEEB" TargetMode="External"/><Relationship Id="rId107" Type="http://schemas.openxmlformats.org/officeDocument/2006/relationships/hyperlink" Target="https://talan.bank.gov.ua/get-user-certificate/c0gsRla2gd_eNbZj0Eay" TargetMode="External"/><Relationship Id="rId454" Type="http://schemas.openxmlformats.org/officeDocument/2006/relationships/hyperlink" Target="https://talan.bank.gov.ua/get-user-certificate/c0gsRN1fLMDowNQEmxU_" TargetMode="External"/><Relationship Id="rId661" Type="http://schemas.openxmlformats.org/officeDocument/2006/relationships/hyperlink" Target="https://talan.bank.gov.ua/get-user-certificate/c0gsReKb56GZtUSkW90l" TargetMode="External"/><Relationship Id="rId759" Type="http://schemas.openxmlformats.org/officeDocument/2006/relationships/hyperlink" Target="https://talan.bank.gov.ua/get-user-certificate/c0gsRGhmzm6qF5VbTPcq" TargetMode="External"/><Relationship Id="rId966" Type="http://schemas.openxmlformats.org/officeDocument/2006/relationships/hyperlink" Target="https://talan.bank.gov.ua/get-user-certificate/c0gsRVQfevZg6e3MIhUc" TargetMode="External"/><Relationship Id="rId1291" Type="http://schemas.openxmlformats.org/officeDocument/2006/relationships/hyperlink" Target="https://talan.bank.gov.ua/get-user-certificate/c0gsRsJNr97S5VffVBtL" TargetMode="External"/><Relationship Id="rId1389" Type="http://schemas.openxmlformats.org/officeDocument/2006/relationships/hyperlink" Target="https://talan.bank.gov.ua/get-user-certificate/c0gsRWq3YJSifHLrbd_3" TargetMode="External"/><Relationship Id="rId1596" Type="http://schemas.openxmlformats.org/officeDocument/2006/relationships/hyperlink" Target="https://talan.bank.gov.ua/get-user-certificate/c0gsRHoJrcU5uB56qIq9" TargetMode="External"/><Relationship Id="rId314" Type="http://schemas.openxmlformats.org/officeDocument/2006/relationships/hyperlink" Target="https://talan.bank.gov.ua/get-user-certificate/c0gsRz1r_3s4afUgq4nO" TargetMode="External"/><Relationship Id="rId521" Type="http://schemas.openxmlformats.org/officeDocument/2006/relationships/hyperlink" Target="https://talan.bank.gov.ua/get-user-certificate/c0gsRaQIoEubgaRCltkY" TargetMode="External"/><Relationship Id="rId619" Type="http://schemas.openxmlformats.org/officeDocument/2006/relationships/hyperlink" Target="https://talan.bank.gov.ua/get-user-certificate/c0gsRWbpF9ZWTkk8zH-a" TargetMode="External"/><Relationship Id="rId1151" Type="http://schemas.openxmlformats.org/officeDocument/2006/relationships/hyperlink" Target="https://talan.bank.gov.ua/get-user-certificate/c0gsR6XM3OnoXBDRmcF_" TargetMode="External"/><Relationship Id="rId1249" Type="http://schemas.openxmlformats.org/officeDocument/2006/relationships/hyperlink" Target="https://talan.bank.gov.ua/get-user-certificate/c0gsRQi65kg7phc0CNN-" TargetMode="External"/><Relationship Id="rId95" Type="http://schemas.openxmlformats.org/officeDocument/2006/relationships/hyperlink" Target="https://talan.bank.gov.ua/get-user-certificate/c0gsRXNWr0NTqoeu1vPf" TargetMode="External"/><Relationship Id="rId826" Type="http://schemas.openxmlformats.org/officeDocument/2006/relationships/hyperlink" Target="https://talan.bank.gov.ua/get-user-certificate/c0gsR6ye9hzKsXcCHULG" TargetMode="External"/><Relationship Id="rId1011" Type="http://schemas.openxmlformats.org/officeDocument/2006/relationships/hyperlink" Target="https://talan.bank.gov.ua/get-user-certificate/c0gsRvsy5EUrmc6lfzIy" TargetMode="External"/><Relationship Id="rId1109" Type="http://schemas.openxmlformats.org/officeDocument/2006/relationships/hyperlink" Target="https://talan.bank.gov.ua/get-user-certificate/c0gsRNr_zPzPFyIaHGO1" TargetMode="External"/><Relationship Id="rId1456" Type="http://schemas.openxmlformats.org/officeDocument/2006/relationships/hyperlink" Target="https://talan.bank.gov.ua/get-user-certificate/c0gsRPzGs4Wnkf13XRR_" TargetMode="External"/><Relationship Id="rId1663" Type="http://schemas.openxmlformats.org/officeDocument/2006/relationships/hyperlink" Target="https://talan.bank.gov.ua/get-user-certificate/c0gsRO_YvjVaIHaVpBtm" TargetMode="External"/><Relationship Id="rId1870" Type="http://schemas.openxmlformats.org/officeDocument/2006/relationships/hyperlink" Target="https://talan.bank.gov.ua/get-user-certificate/c0gsRmqeh2RJLK8aYApf" TargetMode="External"/><Relationship Id="rId1968" Type="http://schemas.openxmlformats.org/officeDocument/2006/relationships/hyperlink" Target="https://talan.bank.gov.ua/get-user-certificate/c0gsRanPcVqSKaJREV4Z" TargetMode="External"/><Relationship Id="rId1316" Type="http://schemas.openxmlformats.org/officeDocument/2006/relationships/hyperlink" Target="https://talan.bank.gov.ua/get-user-certificate/c0gsRGLJ7Z5vOu9w8oIs" TargetMode="External"/><Relationship Id="rId1523" Type="http://schemas.openxmlformats.org/officeDocument/2006/relationships/hyperlink" Target="https://talan.bank.gov.ua/get-user-certificate/c0gsRFfAFo5BHrYdbokk" TargetMode="External"/><Relationship Id="rId1730" Type="http://schemas.openxmlformats.org/officeDocument/2006/relationships/hyperlink" Target="https://talan.bank.gov.ua/get-user-certificate/c0gsRpPAoHu2k8CiMtan" TargetMode="External"/><Relationship Id="rId22" Type="http://schemas.openxmlformats.org/officeDocument/2006/relationships/hyperlink" Target="https://talan.bank.gov.ua/get-user-certificate/c0gsR6A3_flqOsR20-Oy" TargetMode="External"/><Relationship Id="rId1828" Type="http://schemas.openxmlformats.org/officeDocument/2006/relationships/hyperlink" Target="https://talan.bank.gov.ua/get-user-certificate/c0gsREQv0zi0WEc_VPp3" TargetMode="External"/><Relationship Id="rId171" Type="http://schemas.openxmlformats.org/officeDocument/2006/relationships/hyperlink" Target="https://talan.bank.gov.ua/get-user-certificate/c0gsRzTlbaPodtF1rUvg" TargetMode="External"/><Relationship Id="rId269" Type="http://schemas.openxmlformats.org/officeDocument/2006/relationships/hyperlink" Target="https://talan.bank.gov.ua/get-user-certificate/c0gsRd1LmEkUZU2r5bGS" TargetMode="External"/><Relationship Id="rId476" Type="http://schemas.openxmlformats.org/officeDocument/2006/relationships/hyperlink" Target="https://talan.bank.gov.ua/get-user-certificate/c0gsRIu2loXML-5bzY1R" TargetMode="External"/><Relationship Id="rId683" Type="http://schemas.openxmlformats.org/officeDocument/2006/relationships/hyperlink" Target="https://talan.bank.gov.ua/get-user-certificate/c0gsR8Hd8kUWE93UDMv1" TargetMode="External"/><Relationship Id="rId890" Type="http://schemas.openxmlformats.org/officeDocument/2006/relationships/hyperlink" Target="https://talan.bank.gov.ua/get-user-certificate/c0gsRC_RSA7whZWLGBD9" TargetMode="External"/><Relationship Id="rId129" Type="http://schemas.openxmlformats.org/officeDocument/2006/relationships/hyperlink" Target="https://talan.bank.gov.ua/get-user-certificate/c0gsRpVWvAJ1cvfwHuBn" TargetMode="External"/><Relationship Id="rId336" Type="http://schemas.openxmlformats.org/officeDocument/2006/relationships/hyperlink" Target="https://talan.bank.gov.ua/get-user-certificate/c0gsR4jZp2AoUyRrIj2N" TargetMode="External"/><Relationship Id="rId543" Type="http://schemas.openxmlformats.org/officeDocument/2006/relationships/hyperlink" Target="https://talan.bank.gov.ua/get-user-certificate/c0gsRubPQ6eHnLpe63sw" TargetMode="External"/><Relationship Id="rId988" Type="http://schemas.openxmlformats.org/officeDocument/2006/relationships/hyperlink" Target="https://talan.bank.gov.ua/get-user-certificate/c0gsRvCheIbmEHjCUJyU" TargetMode="External"/><Relationship Id="rId1173" Type="http://schemas.openxmlformats.org/officeDocument/2006/relationships/hyperlink" Target="https://talan.bank.gov.ua/get-user-certificate/c0gsR4z-tH6TRNtsApj6" TargetMode="External"/><Relationship Id="rId1380" Type="http://schemas.openxmlformats.org/officeDocument/2006/relationships/hyperlink" Target="https://talan.bank.gov.ua/get-user-certificate/c0gsRb2vWCjuVyBNWCLI" TargetMode="External"/><Relationship Id="rId2017" Type="http://schemas.openxmlformats.org/officeDocument/2006/relationships/hyperlink" Target="https://talan.bank.gov.ua/get-user-certificate/c0gsRTpEEs3AHvwMW9_f" TargetMode="External"/><Relationship Id="rId403" Type="http://schemas.openxmlformats.org/officeDocument/2006/relationships/hyperlink" Target="https://talan.bank.gov.ua/get-user-certificate/c0gsRBnWcApkUWYuqwJc" TargetMode="External"/><Relationship Id="rId750" Type="http://schemas.openxmlformats.org/officeDocument/2006/relationships/hyperlink" Target="https://talan.bank.gov.ua/get-user-certificate/c0gsRZSJfjD_zjDXhgJO" TargetMode="External"/><Relationship Id="rId848" Type="http://schemas.openxmlformats.org/officeDocument/2006/relationships/hyperlink" Target="https://talan.bank.gov.ua/get-user-certificate/c0gsRbicf52L80oOyvf7" TargetMode="External"/><Relationship Id="rId1033" Type="http://schemas.openxmlformats.org/officeDocument/2006/relationships/hyperlink" Target="https://talan.bank.gov.ua/get-user-certificate/c0gsRgMRbZiSqinNeqDP" TargetMode="External"/><Relationship Id="rId1478" Type="http://schemas.openxmlformats.org/officeDocument/2006/relationships/hyperlink" Target="https://talan.bank.gov.ua/get-user-certificate/c0gsRXZo-y8p5RRuuzRO" TargetMode="External"/><Relationship Id="rId1685" Type="http://schemas.openxmlformats.org/officeDocument/2006/relationships/hyperlink" Target="https://talan.bank.gov.ua/get-user-certificate/c0gsRvuVa8N7znyKgDfV" TargetMode="External"/><Relationship Id="rId1892" Type="http://schemas.openxmlformats.org/officeDocument/2006/relationships/hyperlink" Target="https://talan.bank.gov.ua/get-user-certificate/c0gsRLganTYD7r7YVkLo" TargetMode="External"/><Relationship Id="rId610" Type="http://schemas.openxmlformats.org/officeDocument/2006/relationships/hyperlink" Target="https://talan.bank.gov.ua/get-user-certificate/c0gsR409_ZRm02doy3ur" TargetMode="External"/><Relationship Id="rId708" Type="http://schemas.openxmlformats.org/officeDocument/2006/relationships/hyperlink" Target="https://talan.bank.gov.ua/get-user-certificate/c0gsRFKMLr2d7NsKWNLn" TargetMode="External"/><Relationship Id="rId915" Type="http://schemas.openxmlformats.org/officeDocument/2006/relationships/hyperlink" Target="https://talan.bank.gov.ua/get-user-certificate/c0gsRKo41bK6nJ59a2yy" TargetMode="External"/><Relationship Id="rId1240" Type="http://schemas.openxmlformats.org/officeDocument/2006/relationships/hyperlink" Target="https://talan.bank.gov.ua/get-user-certificate/c0gsRI-9xLQHOw2Wi810" TargetMode="External"/><Relationship Id="rId1338" Type="http://schemas.openxmlformats.org/officeDocument/2006/relationships/hyperlink" Target="https://talan.bank.gov.ua/get-user-certificate/c0gsRxw6ywScJbnrR15s" TargetMode="External"/><Relationship Id="rId1545" Type="http://schemas.openxmlformats.org/officeDocument/2006/relationships/hyperlink" Target="https://talan.bank.gov.ua/get-user-certificate/c0gsRSSEL1H3RriYLkG0" TargetMode="External"/><Relationship Id="rId1100" Type="http://schemas.openxmlformats.org/officeDocument/2006/relationships/hyperlink" Target="https://talan.bank.gov.ua/get-user-certificate/c0gsRpnxRgwFCd7J0XU_" TargetMode="External"/><Relationship Id="rId1405" Type="http://schemas.openxmlformats.org/officeDocument/2006/relationships/hyperlink" Target="https://talan.bank.gov.ua/get-user-certificate/c0gsRPqMGEiQB7YnSy_C" TargetMode="External"/><Relationship Id="rId1752" Type="http://schemas.openxmlformats.org/officeDocument/2006/relationships/hyperlink" Target="https://talan.bank.gov.ua/get-user-certificate/c0gsRENe8PTSBwy8yYvM" TargetMode="External"/><Relationship Id="rId44" Type="http://schemas.openxmlformats.org/officeDocument/2006/relationships/hyperlink" Target="https://talan.bank.gov.ua/get-user-certificate/c0gsR7XqUtrcpkDpHbzo" TargetMode="External"/><Relationship Id="rId1612" Type="http://schemas.openxmlformats.org/officeDocument/2006/relationships/hyperlink" Target="https://talan.bank.gov.ua/get-user-certificate/c0gsRot-ix4i_9srJaRu" TargetMode="External"/><Relationship Id="rId1917" Type="http://schemas.openxmlformats.org/officeDocument/2006/relationships/hyperlink" Target="https://talan.bank.gov.ua/get-user-certificate/c0gsRQmckeGuTnGptVpd" TargetMode="External"/><Relationship Id="rId193" Type="http://schemas.openxmlformats.org/officeDocument/2006/relationships/hyperlink" Target="https://talan.bank.gov.ua/get-user-certificate/c0gsRPEbM2GJ8lbY0z5H" TargetMode="External"/><Relationship Id="rId498" Type="http://schemas.openxmlformats.org/officeDocument/2006/relationships/hyperlink" Target="https://talan.bank.gov.ua/get-user-certificate/c0gsRliCb75-WnYeeLZv" TargetMode="External"/><Relationship Id="rId260" Type="http://schemas.openxmlformats.org/officeDocument/2006/relationships/hyperlink" Target="https://talan.bank.gov.ua/get-user-certificate/c0gsRvOa0aXKIqmGdOwE" TargetMode="External"/><Relationship Id="rId120" Type="http://schemas.openxmlformats.org/officeDocument/2006/relationships/hyperlink" Target="https://talan.bank.gov.ua/get-user-certificate/c0gsRk3QfQk5HtcJpshq" TargetMode="External"/><Relationship Id="rId358" Type="http://schemas.openxmlformats.org/officeDocument/2006/relationships/hyperlink" Target="https://talan.bank.gov.ua/get-user-certificate/c0gsR29pfJcxkMp84FtK" TargetMode="External"/><Relationship Id="rId565" Type="http://schemas.openxmlformats.org/officeDocument/2006/relationships/hyperlink" Target="https://talan.bank.gov.ua/get-user-certificate/c0gsRG9t-yx-VKxhhls8" TargetMode="External"/><Relationship Id="rId772" Type="http://schemas.openxmlformats.org/officeDocument/2006/relationships/hyperlink" Target="https://talan.bank.gov.ua/get-user-certificate/c0gsRW79P0CkDF_28p9y" TargetMode="External"/><Relationship Id="rId1195" Type="http://schemas.openxmlformats.org/officeDocument/2006/relationships/hyperlink" Target="https://talan.bank.gov.ua/get-user-certificate/c0gsRzS9mzczwg1TqhFh" TargetMode="External"/><Relationship Id="rId2039" Type="http://schemas.openxmlformats.org/officeDocument/2006/relationships/hyperlink" Target="https://talan.bank.gov.ua/get-user-certificate/_Ur9UOEYqzWQJ-21jr3I" TargetMode="External"/><Relationship Id="rId218" Type="http://schemas.openxmlformats.org/officeDocument/2006/relationships/hyperlink" Target="https://talan.bank.gov.ua/get-user-certificate/c0gsR0daQ3baNyzcEa-j" TargetMode="External"/><Relationship Id="rId425" Type="http://schemas.openxmlformats.org/officeDocument/2006/relationships/hyperlink" Target="https://talan.bank.gov.ua/get-user-certificate/c0gsRmUuU-0tHmmsg7B7" TargetMode="External"/><Relationship Id="rId632" Type="http://schemas.openxmlformats.org/officeDocument/2006/relationships/hyperlink" Target="https://talan.bank.gov.ua/get-user-certificate/c0gsRWDCruaCcmVktDFh" TargetMode="External"/><Relationship Id="rId1055" Type="http://schemas.openxmlformats.org/officeDocument/2006/relationships/hyperlink" Target="https://talan.bank.gov.ua/get-user-certificate/c0gsR3M0dm3y-KpCudpD" TargetMode="External"/><Relationship Id="rId1262" Type="http://schemas.openxmlformats.org/officeDocument/2006/relationships/hyperlink" Target="https://talan.bank.gov.ua/get-user-certificate/c0gsRHpApI1wv9SDbyS0" TargetMode="External"/><Relationship Id="rId937" Type="http://schemas.openxmlformats.org/officeDocument/2006/relationships/hyperlink" Target="https://talan.bank.gov.ua/get-user-certificate/c0gsRsVxcLVh3eJMpH7I" TargetMode="External"/><Relationship Id="rId1122" Type="http://schemas.openxmlformats.org/officeDocument/2006/relationships/hyperlink" Target="https://talan.bank.gov.ua/get-user-certificate/c0gsR3QXM1rcqRMyKHlG" TargetMode="External"/><Relationship Id="rId1567" Type="http://schemas.openxmlformats.org/officeDocument/2006/relationships/hyperlink" Target="https://talan.bank.gov.ua/get-user-certificate/c0gsRxeIb2WOww56hRog" TargetMode="External"/><Relationship Id="rId1774" Type="http://schemas.openxmlformats.org/officeDocument/2006/relationships/hyperlink" Target="https://talan.bank.gov.ua/get-user-certificate/c0gsRvpzNx9k22OEum7i" TargetMode="External"/><Relationship Id="rId1981" Type="http://schemas.openxmlformats.org/officeDocument/2006/relationships/hyperlink" Target="https://talan.bank.gov.ua/get-user-certificate/c0gsRE3aPvfhLvTZXYi6" TargetMode="External"/><Relationship Id="rId66" Type="http://schemas.openxmlformats.org/officeDocument/2006/relationships/hyperlink" Target="https://talan.bank.gov.ua/get-user-certificate/c0gsRkYRdv6YXEbHNCIo" TargetMode="External"/><Relationship Id="rId1427" Type="http://schemas.openxmlformats.org/officeDocument/2006/relationships/hyperlink" Target="https://talan.bank.gov.ua/get-user-certificate/c0gsRBevgl0GvRwLYByT" TargetMode="External"/><Relationship Id="rId1634" Type="http://schemas.openxmlformats.org/officeDocument/2006/relationships/hyperlink" Target="https://talan.bank.gov.ua/get-user-certificate/c0gsRgpaXH4Km__iPTTM" TargetMode="External"/><Relationship Id="rId1841" Type="http://schemas.openxmlformats.org/officeDocument/2006/relationships/hyperlink" Target="https://talan.bank.gov.ua/get-user-certificate/c0gsRK2A4DL3e9zGEVHu" TargetMode="External"/><Relationship Id="rId1939" Type="http://schemas.openxmlformats.org/officeDocument/2006/relationships/hyperlink" Target="https://talan.bank.gov.ua/get-user-certificate/c0gsRSrLYAZCKeh6tnC1" TargetMode="External"/><Relationship Id="rId1701" Type="http://schemas.openxmlformats.org/officeDocument/2006/relationships/hyperlink" Target="https://talan.bank.gov.ua/get-user-certificate/c0gsRDJeE438pjiTtRSQ" TargetMode="External"/><Relationship Id="rId282" Type="http://schemas.openxmlformats.org/officeDocument/2006/relationships/hyperlink" Target="https://talan.bank.gov.ua/get-user-certificate/c0gsRuGMpNG0g1t-C8mD" TargetMode="External"/><Relationship Id="rId587" Type="http://schemas.openxmlformats.org/officeDocument/2006/relationships/hyperlink" Target="https://talan.bank.gov.ua/get-user-certificate/c0gsR0ugZUNUk77teEVD" TargetMode="External"/><Relationship Id="rId8" Type="http://schemas.openxmlformats.org/officeDocument/2006/relationships/hyperlink" Target="https://talan.bank.gov.ua/get-user-certificate/c0gsRlmKa7_Kbw1BOaRv" TargetMode="External"/><Relationship Id="rId142" Type="http://schemas.openxmlformats.org/officeDocument/2006/relationships/hyperlink" Target="https://talan.bank.gov.ua/get-user-certificate/c0gsRUvIBgHh68sRr49v" TargetMode="External"/><Relationship Id="rId447" Type="http://schemas.openxmlformats.org/officeDocument/2006/relationships/hyperlink" Target="https://talan.bank.gov.ua/get-user-certificate/c0gsRd_hWUi6DxDxJfMx" TargetMode="External"/><Relationship Id="rId794" Type="http://schemas.openxmlformats.org/officeDocument/2006/relationships/hyperlink" Target="https://talan.bank.gov.ua/get-user-certificate/c0gsRelP96OmtBdPIED4" TargetMode="External"/><Relationship Id="rId1077" Type="http://schemas.openxmlformats.org/officeDocument/2006/relationships/hyperlink" Target="https://talan.bank.gov.ua/get-user-certificate/c0gsRuILYW4nd7LKZMIZ" TargetMode="External"/><Relationship Id="rId2030" Type="http://schemas.openxmlformats.org/officeDocument/2006/relationships/hyperlink" Target="https://talan.bank.gov.ua/get-user-certificate/c0gsRvjS8x3RGMm_jgac" TargetMode="External"/><Relationship Id="rId654" Type="http://schemas.openxmlformats.org/officeDocument/2006/relationships/hyperlink" Target="https://talan.bank.gov.ua/get-user-certificate/c0gsREpKroYrIO_PywOj" TargetMode="External"/><Relationship Id="rId861" Type="http://schemas.openxmlformats.org/officeDocument/2006/relationships/hyperlink" Target="https://talan.bank.gov.ua/get-user-certificate/c0gsRU4KfPlBHLwfdBFr" TargetMode="External"/><Relationship Id="rId959" Type="http://schemas.openxmlformats.org/officeDocument/2006/relationships/hyperlink" Target="https://talan.bank.gov.ua/get-user-certificate/c0gsR9DAqEDm_5lGwUIA" TargetMode="External"/><Relationship Id="rId1284" Type="http://schemas.openxmlformats.org/officeDocument/2006/relationships/hyperlink" Target="https://talan.bank.gov.ua/get-user-certificate/c0gsRHe6FCVavljy7E7X" TargetMode="External"/><Relationship Id="rId1491" Type="http://schemas.openxmlformats.org/officeDocument/2006/relationships/hyperlink" Target="https://talan.bank.gov.ua/get-user-certificate/c0gsR2YOCQvKdO35qSHR" TargetMode="External"/><Relationship Id="rId1589" Type="http://schemas.openxmlformats.org/officeDocument/2006/relationships/hyperlink" Target="https://talan.bank.gov.ua/get-user-certificate/c0gsR5fHLArJdmPGTugH" TargetMode="External"/><Relationship Id="rId307" Type="http://schemas.openxmlformats.org/officeDocument/2006/relationships/hyperlink" Target="https://talan.bank.gov.ua/get-user-certificate/c0gsRk7p0ahzkoACcib4" TargetMode="External"/><Relationship Id="rId514" Type="http://schemas.openxmlformats.org/officeDocument/2006/relationships/hyperlink" Target="https://talan.bank.gov.ua/get-user-certificate/c0gsRFZq7cccTKLqt6zO" TargetMode="External"/><Relationship Id="rId721" Type="http://schemas.openxmlformats.org/officeDocument/2006/relationships/hyperlink" Target="https://talan.bank.gov.ua/get-user-certificate/c0gsRiwmF5BxzMJ2JF_b" TargetMode="External"/><Relationship Id="rId1144" Type="http://schemas.openxmlformats.org/officeDocument/2006/relationships/hyperlink" Target="https://talan.bank.gov.ua/get-user-certificate/c0gsR-OuYlDPgCMI1XSe" TargetMode="External"/><Relationship Id="rId1351" Type="http://schemas.openxmlformats.org/officeDocument/2006/relationships/hyperlink" Target="https://talan.bank.gov.ua/get-user-certificate/c0gsRIBtnre1zqsx3Na0" TargetMode="External"/><Relationship Id="rId1449" Type="http://schemas.openxmlformats.org/officeDocument/2006/relationships/hyperlink" Target="https://talan.bank.gov.ua/get-user-certificate/c0gsRgkdWYQaELs_0J9_" TargetMode="External"/><Relationship Id="rId1796" Type="http://schemas.openxmlformats.org/officeDocument/2006/relationships/hyperlink" Target="https://talan.bank.gov.ua/get-user-certificate/c0gsRNfGUsxCL6EB-Ohq" TargetMode="External"/><Relationship Id="rId88" Type="http://schemas.openxmlformats.org/officeDocument/2006/relationships/hyperlink" Target="https://talan.bank.gov.ua/get-user-certificate/c0gsRniU5khbZ_UjCOl7" TargetMode="External"/><Relationship Id="rId819" Type="http://schemas.openxmlformats.org/officeDocument/2006/relationships/hyperlink" Target="https://talan.bank.gov.ua/get-user-certificate/c0gsRKHVAIRUgXBAu8Ly" TargetMode="External"/><Relationship Id="rId1004" Type="http://schemas.openxmlformats.org/officeDocument/2006/relationships/hyperlink" Target="https://talan.bank.gov.ua/get-user-certificate/c0gsRdOPMB55puQsTees" TargetMode="External"/><Relationship Id="rId1211" Type="http://schemas.openxmlformats.org/officeDocument/2006/relationships/hyperlink" Target="https://talan.bank.gov.ua/get-user-certificate/c0gsRH98_j3KgT1bvrT0" TargetMode="External"/><Relationship Id="rId1656" Type="http://schemas.openxmlformats.org/officeDocument/2006/relationships/hyperlink" Target="https://talan.bank.gov.ua/get-user-certificate/c0gsR8esaOkdBa64I5Bh" TargetMode="External"/><Relationship Id="rId1863" Type="http://schemas.openxmlformats.org/officeDocument/2006/relationships/hyperlink" Target="https://talan.bank.gov.ua/get-user-certificate/c0gsRv8qdqueUdG16_CM" TargetMode="External"/><Relationship Id="rId1309" Type="http://schemas.openxmlformats.org/officeDocument/2006/relationships/hyperlink" Target="https://talan.bank.gov.ua/get-user-certificate/c0gsRlZgXy-R9D644OXJ" TargetMode="External"/><Relationship Id="rId1516" Type="http://schemas.openxmlformats.org/officeDocument/2006/relationships/hyperlink" Target="https://talan.bank.gov.ua/get-user-certificate/c0gsR5tdzpwSznSXFZb-" TargetMode="External"/><Relationship Id="rId1723" Type="http://schemas.openxmlformats.org/officeDocument/2006/relationships/hyperlink" Target="https://talan.bank.gov.ua/get-user-certificate/c0gsRbGf2deCFF-8C_zU" TargetMode="External"/><Relationship Id="rId1930" Type="http://schemas.openxmlformats.org/officeDocument/2006/relationships/hyperlink" Target="https://talan.bank.gov.ua/get-user-certificate/c0gsRRyQ7eC58Wl-PEZc" TargetMode="External"/><Relationship Id="rId15" Type="http://schemas.openxmlformats.org/officeDocument/2006/relationships/hyperlink" Target="https://talan.bank.gov.ua/get-user-certificate/c0gsRKDlbz35AThRcdUi" TargetMode="External"/><Relationship Id="rId164" Type="http://schemas.openxmlformats.org/officeDocument/2006/relationships/hyperlink" Target="https://talan.bank.gov.ua/get-user-certificate/c0gsRXLgAMj2T04M0V5o" TargetMode="External"/><Relationship Id="rId371" Type="http://schemas.openxmlformats.org/officeDocument/2006/relationships/hyperlink" Target="https://talan.bank.gov.ua/get-user-certificate/c0gsR2Onn-fRMkJ2bFaV" TargetMode="External"/><Relationship Id="rId469" Type="http://schemas.openxmlformats.org/officeDocument/2006/relationships/hyperlink" Target="https://talan.bank.gov.ua/get-user-certificate/c0gsRq6vyM1nxgFBsIXT" TargetMode="External"/><Relationship Id="rId676" Type="http://schemas.openxmlformats.org/officeDocument/2006/relationships/hyperlink" Target="https://talan.bank.gov.ua/get-user-certificate/c0gsRc6AbplmM6ixEqAD" TargetMode="External"/><Relationship Id="rId883" Type="http://schemas.openxmlformats.org/officeDocument/2006/relationships/hyperlink" Target="https://talan.bank.gov.ua/get-user-certificate/c0gsRNJK027ln0DJIoeJ" TargetMode="External"/><Relationship Id="rId1099" Type="http://schemas.openxmlformats.org/officeDocument/2006/relationships/hyperlink" Target="https://talan.bank.gov.ua/get-user-certificate/c0gsR-VojB3r8HA5fAnV" TargetMode="External"/><Relationship Id="rId231" Type="http://schemas.openxmlformats.org/officeDocument/2006/relationships/hyperlink" Target="https://talan.bank.gov.ua/get-user-certificate/c0gsRvfzr3uAhQsYqQSu" TargetMode="External"/><Relationship Id="rId329" Type="http://schemas.openxmlformats.org/officeDocument/2006/relationships/hyperlink" Target="https://talan.bank.gov.ua/get-user-certificate/c0gsRhC0Lt5wSiDn4oAS" TargetMode="External"/><Relationship Id="rId536" Type="http://schemas.openxmlformats.org/officeDocument/2006/relationships/hyperlink" Target="https://talan.bank.gov.ua/get-user-certificate/c0gsRF9X6rvMWcZVGXoL" TargetMode="External"/><Relationship Id="rId1166" Type="http://schemas.openxmlformats.org/officeDocument/2006/relationships/hyperlink" Target="https://talan.bank.gov.ua/get-user-certificate/c0gsRsA5IXWjPN3AM06u" TargetMode="External"/><Relationship Id="rId1373" Type="http://schemas.openxmlformats.org/officeDocument/2006/relationships/hyperlink" Target="https://talan.bank.gov.ua/get-user-certificate/c0gsRDI13PQ56XlZOVJx" TargetMode="External"/><Relationship Id="rId743" Type="http://schemas.openxmlformats.org/officeDocument/2006/relationships/hyperlink" Target="https://talan.bank.gov.ua/get-user-certificate/c0gsR4tWQpBNahA_jmw-" TargetMode="External"/><Relationship Id="rId950" Type="http://schemas.openxmlformats.org/officeDocument/2006/relationships/hyperlink" Target="https://talan.bank.gov.ua/get-user-certificate/c0gsR8guJniax9WNnqyL" TargetMode="External"/><Relationship Id="rId1026" Type="http://schemas.openxmlformats.org/officeDocument/2006/relationships/hyperlink" Target="https://talan.bank.gov.ua/get-user-certificate/c0gsRp2iaL3n8MNKCk6Z" TargetMode="External"/><Relationship Id="rId1580" Type="http://schemas.openxmlformats.org/officeDocument/2006/relationships/hyperlink" Target="https://talan.bank.gov.ua/get-user-certificate/c0gsROXjU5h8pa129_lL" TargetMode="External"/><Relationship Id="rId1678" Type="http://schemas.openxmlformats.org/officeDocument/2006/relationships/hyperlink" Target="https://talan.bank.gov.ua/get-user-certificate/c0gsRXDmCf31Qh4Ez-4J" TargetMode="External"/><Relationship Id="rId1885" Type="http://schemas.openxmlformats.org/officeDocument/2006/relationships/hyperlink" Target="https://talan.bank.gov.ua/get-user-certificate/c0gsRhjCTG1hKjCDwbjT" TargetMode="External"/><Relationship Id="rId603" Type="http://schemas.openxmlformats.org/officeDocument/2006/relationships/hyperlink" Target="https://talan.bank.gov.ua/get-user-certificate/c0gsRLyOcwlz3h_qf5Og" TargetMode="External"/><Relationship Id="rId810" Type="http://schemas.openxmlformats.org/officeDocument/2006/relationships/hyperlink" Target="https://talan.bank.gov.ua/get-user-certificate/c0gsRdc0y-fvu7JPPXRj" TargetMode="External"/><Relationship Id="rId908" Type="http://schemas.openxmlformats.org/officeDocument/2006/relationships/hyperlink" Target="https://talan.bank.gov.ua/get-user-certificate/c0gsRDovENPcGTzANewL" TargetMode="External"/><Relationship Id="rId1233" Type="http://schemas.openxmlformats.org/officeDocument/2006/relationships/hyperlink" Target="https://talan.bank.gov.ua/get-user-certificate/c0gsR8-TlvTQjqQHfxU6" TargetMode="External"/><Relationship Id="rId1440" Type="http://schemas.openxmlformats.org/officeDocument/2006/relationships/hyperlink" Target="https://talan.bank.gov.ua/get-user-certificate/c0gsR3F5mgx29INLrNc7" TargetMode="External"/><Relationship Id="rId1538" Type="http://schemas.openxmlformats.org/officeDocument/2006/relationships/hyperlink" Target="https://talan.bank.gov.ua/get-user-certificate/c0gsRzfC2Ou1JoQBEQM_" TargetMode="External"/><Relationship Id="rId1300" Type="http://schemas.openxmlformats.org/officeDocument/2006/relationships/hyperlink" Target="https://talan.bank.gov.ua/get-user-certificate/c0gsRQ1uhhPUPD6JgL_K" TargetMode="External"/><Relationship Id="rId1745" Type="http://schemas.openxmlformats.org/officeDocument/2006/relationships/hyperlink" Target="https://talan.bank.gov.ua/get-user-certificate/c0gsRinodV5BrDj2_Jyr" TargetMode="External"/><Relationship Id="rId1952" Type="http://schemas.openxmlformats.org/officeDocument/2006/relationships/hyperlink" Target="https://talan.bank.gov.ua/get-user-certificate/c0gsRQmb0fEvI1rJEuiZ" TargetMode="External"/><Relationship Id="rId37" Type="http://schemas.openxmlformats.org/officeDocument/2006/relationships/hyperlink" Target="https://talan.bank.gov.ua/get-user-certificate/c0gsREG3kJ77Aapmk7Aq" TargetMode="External"/><Relationship Id="rId1605" Type="http://schemas.openxmlformats.org/officeDocument/2006/relationships/hyperlink" Target="https://talan.bank.gov.ua/get-user-certificate/c0gsRq97S4NZ-rY7VgFf" TargetMode="External"/><Relationship Id="rId1812" Type="http://schemas.openxmlformats.org/officeDocument/2006/relationships/hyperlink" Target="https://talan.bank.gov.ua/get-user-certificate/c0gsRunltMdEIXPoHDEo" TargetMode="External"/><Relationship Id="rId186" Type="http://schemas.openxmlformats.org/officeDocument/2006/relationships/hyperlink" Target="https://talan.bank.gov.ua/get-user-certificate/c0gsR5iGgtBT6rKQGr1r" TargetMode="External"/><Relationship Id="rId393" Type="http://schemas.openxmlformats.org/officeDocument/2006/relationships/hyperlink" Target="https://talan.bank.gov.ua/get-user-certificate/c0gsRDsIiohcX_rfPCqY" TargetMode="External"/><Relationship Id="rId253" Type="http://schemas.openxmlformats.org/officeDocument/2006/relationships/hyperlink" Target="https://talan.bank.gov.ua/get-user-certificate/c0gsR12X_XyTk9928EQx" TargetMode="External"/><Relationship Id="rId460" Type="http://schemas.openxmlformats.org/officeDocument/2006/relationships/hyperlink" Target="https://talan.bank.gov.ua/get-user-certificate/c0gsRU7YUYiWQxc3YAz4" TargetMode="External"/><Relationship Id="rId698" Type="http://schemas.openxmlformats.org/officeDocument/2006/relationships/hyperlink" Target="https://talan.bank.gov.ua/get-user-certificate/c0gsR4fVpZ7A8AMoB4k-" TargetMode="External"/><Relationship Id="rId1090" Type="http://schemas.openxmlformats.org/officeDocument/2006/relationships/hyperlink" Target="https://talan.bank.gov.ua/get-user-certificate/c0gsRS2-4CXiRjdH4iym" TargetMode="External"/><Relationship Id="rId113" Type="http://schemas.openxmlformats.org/officeDocument/2006/relationships/hyperlink" Target="https://talan.bank.gov.ua/get-user-certificate/c0gsRGO3H8Z3Safwiwgm" TargetMode="External"/><Relationship Id="rId320" Type="http://schemas.openxmlformats.org/officeDocument/2006/relationships/hyperlink" Target="https://talan.bank.gov.ua/get-user-certificate/c0gsRoVBJ39opr4aFbgw" TargetMode="External"/><Relationship Id="rId558" Type="http://schemas.openxmlformats.org/officeDocument/2006/relationships/hyperlink" Target="https://talan.bank.gov.ua/get-user-certificate/c0gsRfBwd4oqlRjRBVxD" TargetMode="External"/><Relationship Id="rId765" Type="http://schemas.openxmlformats.org/officeDocument/2006/relationships/hyperlink" Target="https://talan.bank.gov.ua/get-user-certificate/c0gsReKwImBkdRW_uXGX" TargetMode="External"/><Relationship Id="rId972" Type="http://schemas.openxmlformats.org/officeDocument/2006/relationships/hyperlink" Target="https://talan.bank.gov.ua/get-user-certificate/c0gsRnrk9zvS74I8qd9w" TargetMode="External"/><Relationship Id="rId1188" Type="http://schemas.openxmlformats.org/officeDocument/2006/relationships/hyperlink" Target="https://talan.bank.gov.ua/get-user-certificate/c0gsRu31BfbQLqrz7NUq" TargetMode="External"/><Relationship Id="rId1395" Type="http://schemas.openxmlformats.org/officeDocument/2006/relationships/hyperlink" Target="https://talan.bank.gov.ua/get-user-certificate/c0gsRJbbD0U76QoUWcML" TargetMode="External"/><Relationship Id="rId2001" Type="http://schemas.openxmlformats.org/officeDocument/2006/relationships/hyperlink" Target="https://talan.bank.gov.ua/get-user-certificate/c0gsRBWJnEYI4RWr_r2N" TargetMode="External"/><Relationship Id="rId418" Type="http://schemas.openxmlformats.org/officeDocument/2006/relationships/hyperlink" Target="https://talan.bank.gov.ua/get-user-certificate/c0gsR9CjNXD9CHflcJbU" TargetMode="External"/><Relationship Id="rId625" Type="http://schemas.openxmlformats.org/officeDocument/2006/relationships/hyperlink" Target="https://talan.bank.gov.ua/get-user-certificate/c0gsRi079PbQzG5XBYF8" TargetMode="External"/><Relationship Id="rId832" Type="http://schemas.openxmlformats.org/officeDocument/2006/relationships/hyperlink" Target="https://talan.bank.gov.ua/get-user-certificate/c0gsRbU0nQuPbk9O6Us6" TargetMode="External"/><Relationship Id="rId1048" Type="http://schemas.openxmlformats.org/officeDocument/2006/relationships/hyperlink" Target="https://talan.bank.gov.ua/get-user-certificate/c0gsRBqmIWsotSTg-A8X" TargetMode="External"/><Relationship Id="rId1255" Type="http://schemas.openxmlformats.org/officeDocument/2006/relationships/hyperlink" Target="https://talan.bank.gov.ua/get-user-certificate/c0gsRtpZoJs2C9VBjJ2F" TargetMode="External"/><Relationship Id="rId1462" Type="http://schemas.openxmlformats.org/officeDocument/2006/relationships/hyperlink" Target="https://talan.bank.gov.ua/get-user-certificate/c0gsRZc_qZwMZRgNsf-m" TargetMode="External"/><Relationship Id="rId1115" Type="http://schemas.openxmlformats.org/officeDocument/2006/relationships/hyperlink" Target="https://talan.bank.gov.ua/get-user-certificate/c0gsR75KhuzmB-MT6jAY" TargetMode="External"/><Relationship Id="rId1322" Type="http://schemas.openxmlformats.org/officeDocument/2006/relationships/hyperlink" Target="https://talan.bank.gov.ua/get-user-certificate/c0gsRlcUU9v5FPm102sy" TargetMode="External"/><Relationship Id="rId1767" Type="http://schemas.openxmlformats.org/officeDocument/2006/relationships/hyperlink" Target="https://talan.bank.gov.ua/get-user-certificate/c0gsRVEntu_000Eld7qw" TargetMode="External"/><Relationship Id="rId1974" Type="http://schemas.openxmlformats.org/officeDocument/2006/relationships/hyperlink" Target="https://talan.bank.gov.ua/get-user-certificate/c0gsRwSq-WkW4XyQF7Ea" TargetMode="External"/><Relationship Id="rId59" Type="http://schemas.openxmlformats.org/officeDocument/2006/relationships/hyperlink" Target="https://talan.bank.gov.ua/get-user-certificate/c0gsRxANL15EIIA-fYqe" TargetMode="External"/><Relationship Id="rId1627" Type="http://schemas.openxmlformats.org/officeDocument/2006/relationships/hyperlink" Target="https://talan.bank.gov.ua/get-user-certificate/c0gsRT10Y9SUJomfrthk" TargetMode="External"/><Relationship Id="rId1834" Type="http://schemas.openxmlformats.org/officeDocument/2006/relationships/hyperlink" Target="https://talan.bank.gov.ua/get-user-certificate/c0gsRj09KRiKYZz_29th" TargetMode="External"/><Relationship Id="rId1901" Type="http://schemas.openxmlformats.org/officeDocument/2006/relationships/hyperlink" Target="https://talan.bank.gov.ua/get-user-certificate/c0gsRfxsQoVsIU9nkY6F" TargetMode="External"/><Relationship Id="rId275" Type="http://schemas.openxmlformats.org/officeDocument/2006/relationships/hyperlink" Target="https://talan.bank.gov.ua/get-user-certificate/c0gsRVdrMALF_qt_wjG5" TargetMode="External"/><Relationship Id="rId482" Type="http://schemas.openxmlformats.org/officeDocument/2006/relationships/hyperlink" Target="https://talan.bank.gov.ua/get-user-certificate/c0gsRxXwo3iRPNYXbrR9" TargetMode="External"/><Relationship Id="rId135" Type="http://schemas.openxmlformats.org/officeDocument/2006/relationships/hyperlink" Target="https://talan.bank.gov.ua/get-user-certificate/c0gsRbZodcdF7S-aRrGU" TargetMode="External"/><Relationship Id="rId342" Type="http://schemas.openxmlformats.org/officeDocument/2006/relationships/hyperlink" Target="https://talan.bank.gov.ua/get-user-certificate/c0gsRLzEJJ--nx4_Idpn" TargetMode="External"/><Relationship Id="rId787" Type="http://schemas.openxmlformats.org/officeDocument/2006/relationships/hyperlink" Target="https://talan.bank.gov.ua/get-user-certificate/c0gsR7fY3ygIO1PwHNbi" TargetMode="External"/><Relationship Id="rId994" Type="http://schemas.openxmlformats.org/officeDocument/2006/relationships/hyperlink" Target="https://talan.bank.gov.ua/get-user-certificate/c0gsRuEyULt2zQVnp1T_" TargetMode="External"/><Relationship Id="rId2023" Type="http://schemas.openxmlformats.org/officeDocument/2006/relationships/hyperlink" Target="https://talan.bank.gov.ua/get-user-certificate/c0gsRjmLwYuVPXnjZLkL" TargetMode="External"/><Relationship Id="rId202" Type="http://schemas.openxmlformats.org/officeDocument/2006/relationships/hyperlink" Target="https://talan.bank.gov.ua/get-user-certificate/c0gsRDfp_6s2BXnf0mM9" TargetMode="External"/><Relationship Id="rId647" Type="http://schemas.openxmlformats.org/officeDocument/2006/relationships/hyperlink" Target="https://talan.bank.gov.ua/get-user-certificate/c0gsR4YYylmpqg7eB1oL" TargetMode="External"/><Relationship Id="rId854" Type="http://schemas.openxmlformats.org/officeDocument/2006/relationships/hyperlink" Target="https://talan.bank.gov.ua/get-user-certificate/c0gsRtLbr4mJfJOUVvMS" TargetMode="External"/><Relationship Id="rId1277" Type="http://schemas.openxmlformats.org/officeDocument/2006/relationships/hyperlink" Target="https://talan.bank.gov.ua/get-user-certificate/c0gsR2oYfKm0yepRW2WJ" TargetMode="External"/><Relationship Id="rId1484" Type="http://schemas.openxmlformats.org/officeDocument/2006/relationships/hyperlink" Target="https://talan.bank.gov.ua/get-user-certificate/c0gsRPVCE6shNOUmwYt3" TargetMode="External"/><Relationship Id="rId1691" Type="http://schemas.openxmlformats.org/officeDocument/2006/relationships/hyperlink" Target="https://talan.bank.gov.ua/get-user-certificate/c0gsRpghCRjhSqcADsGY" TargetMode="External"/><Relationship Id="rId507" Type="http://schemas.openxmlformats.org/officeDocument/2006/relationships/hyperlink" Target="https://talan.bank.gov.ua/get-user-certificate/c0gsRQ9MYADzmHi8itKE" TargetMode="External"/><Relationship Id="rId714" Type="http://schemas.openxmlformats.org/officeDocument/2006/relationships/hyperlink" Target="https://talan.bank.gov.ua/get-user-certificate/c0gsR3WeEnDIaDL0dpcg" TargetMode="External"/><Relationship Id="rId921" Type="http://schemas.openxmlformats.org/officeDocument/2006/relationships/hyperlink" Target="https://talan.bank.gov.ua/get-user-certificate/c0gsRtQ-bmUgej7vErsX" TargetMode="External"/><Relationship Id="rId1137" Type="http://schemas.openxmlformats.org/officeDocument/2006/relationships/hyperlink" Target="https://talan.bank.gov.ua/get-user-certificate/c0gsRIB4r-pvb0WpEdSa" TargetMode="External"/><Relationship Id="rId1344" Type="http://schemas.openxmlformats.org/officeDocument/2006/relationships/hyperlink" Target="https://talan.bank.gov.ua/get-user-certificate/c0gsR-xpZ1Xofw4zPCuw" TargetMode="External"/><Relationship Id="rId1551" Type="http://schemas.openxmlformats.org/officeDocument/2006/relationships/hyperlink" Target="https://talan.bank.gov.ua/get-user-certificate/c0gsRcsr_n6FZ5qOZwsT" TargetMode="External"/><Relationship Id="rId1789" Type="http://schemas.openxmlformats.org/officeDocument/2006/relationships/hyperlink" Target="https://talan.bank.gov.ua/get-user-certificate/c0gsRgP0NCuxfqg8NGef" TargetMode="External"/><Relationship Id="rId1996" Type="http://schemas.openxmlformats.org/officeDocument/2006/relationships/hyperlink" Target="https://talan.bank.gov.ua/get-user-certificate/c0gsRn_LYjXNXQUYu5DO" TargetMode="External"/><Relationship Id="rId50" Type="http://schemas.openxmlformats.org/officeDocument/2006/relationships/hyperlink" Target="https://talan.bank.gov.ua/get-user-certificate/c0gsRj1hBufI2JgcbhIy" TargetMode="External"/><Relationship Id="rId1204" Type="http://schemas.openxmlformats.org/officeDocument/2006/relationships/hyperlink" Target="https://talan.bank.gov.ua/get-user-certificate/c0gsRXBl_DBopIeMOsP4" TargetMode="External"/><Relationship Id="rId1411" Type="http://schemas.openxmlformats.org/officeDocument/2006/relationships/hyperlink" Target="https://talan.bank.gov.ua/get-user-certificate/c0gsRhIo5S1ts8v35M5Y" TargetMode="External"/><Relationship Id="rId1649" Type="http://schemas.openxmlformats.org/officeDocument/2006/relationships/hyperlink" Target="https://talan.bank.gov.ua/get-user-certificate/c0gsRPodqL6R_St-VU-Y" TargetMode="External"/><Relationship Id="rId1856" Type="http://schemas.openxmlformats.org/officeDocument/2006/relationships/hyperlink" Target="https://talan.bank.gov.ua/get-user-certificate/c0gsRlmETK7xQBX5jL21" TargetMode="External"/><Relationship Id="rId1509" Type="http://schemas.openxmlformats.org/officeDocument/2006/relationships/hyperlink" Target="https://talan.bank.gov.ua/get-user-certificate/c0gsRDFoooXbmgta89uT" TargetMode="External"/><Relationship Id="rId1716" Type="http://schemas.openxmlformats.org/officeDocument/2006/relationships/hyperlink" Target="https://talan.bank.gov.ua/get-user-certificate/c0gsRLegxCA1wxDdvnX5" TargetMode="External"/><Relationship Id="rId1923" Type="http://schemas.openxmlformats.org/officeDocument/2006/relationships/hyperlink" Target="https://talan.bank.gov.ua/get-user-certificate/c0gsRYi9zq3MNS9MIDcu" TargetMode="External"/><Relationship Id="rId297" Type="http://schemas.openxmlformats.org/officeDocument/2006/relationships/hyperlink" Target="https://talan.bank.gov.ua/get-user-certificate/c0gsRxKV5CQwCvzLqmtd" TargetMode="External"/><Relationship Id="rId157" Type="http://schemas.openxmlformats.org/officeDocument/2006/relationships/hyperlink" Target="https://talan.bank.gov.ua/get-user-certificate/c0gsRkv4iYnCTeoNxgjf" TargetMode="External"/><Relationship Id="rId364" Type="http://schemas.openxmlformats.org/officeDocument/2006/relationships/hyperlink" Target="https://talan.bank.gov.ua/get-user-certificate/c0gsR3mj6DrztISHICRV" TargetMode="External"/><Relationship Id="rId571" Type="http://schemas.openxmlformats.org/officeDocument/2006/relationships/hyperlink" Target="https://talan.bank.gov.ua/get-user-certificate/c0gsRK3sAKVMZjiiJirk" TargetMode="External"/><Relationship Id="rId669" Type="http://schemas.openxmlformats.org/officeDocument/2006/relationships/hyperlink" Target="https://talan.bank.gov.ua/get-user-certificate/c0gsRFy3Y8HxKuUwykaf" TargetMode="External"/><Relationship Id="rId876" Type="http://schemas.openxmlformats.org/officeDocument/2006/relationships/hyperlink" Target="https://talan.bank.gov.ua/get-user-certificate/c0gsR8kLXNmQlwpdCf6d" TargetMode="External"/><Relationship Id="rId1299" Type="http://schemas.openxmlformats.org/officeDocument/2006/relationships/hyperlink" Target="https://talan.bank.gov.ua/get-user-certificate/c0gsRASHp6jmhew9tLhZ" TargetMode="External"/><Relationship Id="rId224" Type="http://schemas.openxmlformats.org/officeDocument/2006/relationships/hyperlink" Target="https://talan.bank.gov.ua/get-user-certificate/c0gsRRHCGYXcjIQ_SGR1" TargetMode="External"/><Relationship Id="rId431" Type="http://schemas.openxmlformats.org/officeDocument/2006/relationships/hyperlink" Target="https://talan.bank.gov.ua/get-user-certificate/c0gsRjnUW1kgJd2HzkN5" TargetMode="External"/><Relationship Id="rId529" Type="http://schemas.openxmlformats.org/officeDocument/2006/relationships/hyperlink" Target="https://talan.bank.gov.ua/get-user-certificate/c0gsR9c61p1K6aD1swRs" TargetMode="External"/><Relationship Id="rId736" Type="http://schemas.openxmlformats.org/officeDocument/2006/relationships/hyperlink" Target="https://talan.bank.gov.ua/get-user-certificate/c0gsRjFz9ekn51b8nLad" TargetMode="External"/><Relationship Id="rId1061" Type="http://schemas.openxmlformats.org/officeDocument/2006/relationships/hyperlink" Target="https://talan.bank.gov.ua/get-user-certificate/c0gsRJ3bvJzulaqVBK0Y" TargetMode="External"/><Relationship Id="rId1159" Type="http://schemas.openxmlformats.org/officeDocument/2006/relationships/hyperlink" Target="https://talan.bank.gov.ua/get-user-certificate/c0gsR3WxMY-z91qVRG3V" TargetMode="External"/><Relationship Id="rId1366" Type="http://schemas.openxmlformats.org/officeDocument/2006/relationships/hyperlink" Target="https://talan.bank.gov.ua/get-user-certificate/c0gsRg0yPPslPGYHB-W6" TargetMode="External"/><Relationship Id="rId943" Type="http://schemas.openxmlformats.org/officeDocument/2006/relationships/hyperlink" Target="https://talan.bank.gov.ua/get-user-certificate/c0gsRJEGrwVqfIDa1mH6" TargetMode="External"/><Relationship Id="rId1019" Type="http://schemas.openxmlformats.org/officeDocument/2006/relationships/hyperlink" Target="https://talan.bank.gov.ua/get-user-certificate/c0gsRkFi5ITQt0fLIl_b" TargetMode="External"/><Relationship Id="rId1573" Type="http://schemas.openxmlformats.org/officeDocument/2006/relationships/hyperlink" Target="https://talan.bank.gov.ua/get-user-certificate/c0gsR78qTyUpMINqAdg6" TargetMode="External"/><Relationship Id="rId1780" Type="http://schemas.openxmlformats.org/officeDocument/2006/relationships/hyperlink" Target="https://talan.bank.gov.ua/get-user-certificate/c0gsRyLv7_3ZgsfMWzaW" TargetMode="External"/><Relationship Id="rId1878" Type="http://schemas.openxmlformats.org/officeDocument/2006/relationships/hyperlink" Target="https://talan.bank.gov.ua/get-user-certificate/c0gsRpz1JGq_afSHaw1W" TargetMode="External"/><Relationship Id="rId72" Type="http://schemas.openxmlformats.org/officeDocument/2006/relationships/hyperlink" Target="https://talan.bank.gov.ua/get-user-certificate/c0gsR0WSkfhnk36J07bS" TargetMode="External"/><Relationship Id="rId803" Type="http://schemas.openxmlformats.org/officeDocument/2006/relationships/hyperlink" Target="https://talan.bank.gov.ua/get-user-certificate/c0gsRBPojy6YFHDY5nFY" TargetMode="External"/><Relationship Id="rId1226" Type="http://schemas.openxmlformats.org/officeDocument/2006/relationships/hyperlink" Target="https://talan.bank.gov.ua/get-user-certificate/c0gsRVsQwfTAFIW-h-L5" TargetMode="External"/><Relationship Id="rId1433" Type="http://schemas.openxmlformats.org/officeDocument/2006/relationships/hyperlink" Target="https://talan.bank.gov.ua/get-user-certificate/c0gsR_La8Z4X8yLnZjUY" TargetMode="External"/><Relationship Id="rId1640" Type="http://schemas.openxmlformats.org/officeDocument/2006/relationships/hyperlink" Target="https://talan.bank.gov.ua/get-user-certificate/c0gsRDlQOpSpDhvqmXS9" TargetMode="External"/><Relationship Id="rId1738" Type="http://schemas.openxmlformats.org/officeDocument/2006/relationships/hyperlink" Target="https://talan.bank.gov.ua/get-user-certificate/c0gsR8sPPRBuUfE2oO5X" TargetMode="External"/><Relationship Id="rId1500" Type="http://schemas.openxmlformats.org/officeDocument/2006/relationships/hyperlink" Target="https://talan.bank.gov.ua/get-user-certificate/c0gsR7YkVWU0D0cgrXpc" TargetMode="External"/><Relationship Id="rId1945" Type="http://schemas.openxmlformats.org/officeDocument/2006/relationships/hyperlink" Target="https://talan.bank.gov.ua/get-user-certificate/c0gsR_tVJb3RJcsy9pQx" TargetMode="External"/><Relationship Id="rId1805" Type="http://schemas.openxmlformats.org/officeDocument/2006/relationships/hyperlink" Target="https://talan.bank.gov.ua/get-user-certificate/c0gsRiKlNtJ6aF4hcvIZ" TargetMode="External"/><Relationship Id="rId179" Type="http://schemas.openxmlformats.org/officeDocument/2006/relationships/hyperlink" Target="https://talan.bank.gov.ua/get-user-certificate/c0gsRBBQP4JUQ-SFQU_S" TargetMode="External"/><Relationship Id="rId386" Type="http://schemas.openxmlformats.org/officeDocument/2006/relationships/hyperlink" Target="https://talan.bank.gov.ua/get-user-certificate/c0gsRSvfvDDmIb_Z8LVN" TargetMode="External"/><Relationship Id="rId593" Type="http://schemas.openxmlformats.org/officeDocument/2006/relationships/hyperlink" Target="https://talan.bank.gov.ua/get-user-certificate/c0gsRMSAXMWYn2IHlhhX" TargetMode="External"/><Relationship Id="rId246" Type="http://schemas.openxmlformats.org/officeDocument/2006/relationships/hyperlink" Target="https://talan.bank.gov.ua/get-user-certificate/c0gsRM6it-e0DM3HeUkP" TargetMode="External"/><Relationship Id="rId453" Type="http://schemas.openxmlformats.org/officeDocument/2006/relationships/hyperlink" Target="https://talan.bank.gov.ua/get-user-certificate/c0gsRfKGysrxbxaii7lT" TargetMode="External"/><Relationship Id="rId660" Type="http://schemas.openxmlformats.org/officeDocument/2006/relationships/hyperlink" Target="https://talan.bank.gov.ua/get-user-certificate/c0gsRBicP4MZWhAPl5En" TargetMode="External"/><Relationship Id="rId898" Type="http://schemas.openxmlformats.org/officeDocument/2006/relationships/hyperlink" Target="https://talan.bank.gov.ua/get-user-certificate/c0gsRnXKz6ycuhBOyPDR" TargetMode="External"/><Relationship Id="rId1083" Type="http://schemas.openxmlformats.org/officeDocument/2006/relationships/hyperlink" Target="https://talan.bank.gov.ua/get-user-certificate/c0gsRMCSkWQA8dTN4Jnx" TargetMode="External"/><Relationship Id="rId1290" Type="http://schemas.openxmlformats.org/officeDocument/2006/relationships/hyperlink" Target="https://talan.bank.gov.ua/get-user-certificate/c0gsRcXG1hF8XgApbLGK" TargetMode="External"/><Relationship Id="rId106" Type="http://schemas.openxmlformats.org/officeDocument/2006/relationships/hyperlink" Target="https://talan.bank.gov.ua/get-user-certificate/c0gsRuFYPULui6AUGoBe" TargetMode="External"/><Relationship Id="rId313" Type="http://schemas.openxmlformats.org/officeDocument/2006/relationships/hyperlink" Target="https://talan.bank.gov.ua/get-user-certificate/c0gsRiTCcK329jLyX5d6" TargetMode="External"/><Relationship Id="rId758" Type="http://schemas.openxmlformats.org/officeDocument/2006/relationships/hyperlink" Target="https://talan.bank.gov.ua/get-user-certificate/c0gsR_hCqCsYUzDw-Dj8" TargetMode="External"/><Relationship Id="rId965" Type="http://schemas.openxmlformats.org/officeDocument/2006/relationships/hyperlink" Target="https://talan.bank.gov.ua/get-user-certificate/c0gsRHd61H3VRPVM9rds" TargetMode="External"/><Relationship Id="rId1150" Type="http://schemas.openxmlformats.org/officeDocument/2006/relationships/hyperlink" Target="https://talan.bank.gov.ua/get-user-certificate/c0gsRcQeC8aQnjUy48LB" TargetMode="External"/><Relationship Id="rId1388" Type="http://schemas.openxmlformats.org/officeDocument/2006/relationships/hyperlink" Target="https://talan.bank.gov.ua/get-user-certificate/c0gsRh_riQABJNKLiokk" TargetMode="External"/><Relationship Id="rId1595" Type="http://schemas.openxmlformats.org/officeDocument/2006/relationships/hyperlink" Target="https://talan.bank.gov.ua/get-user-certificate/c0gsRbdn43ROKNeI_CVw" TargetMode="External"/><Relationship Id="rId94" Type="http://schemas.openxmlformats.org/officeDocument/2006/relationships/hyperlink" Target="https://talan.bank.gov.ua/get-user-certificate/c0gsRRrqedE66uiNQVU5" TargetMode="External"/><Relationship Id="rId520" Type="http://schemas.openxmlformats.org/officeDocument/2006/relationships/hyperlink" Target="https://talan.bank.gov.ua/get-user-certificate/c0gsR8dyAYnGwb3aZDos" TargetMode="External"/><Relationship Id="rId618" Type="http://schemas.openxmlformats.org/officeDocument/2006/relationships/hyperlink" Target="https://talan.bank.gov.ua/get-user-certificate/c0gsR8tap20tJHwQOcPL" TargetMode="External"/><Relationship Id="rId825" Type="http://schemas.openxmlformats.org/officeDocument/2006/relationships/hyperlink" Target="https://talan.bank.gov.ua/get-user-certificate/c0gsR-jGJlBqNsQcyGvn" TargetMode="External"/><Relationship Id="rId1248" Type="http://schemas.openxmlformats.org/officeDocument/2006/relationships/hyperlink" Target="https://talan.bank.gov.ua/get-user-certificate/c0gsRRFB0ftTJYY0aaiU" TargetMode="External"/><Relationship Id="rId1455" Type="http://schemas.openxmlformats.org/officeDocument/2006/relationships/hyperlink" Target="https://talan.bank.gov.ua/get-user-certificate/c0gsRO66FmpdDzU0B3vi" TargetMode="External"/><Relationship Id="rId1662" Type="http://schemas.openxmlformats.org/officeDocument/2006/relationships/hyperlink" Target="https://talan.bank.gov.ua/get-user-certificate/c0gsRojqL18PCopq02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42"/>
  <sheetViews>
    <sheetView tabSelected="1" topLeftCell="A2033" workbookViewId="0">
      <selection activeCell="B2049" sqref="B2048:B2049"/>
    </sheetView>
  </sheetViews>
  <sheetFormatPr defaultRowHeight="14.4" x14ac:dyDescent="0.3"/>
  <cols>
    <col min="1" max="1" width="13.33203125" customWidth="1"/>
    <col min="2" max="2" width="18" customWidth="1"/>
    <col min="3" max="3" width="27.5546875" customWidth="1"/>
    <col min="4" max="4" width="24.33203125" customWidth="1"/>
  </cols>
  <sheetData>
    <row r="1" spans="1:4" s="1" customFormat="1" x14ac:dyDescent="0.3">
      <c r="A1" s="1" t="s">
        <v>0</v>
      </c>
      <c r="B1" s="1" t="s">
        <v>1</v>
      </c>
      <c r="C1" s="1" t="s">
        <v>4080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HYPERLINK("https://talan.bank.gov.ua/get-user-certificate/c0gsRx5GN-2SD_eVqQXE","Завантажити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HYPERLINK("https://talan.bank.gov.ua/get-user-certificate/c0gsRUSgYNUKgVoWLdBR","Завантажити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HYPERLINK("https://talan.bank.gov.ua/get-user-certificate/c0gsRuBN3j8wnGKhZW-X","Завантажити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HYPERLINK("https://talan.bank.gov.ua/get-user-certificate/c0gsRD6vMnksUkHDrBfy","Завантажити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HYPERLINK("https://talan.bank.gov.ua/get-user-certificate/c0gsRqv22sxG9sPhmPtT","Завантажити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HYPERLINK("https://talan.bank.gov.ua/get-user-certificate/c0gsR888VK9abIrNK4Le","Завантажити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HYPERLINK("https://talan.bank.gov.ua/get-user-certificate/c0gsRVHAejY0QSrwSzuA","Завантажити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HYPERLINK("https://talan.bank.gov.ua/get-user-certificate/c0gsRlmKa7_Kbw1BOaRv","Завантажити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HYPERLINK("https://talan.bank.gov.ua/get-user-certificate/c0gsRnlJ98HAj3K3cbaR","Завантажити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HYPERLINK("https://talan.bank.gov.ua/get-user-certificate/c0gsR1toitMltE6xoms8","Завантажити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HYPERLINK("https://talan.bank.gov.ua/get-user-certificate/c0gsROJtYQjsemGNJL4L","Завантажити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HYPERLINK("https://talan.bank.gov.ua/get-user-certificate/c0gsRmXNoBs8Adh0O4sq","Завантажити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HYPERLINK("https://talan.bank.gov.ua/get-user-certificate/c0gsRbM0fEdN3sDuWMvL","Завантажити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HYPERLINK("https://talan.bank.gov.ua/get-user-certificate/c0gsRdxLUrM3_IJY0wIJ","Завантажити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HYPERLINK("https://talan.bank.gov.ua/get-user-certificate/c0gsRKDlbz35AThRcdUi","Завантажити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HYPERLINK("https://talan.bank.gov.ua/get-user-certificate/c0gsRtIKR_3K-M_xF5ov","Завантажити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HYPERLINK("https://talan.bank.gov.ua/get-user-certificate/c0gsRx43phcWa4yq7D6Y","Завантажити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HYPERLINK("https://talan.bank.gov.ua/get-user-certificate/c0gsRZ9QPxlNfORFlxUw","Завантажити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HYPERLINK("https://talan.bank.gov.ua/get-user-certificate/c0gsRAch9KgF1qDBozjT","Завантажити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HYPERLINK("https://talan.bank.gov.ua/get-user-certificate/c0gsRel4brazfVW4Nj6M","Завантажити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HYPERLINK("https://talan.bank.gov.ua/get-user-certificate/c0gsRO3Zrql2-P0qTvY2","Завантажити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HYPERLINK("https://talan.bank.gov.ua/get-user-certificate/c0gsR6A3_flqOsR20-Oy","Завантажити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HYPERLINK("https://talan.bank.gov.ua/get-user-certificate/c0gsRK-ukaX0Gh5g6u6W","Завантажити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HYPERLINK("https://talan.bank.gov.ua/get-user-certificate/c0gsRJX2AGRm-Pd1XWnZ","Завантажити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HYPERLINK("https://talan.bank.gov.ua/get-user-certificate/c0gsREm36v8usv93jDe3","Завантажити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HYPERLINK("https://talan.bank.gov.ua/get-user-certificate/c0gsRSPepXaA1zZQXt4D","Завантажити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HYPERLINK("https://talan.bank.gov.ua/get-user-certificate/c0gsRqZobZXAbInpEQK1","Завантажити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HYPERLINK("https://talan.bank.gov.ua/get-user-certificate/c0gsRzXlhDeqIRLCYzvx","Завантажити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HYPERLINK("https://talan.bank.gov.ua/get-user-certificate/c0gsRS2krzzayy7zUg05","Завантажити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HYPERLINK("https://talan.bank.gov.ua/get-user-certificate/c0gsRQ3ZdFiI3xON9Q_O","Завантажити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HYPERLINK("https://talan.bank.gov.ua/get-user-certificate/c0gsR01FgbT4c-BHQsCb","Завантажити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HYPERLINK("https://talan.bank.gov.ua/get-user-certificate/c0gsR7qj2SoXLuydhOZg","Завантажити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HYPERLINK("https://talan.bank.gov.ua/get-user-certificate/c0gsRxf7lypYmrq33Vvy","Завантажити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HYPERLINK("https://talan.bank.gov.ua/get-user-certificate/c0gsRvlM5MVlkrvZZOiA","Завантажити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HYPERLINK("https://talan.bank.gov.ua/get-user-certificate/c0gsRy1bywDb4OdoZN4n","Завантажити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HYPERLINK("https://talan.bank.gov.ua/get-user-certificate/c0gsRrHxIo51J79CBcX0","Завантажити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HYPERLINK("https://talan.bank.gov.ua/get-user-certificate/c0gsREG3kJ77Aapmk7Aq","Завантажити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HYPERLINK("https://talan.bank.gov.ua/get-user-certificate/c0gsRK7bE2mgjlysR5Wi","Завантажити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HYPERLINK("https://talan.bank.gov.ua/get-user-certificate/c0gsRKxVP6x17Ss1-hSD","Завантажити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HYPERLINK("https://talan.bank.gov.ua/get-user-certificate/c0gsRf9zGuxPzMrmMjnp","Завантажити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HYPERLINK("https://talan.bank.gov.ua/get-user-certificate/c0gsR7ppO6cklOgCbep5","Завантажити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HYPERLINK("https://talan.bank.gov.ua/get-user-certificate/c0gsRXmBWmkHE2LkZOTM","Завантажити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HYPERLINK("https://talan.bank.gov.ua/get-user-certificate/c0gsRGxf2iwlNf3eZsVT","Завантажити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HYPERLINK("https://talan.bank.gov.ua/get-user-certificate/c0gsR7XqUtrcpkDpHbzo","Завантажити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HYPERLINK("https://talan.bank.gov.ua/get-user-certificate/c0gsR0Q1aR7gvVK_PUat","Завантажити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HYPERLINK("https://talan.bank.gov.ua/get-user-certificate/c0gsRG1o7nU-pdRTyHkT","Завантажити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HYPERLINK("https://talan.bank.gov.ua/get-user-certificate/c0gsRayk4UlIk_T8N37T","Завантажити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HYPERLINK("https://talan.bank.gov.ua/get-user-certificate/c0gsRqABGto-m1jgMr79","Завантажити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HYPERLINK("https://talan.bank.gov.ua/get-user-certificate/c0gsRCavfPNmssXRONyK","Завантажити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HYPERLINK("https://talan.bank.gov.ua/get-user-certificate/c0gsRj1hBufI2JgcbhIy","Завантажити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HYPERLINK("https://talan.bank.gov.ua/get-user-certificate/c0gsR0jkkgHtcWfhEf--","Завантажити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HYPERLINK("https://talan.bank.gov.ua/get-user-certificate/c0gsR0w_DdJ7U3m_L2qo","Завантажити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HYPERLINK("https://talan.bank.gov.ua/get-user-certificate/c0gsRuJwhmMwqKEdw8V7","Завантажити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HYPERLINK("https://talan.bank.gov.ua/get-user-certificate/c0gsROiqB7Ja2EMmxl-a","Завантажити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HYPERLINK("https://talan.bank.gov.ua/get-user-certificate/c0gsRMnFfNKGGESytXJQ","Завантажити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HYPERLINK("https://talan.bank.gov.ua/get-user-certificate/c0gsRLRGXN64WEALzXrF","Завантажити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HYPERLINK("https://talan.bank.gov.ua/get-user-certificate/c0gsRN4bmkGMzy2X6pot","Завантажити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HYPERLINK("https://talan.bank.gov.ua/get-user-certificate/c0gsRb1GbBF-ASZ52drU","Завантажити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HYPERLINK("https://talan.bank.gov.ua/get-user-certificate/c0gsRxANL15EIIA-fYqe","Завантажити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HYPERLINK("https://talan.bank.gov.ua/get-user-certificate/c0gsRmVB_EsgMYRvtUh2","Завантажити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HYPERLINK("https://talan.bank.gov.ua/get-user-certificate/c0gsR1IIs9CqiP_ZHj2f","Завантажити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HYPERLINK("https://talan.bank.gov.ua/get-user-certificate/c0gsRs-Rr3MuK01BqmZx","Завантажити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HYPERLINK("https://talan.bank.gov.ua/get-user-certificate/c0gsR6JvE3ZSID3SFcpZ","Завантажити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HYPERLINK("https://talan.bank.gov.ua/get-user-certificate/c0gsRtTFL0qWQ-C35Vqg","Завантажити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133</v>
      </c>
      <c r="D66" t="str">
        <f>HYPERLINK("https://talan.bank.gov.ua/get-user-certificate/c0gsRYd6buLMqZ7Ap8mH","Завантажити сертифікат")</f>
        <v>Завантажити сертифікат</v>
      </c>
    </row>
    <row r="67" spans="1:4" x14ac:dyDescent="0.3">
      <c r="A67" t="s">
        <v>134</v>
      </c>
      <c r="B67" t="s">
        <v>4</v>
      </c>
      <c r="C67" t="s">
        <v>135</v>
      </c>
      <c r="D67" t="str">
        <f>HYPERLINK("https://talan.bank.gov.ua/get-user-certificate/c0gsRkYRdv6YXEbHNCIo","Завантажити сертифікат")</f>
        <v>Завантажити сертифікат</v>
      </c>
    </row>
    <row r="68" spans="1:4" x14ac:dyDescent="0.3">
      <c r="A68" t="s">
        <v>136</v>
      </c>
      <c r="B68" t="s">
        <v>4</v>
      </c>
      <c r="C68" t="s">
        <v>137</v>
      </c>
      <c r="D68" t="str">
        <f>HYPERLINK("https://talan.bank.gov.ua/get-user-certificate/c0gsR5R4AE8W7v9h4BJY","Завантажити сертифікат")</f>
        <v>Завантажити сертифікат</v>
      </c>
    </row>
    <row r="69" spans="1:4" x14ac:dyDescent="0.3">
      <c r="A69" t="s">
        <v>138</v>
      </c>
      <c r="B69" t="s">
        <v>4</v>
      </c>
      <c r="C69" t="s">
        <v>139</v>
      </c>
      <c r="D69" t="str">
        <f>HYPERLINK("https://talan.bank.gov.ua/get-user-certificate/c0gsRVJONkMzTw0Ywzbw","Завантажити сертифікат")</f>
        <v>Завантажити сертифікат</v>
      </c>
    </row>
    <row r="70" spans="1:4" x14ac:dyDescent="0.3">
      <c r="A70" t="s">
        <v>140</v>
      </c>
      <c r="B70" t="s">
        <v>4</v>
      </c>
      <c r="C70" t="s">
        <v>141</v>
      </c>
      <c r="D70" t="str">
        <f>HYPERLINK("https://talan.bank.gov.ua/get-user-certificate/c0gsRzL-0HzgHBW6lao2","Завантажити сертифікат")</f>
        <v>Завантажити сертифікат</v>
      </c>
    </row>
    <row r="71" spans="1:4" x14ac:dyDescent="0.3">
      <c r="A71" t="s">
        <v>142</v>
      </c>
      <c r="B71" t="s">
        <v>4</v>
      </c>
      <c r="C71" t="s">
        <v>143</v>
      </c>
      <c r="D71" t="str">
        <f>HYPERLINK("https://talan.bank.gov.ua/get-user-certificate/c0gsRXADmD_Y7yigqEVL","Завантажити сертифікат")</f>
        <v>Завантажити сертифікат</v>
      </c>
    </row>
    <row r="72" spans="1:4" x14ac:dyDescent="0.3">
      <c r="A72" t="s">
        <v>144</v>
      </c>
      <c r="B72" t="s">
        <v>4</v>
      </c>
      <c r="C72" t="s">
        <v>145</v>
      </c>
      <c r="D72" t="str">
        <f>HYPERLINK("https://talan.bank.gov.ua/get-user-certificate/c0gsRAtLJ28P9HXi7FNc","Завантажити сертифікат")</f>
        <v>Завантажити сертифікат</v>
      </c>
    </row>
    <row r="73" spans="1:4" x14ac:dyDescent="0.3">
      <c r="A73" t="s">
        <v>146</v>
      </c>
      <c r="B73" t="s">
        <v>4</v>
      </c>
      <c r="C73" t="s">
        <v>147</v>
      </c>
      <c r="D73" t="str">
        <f>HYPERLINK("https://talan.bank.gov.ua/get-user-certificate/c0gsR0WSkfhnk36J07bS","Завантажити сертифікат")</f>
        <v>Завантажити сертифікат</v>
      </c>
    </row>
    <row r="74" spans="1:4" x14ac:dyDescent="0.3">
      <c r="A74" t="s">
        <v>148</v>
      </c>
      <c r="B74" t="s">
        <v>4</v>
      </c>
      <c r="C74" t="s">
        <v>149</v>
      </c>
      <c r="D74" t="str">
        <f>HYPERLINK("https://talan.bank.gov.ua/get-user-certificate/c0gsR2-xZYkJ77n_dA7C","Завантажити сертифікат")</f>
        <v>Завантажити сертифікат</v>
      </c>
    </row>
    <row r="75" spans="1:4" x14ac:dyDescent="0.3">
      <c r="A75" t="s">
        <v>150</v>
      </c>
      <c r="B75" t="s">
        <v>4</v>
      </c>
      <c r="C75" t="s">
        <v>151</v>
      </c>
      <c r="D75" t="str">
        <f>HYPERLINK("https://talan.bank.gov.ua/get-user-certificate/c0gsRpqeTu9_2DZ-ftIx","Завантажити сертифікат")</f>
        <v>Завантажити сертифікат</v>
      </c>
    </row>
    <row r="76" spans="1:4" x14ac:dyDescent="0.3">
      <c r="A76" t="s">
        <v>152</v>
      </c>
      <c r="B76" t="s">
        <v>4</v>
      </c>
      <c r="C76" t="s">
        <v>153</v>
      </c>
      <c r="D76" t="str">
        <f>HYPERLINK("https://talan.bank.gov.ua/get-user-certificate/c0gsRGs6tZ5qBpGU_Quv","Завантажити сертифікат")</f>
        <v>Завантажити сертифікат</v>
      </c>
    </row>
    <row r="77" spans="1:4" x14ac:dyDescent="0.3">
      <c r="A77" t="s">
        <v>154</v>
      </c>
      <c r="B77" t="s">
        <v>4</v>
      </c>
      <c r="C77" t="s">
        <v>155</v>
      </c>
      <c r="D77" t="str">
        <f>HYPERLINK("https://talan.bank.gov.ua/get-user-certificate/c0gsR4Oqoeyypo4v_xL5","Завантажити сертифікат")</f>
        <v>Завантажити сертифікат</v>
      </c>
    </row>
    <row r="78" spans="1:4" x14ac:dyDescent="0.3">
      <c r="A78" t="s">
        <v>156</v>
      </c>
      <c r="B78" t="s">
        <v>4</v>
      </c>
      <c r="C78" t="s">
        <v>157</v>
      </c>
      <c r="D78" t="str">
        <f>HYPERLINK("https://talan.bank.gov.ua/get-user-certificate/c0gsRJLQUfTqtxpGLV4K","Завантажити сертифікат")</f>
        <v>Завантажити сертифікат</v>
      </c>
    </row>
    <row r="79" spans="1:4" x14ac:dyDescent="0.3">
      <c r="A79" t="s">
        <v>158</v>
      </c>
      <c r="B79" t="s">
        <v>4</v>
      </c>
      <c r="C79" t="s">
        <v>159</v>
      </c>
      <c r="D79" t="str">
        <f>HYPERLINK("https://talan.bank.gov.ua/get-user-certificate/c0gsR6DNxUZzLJ0l-y4d","Завантажити сертифікат")</f>
        <v>Завантажити сертифікат</v>
      </c>
    </row>
    <row r="80" spans="1:4" x14ac:dyDescent="0.3">
      <c r="A80" t="s">
        <v>160</v>
      </c>
      <c r="B80" t="s">
        <v>4</v>
      </c>
      <c r="C80" t="s">
        <v>161</v>
      </c>
      <c r="D80" t="str">
        <f>HYPERLINK("https://talan.bank.gov.ua/get-user-certificate/c0gsRIqrWpewaV83ImGO","Завантажити сертифікат")</f>
        <v>Завантажити сертифікат</v>
      </c>
    </row>
    <row r="81" spans="1:4" x14ac:dyDescent="0.3">
      <c r="A81" t="s">
        <v>162</v>
      </c>
      <c r="B81" t="s">
        <v>4</v>
      </c>
      <c r="C81" t="s">
        <v>163</v>
      </c>
      <c r="D81" t="str">
        <f>HYPERLINK("https://talan.bank.gov.ua/get-user-certificate/c0gsRLI1eQVZSsJX4gm9","Завантажити сертифікат")</f>
        <v>Завантажити сертифікат</v>
      </c>
    </row>
    <row r="82" spans="1:4" x14ac:dyDescent="0.3">
      <c r="A82" t="s">
        <v>164</v>
      </c>
      <c r="B82" t="s">
        <v>4</v>
      </c>
      <c r="C82" t="s">
        <v>165</v>
      </c>
      <c r="D82" t="str">
        <f>HYPERLINK("https://talan.bank.gov.ua/get-user-certificate/c0gsR4VoDG4V0S4D4SXV","Завантажити сертифікат")</f>
        <v>Завантажити сертифікат</v>
      </c>
    </row>
    <row r="83" spans="1:4" x14ac:dyDescent="0.3">
      <c r="A83" t="s">
        <v>166</v>
      </c>
      <c r="B83" t="s">
        <v>4</v>
      </c>
      <c r="C83" t="s">
        <v>167</v>
      </c>
      <c r="D83" t="str">
        <f>HYPERLINK("https://talan.bank.gov.ua/get-user-certificate/c0gsRFuzx_ojC9dA_VxD","Завантажити сертифікат")</f>
        <v>Завантажити сертифікат</v>
      </c>
    </row>
    <row r="84" spans="1:4" x14ac:dyDescent="0.3">
      <c r="A84" t="s">
        <v>168</v>
      </c>
      <c r="B84" t="s">
        <v>4</v>
      </c>
      <c r="C84" t="s">
        <v>169</v>
      </c>
      <c r="D84" t="str">
        <f>HYPERLINK("https://talan.bank.gov.ua/get-user-certificate/c0gsRsc2-YP5JYX4aFh6","Завантажити сертифікат")</f>
        <v>Завантажити сертифікат</v>
      </c>
    </row>
    <row r="85" spans="1:4" x14ac:dyDescent="0.3">
      <c r="A85" t="s">
        <v>170</v>
      </c>
      <c r="B85" t="s">
        <v>4</v>
      </c>
      <c r="C85" t="s">
        <v>171</v>
      </c>
      <c r="D85" t="str">
        <f>HYPERLINK("https://talan.bank.gov.ua/get-user-certificate/c0gsR-ITgHlcNzF6RCCP","Завантажити сертифікат")</f>
        <v>Завантажити сертифікат</v>
      </c>
    </row>
    <row r="86" spans="1:4" x14ac:dyDescent="0.3">
      <c r="A86" t="s">
        <v>172</v>
      </c>
      <c r="B86" t="s">
        <v>4</v>
      </c>
      <c r="C86" t="s">
        <v>173</v>
      </c>
      <c r="D86" t="str">
        <f>HYPERLINK("https://talan.bank.gov.ua/get-user-certificate/c0gsR5gi3BZiS3_h3T8m","Завантажити сертифікат")</f>
        <v>Завантажити сертифікат</v>
      </c>
    </row>
    <row r="87" spans="1:4" x14ac:dyDescent="0.3">
      <c r="A87" t="s">
        <v>174</v>
      </c>
      <c r="B87" t="s">
        <v>4</v>
      </c>
      <c r="C87" t="s">
        <v>175</v>
      </c>
      <c r="D87" t="str">
        <f>HYPERLINK("https://talan.bank.gov.ua/get-user-certificate/c0gsRehpWG9X_ZWB_sXX","Завантажити сертифікат")</f>
        <v>Завантажити сертифікат</v>
      </c>
    </row>
    <row r="88" spans="1:4" x14ac:dyDescent="0.3">
      <c r="A88" t="s">
        <v>176</v>
      </c>
      <c r="B88" t="s">
        <v>4</v>
      </c>
      <c r="C88" t="s">
        <v>177</v>
      </c>
      <c r="D88" t="str">
        <f>HYPERLINK("https://talan.bank.gov.ua/get-user-certificate/c0gsR5ugoBXVXMLEvDE-","Завантажити сертифікат")</f>
        <v>Завантажити сертифікат</v>
      </c>
    </row>
    <row r="89" spans="1:4" x14ac:dyDescent="0.3">
      <c r="A89" t="s">
        <v>178</v>
      </c>
      <c r="B89" t="s">
        <v>4</v>
      </c>
      <c r="C89" t="s">
        <v>179</v>
      </c>
      <c r="D89" t="str">
        <f>HYPERLINK("https://talan.bank.gov.ua/get-user-certificate/c0gsRniU5khbZ_UjCOl7","Завантажити сертифікат")</f>
        <v>Завантажити сертифікат</v>
      </c>
    </row>
    <row r="90" spans="1:4" x14ac:dyDescent="0.3">
      <c r="A90" t="s">
        <v>180</v>
      </c>
      <c r="B90" t="s">
        <v>4</v>
      </c>
      <c r="C90" t="s">
        <v>181</v>
      </c>
      <c r="D90" t="str">
        <f>HYPERLINK("https://talan.bank.gov.ua/get-user-certificate/c0gsRKmjlw5eqbWxRYqx","Завантажити сертифікат")</f>
        <v>Завантажити сертифікат</v>
      </c>
    </row>
    <row r="91" spans="1:4" x14ac:dyDescent="0.3">
      <c r="A91" t="s">
        <v>182</v>
      </c>
      <c r="B91" t="s">
        <v>4</v>
      </c>
      <c r="C91" t="s">
        <v>183</v>
      </c>
      <c r="D91" t="str">
        <f>HYPERLINK("https://talan.bank.gov.ua/get-user-certificate/c0gsR6lVXjmtkyGrYov5","Завантажити сертифікат")</f>
        <v>Завантажити сертифікат</v>
      </c>
    </row>
    <row r="92" spans="1:4" x14ac:dyDescent="0.3">
      <c r="A92" t="s">
        <v>184</v>
      </c>
      <c r="B92" t="s">
        <v>4</v>
      </c>
      <c r="C92" t="s">
        <v>185</v>
      </c>
      <c r="D92" t="str">
        <f>HYPERLINK("https://talan.bank.gov.ua/get-user-certificate/c0gsRRVb0G65v_el3ZR_","Завантажити сертифікат")</f>
        <v>Завантажити сертифікат</v>
      </c>
    </row>
    <row r="93" spans="1:4" x14ac:dyDescent="0.3">
      <c r="A93" t="s">
        <v>186</v>
      </c>
      <c r="B93" t="s">
        <v>4</v>
      </c>
      <c r="C93" t="s">
        <v>187</v>
      </c>
      <c r="D93" t="str">
        <f>HYPERLINK("https://talan.bank.gov.ua/get-user-certificate/c0gsRqsSOdKQSmrnXBQ7","Завантажити сертифікат")</f>
        <v>Завантажити сертифікат</v>
      </c>
    </row>
    <row r="94" spans="1:4" x14ac:dyDescent="0.3">
      <c r="A94" t="s">
        <v>188</v>
      </c>
      <c r="B94" t="s">
        <v>4</v>
      </c>
      <c r="C94" t="s">
        <v>189</v>
      </c>
      <c r="D94" t="str">
        <f>HYPERLINK("https://talan.bank.gov.ua/get-user-certificate/c0gsR7rXG75LVBN10bye","Завантажити сертифікат")</f>
        <v>Завантажити сертифікат</v>
      </c>
    </row>
    <row r="95" spans="1:4" x14ac:dyDescent="0.3">
      <c r="A95" t="s">
        <v>190</v>
      </c>
      <c r="B95" t="s">
        <v>4</v>
      </c>
      <c r="C95" t="s">
        <v>191</v>
      </c>
      <c r="D95" t="str">
        <f>HYPERLINK("https://talan.bank.gov.ua/get-user-certificate/c0gsRRrqedE66uiNQVU5","Завантажити сертифікат")</f>
        <v>Завантажити сертифікат</v>
      </c>
    </row>
    <row r="96" spans="1:4" x14ac:dyDescent="0.3">
      <c r="A96" t="s">
        <v>192</v>
      </c>
      <c r="B96" t="s">
        <v>4</v>
      </c>
      <c r="C96" t="s">
        <v>193</v>
      </c>
      <c r="D96" t="str">
        <f>HYPERLINK("https://talan.bank.gov.ua/get-user-certificate/c0gsRXNWr0NTqoeu1vPf","Завантажити сертифікат")</f>
        <v>Завантажити сертифікат</v>
      </c>
    </row>
    <row r="97" spans="1:4" x14ac:dyDescent="0.3">
      <c r="A97" t="s">
        <v>194</v>
      </c>
      <c r="B97" t="s">
        <v>4</v>
      </c>
      <c r="C97" t="s">
        <v>195</v>
      </c>
      <c r="D97" t="str">
        <f>HYPERLINK("https://talan.bank.gov.ua/get-user-certificate/c0gsRTO5UN6R34cfjoZ7","Завантажити сертифікат")</f>
        <v>Завантажити сертифікат</v>
      </c>
    </row>
    <row r="98" spans="1:4" x14ac:dyDescent="0.3">
      <c r="A98" t="s">
        <v>196</v>
      </c>
      <c r="B98" t="s">
        <v>4</v>
      </c>
      <c r="C98" t="s">
        <v>197</v>
      </c>
      <c r="D98" t="str">
        <f>HYPERLINK("https://talan.bank.gov.ua/get-user-certificate/c0gsRwOEmGpqA6A3Tq8n","Завантажити сертифікат")</f>
        <v>Завантажити сертифікат</v>
      </c>
    </row>
    <row r="99" spans="1:4" x14ac:dyDescent="0.3">
      <c r="A99" t="s">
        <v>198</v>
      </c>
      <c r="B99" t="s">
        <v>4</v>
      </c>
      <c r="C99" t="s">
        <v>199</v>
      </c>
      <c r="D99" t="str">
        <f>HYPERLINK("https://talan.bank.gov.ua/get-user-certificate/c0gsRBRkidvfX-Mtxgr6","Завантажити сертифікат")</f>
        <v>Завантажити сертифікат</v>
      </c>
    </row>
    <row r="100" spans="1:4" x14ac:dyDescent="0.3">
      <c r="A100" t="s">
        <v>200</v>
      </c>
      <c r="B100" t="s">
        <v>4</v>
      </c>
      <c r="C100" t="s">
        <v>201</v>
      </c>
      <c r="D100" t="str">
        <f>HYPERLINK("https://talan.bank.gov.ua/get-user-certificate/c0gsRlY_FQhMEKecClte","Завантажити сертифікат")</f>
        <v>Завантажити сертифікат</v>
      </c>
    </row>
    <row r="101" spans="1:4" x14ac:dyDescent="0.3">
      <c r="A101" t="s">
        <v>202</v>
      </c>
      <c r="B101" t="s">
        <v>4</v>
      </c>
      <c r="C101" t="s">
        <v>203</v>
      </c>
      <c r="D101" t="str">
        <f>HYPERLINK("https://talan.bank.gov.ua/get-user-certificate/c0gsRV_mlKr3xne28E8a","Завантажити сертифікат")</f>
        <v>Завантажити сертифікат</v>
      </c>
    </row>
    <row r="102" spans="1:4" x14ac:dyDescent="0.3">
      <c r="A102" t="s">
        <v>204</v>
      </c>
      <c r="B102" t="s">
        <v>4</v>
      </c>
      <c r="C102" t="s">
        <v>205</v>
      </c>
      <c r="D102" t="str">
        <f>HYPERLINK("https://talan.bank.gov.ua/get-user-certificate/c0gsRzzIqKLyefM5v2xQ","Завантажити сертифікат")</f>
        <v>Завантажити сертифікат</v>
      </c>
    </row>
    <row r="103" spans="1:4" x14ac:dyDescent="0.3">
      <c r="A103" t="s">
        <v>206</v>
      </c>
      <c r="B103" t="s">
        <v>4</v>
      </c>
      <c r="C103" t="s">
        <v>207</v>
      </c>
      <c r="D103" t="str">
        <f>HYPERLINK("https://talan.bank.gov.ua/get-user-certificate/c0gsRIZG_qQ5bXO7wXRq","Завантажити сертифікат")</f>
        <v>Завантажити сертифікат</v>
      </c>
    </row>
    <row r="104" spans="1:4" x14ac:dyDescent="0.3">
      <c r="A104" t="s">
        <v>208</v>
      </c>
      <c r="B104" t="s">
        <v>4</v>
      </c>
      <c r="C104" t="s">
        <v>209</v>
      </c>
      <c r="D104" t="str">
        <f>HYPERLINK("https://talan.bank.gov.ua/get-user-certificate/c0gsRfDipaNkam5Frg9c","Завантажити сертифікат")</f>
        <v>Завантажити сертифікат</v>
      </c>
    </row>
    <row r="105" spans="1:4" x14ac:dyDescent="0.3">
      <c r="A105" t="s">
        <v>210</v>
      </c>
      <c r="B105" t="s">
        <v>4</v>
      </c>
      <c r="C105" t="s">
        <v>211</v>
      </c>
      <c r="D105" t="str">
        <f>HYPERLINK("https://talan.bank.gov.ua/get-user-certificate/c0gsRJbqXrnrCKUuVTGc","Завантажити сертифікат")</f>
        <v>Завантажити сертифікат</v>
      </c>
    </row>
    <row r="106" spans="1:4" x14ac:dyDescent="0.3">
      <c r="A106" t="s">
        <v>212</v>
      </c>
      <c r="B106" t="s">
        <v>4</v>
      </c>
      <c r="C106" t="s">
        <v>213</v>
      </c>
      <c r="D106" t="str">
        <f>HYPERLINK("https://talan.bank.gov.ua/get-user-certificate/c0gsR8FYXkLvosE1nw8a","Завантажити сертифікат")</f>
        <v>Завантажити сертифікат</v>
      </c>
    </row>
    <row r="107" spans="1:4" x14ac:dyDescent="0.3">
      <c r="A107" t="s">
        <v>214</v>
      </c>
      <c r="B107" t="s">
        <v>4</v>
      </c>
      <c r="C107" t="s">
        <v>215</v>
      </c>
      <c r="D107" t="str">
        <f>HYPERLINK("https://talan.bank.gov.ua/get-user-certificate/c0gsRuFYPULui6AUGoBe","Завантажити сертифікат")</f>
        <v>Завантажити сертифікат</v>
      </c>
    </row>
    <row r="108" spans="1:4" x14ac:dyDescent="0.3">
      <c r="A108" t="s">
        <v>216</v>
      </c>
      <c r="B108" t="s">
        <v>4</v>
      </c>
      <c r="C108" t="s">
        <v>217</v>
      </c>
      <c r="D108" t="str">
        <f>HYPERLINK("https://talan.bank.gov.ua/get-user-certificate/c0gsRla2gd_eNbZj0Eay","Завантажити сертифікат")</f>
        <v>Завантажити сертифікат</v>
      </c>
    </row>
    <row r="109" spans="1:4" x14ac:dyDescent="0.3">
      <c r="A109" t="s">
        <v>218</v>
      </c>
      <c r="B109" t="s">
        <v>4</v>
      </c>
      <c r="C109" t="s">
        <v>219</v>
      </c>
      <c r="D109" t="str">
        <f>HYPERLINK("https://talan.bank.gov.ua/get-user-certificate/c0gsRQL6x6o3Vjqz8VgM","Завантажити сертифікат")</f>
        <v>Завантажити сертифікат</v>
      </c>
    </row>
    <row r="110" spans="1:4" x14ac:dyDescent="0.3">
      <c r="A110" t="s">
        <v>220</v>
      </c>
      <c r="B110" t="s">
        <v>4</v>
      </c>
      <c r="C110" t="s">
        <v>221</v>
      </c>
      <c r="D110" t="str">
        <f>HYPERLINK("https://talan.bank.gov.ua/get-user-certificate/c0gsRk3WaWsRUh6j2ryu","Завантажити сертифікат")</f>
        <v>Завантажити сертифікат</v>
      </c>
    </row>
    <row r="111" spans="1:4" x14ac:dyDescent="0.3">
      <c r="A111" t="s">
        <v>222</v>
      </c>
      <c r="B111" t="s">
        <v>4</v>
      </c>
      <c r="C111" t="s">
        <v>223</v>
      </c>
      <c r="D111" t="str">
        <f>HYPERLINK("https://talan.bank.gov.ua/get-user-certificate/c0gsRuoCed8GCUURoTLy","Завантажити сертифікат")</f>
        <v>Завантажити сертифікат</v>
      </c>
    </row>
    <row r="112" spans="1:4" x14ac:dyDescent="0.3">
      <c r="A112" t="s">
        <v>224</v>
      </c>
      <c r="B112" t="s">
        <v>4</v>
      </c>
      <c r="C112" t="s">
        <v>225</v>
      </c>
      <c r="D112" t="str">
        <f>HYPERLINK("https://talan.bank.gov.ua/get-user-certificate/c0gsRnA0ORZvSI3mDaZM","Завантажити сертифікат")</f>
        <v>Завантажити сертифікат</v>
      </c>
    </row>
    <row r="113" spans="1:4" x14ac:dyDescent="0.3">
      <c r="A113" t="s">
        <v>226</v>
      </c>
      <c r="B113" t="s">
        <v>4</v>
      </c>
      <c r="C113" t="s">
        <v>227</v>
      </c>
      <c r="D113" t="str">
        <f>HYPERLINK("https://talan.bank.gov.ua/get-user-certificate/c0gsRvXjsLjyLdF_A87D","Завантажити сертифікат")</f>
        <v>Завантажити сертифікат</v>
      </c>
    </row>
    <row r="114" spans="1:4" x14ac:dyDescent="0.3">
      <c r="A114" t="s">
        <v>228</v>
      </c>
      <c r="B114" t="s">
        <v>4</v>
      </c>
      <c r="C114" t="s">
        <v>229</v>
      </c>
      <c r="D114" t="str">
        <f>HYPERLINK("https://talan.bank.gov.ua/get-user-certificate/c0gsRGO3H8Z3Safwiwgm","Завантажити сертифікат")</f>
        <v>Завантажити сертифікат</v>
      </c>
    </row>
    <row r="115" spans="1:4" x14ac:dyDescent="0.3">
      <c r="A115" t="s">
        <v>230</v>
      </c>
      <c r="B115" t="s">
        <v>4</v>
      </c>
      <c r="C115" t="s">
        <v>231</v>
      </c>
      <c r="D115" t="str">
        <f>HYPERLINK("https://talan.bank.gov.ua/get-user-certificate/c0gsRsLu1xNjTIYC_y0L","Завантажити сертифікат")</f>
        <v>Завантажити сертифікат</v>
      </c>
    </row>
    <row r="116" spans="1:4" x14ac:dyDescent="0.3">
      <c r="A116" t="s">
        <v>232</v>
      </c>
      <c r="B116" t="s">
        <v>4</v>
      </c>
      <c r="C116" t="s">
        <v>233</v>
      </c>
      <c r="D116" t="str">
        <f>HYPERLINK("https://talan.bank.gov.ua/get-user-certificate/c0gsRXbDaJpIPsdkPmYN","Завантажити сертифікат")</f>
        <v>Завантажити сертифікат</v>
      </c>
    </row>
    <row r="117" spans="1:4" x14ac:dyDescent="0.3">
      <c r="A117" t="s">
        <v>234</v>
      </c>
      <c r="B117" t="s">
        <v>4</v>
      </c>
      <c r="C117" t="s">
        <v>235</v>
      </c>
      <c r="D117" t="str">
        <f>HYPERLINK("https://talan.bank.gov.ua/get-user-certificate/c0gsRtjJra6VDSwv_CH-","Завантажити сертифікат")</f>
        <v>Завантажити сертифікат</v>
      </c>
    </row>
    <row r="118" spans="1:4" x14ac:dyDescent="0.3">
      <c r="A118" t="s">
        <v>236</v>
      </c>
      <c r="B118" t="s">
        <v>4</v>
      </c>
      <c r="C118" t="s">
        <v>237</v>
      </c>
      <c r="D118" t="str">
        <f>HYPERLINK("https://talan.bank.gov.ua/get-user-certificate/c0gsRLiv3GHgZYdXYEDT","Завантажити сертифікат")</f>
        <v>Завантажити сертифікат</v>
      </c>
    </row>
    <row r="119" spans="1:4" x14ac:dyDescent="0.3">
      <c r="A119" t="s">
        <v>238</v>
      </c>
      <c r="B119" t="s">
        <v>4</v>
      </c>
      <c r="C119" t="s">
        <v>239</v>
      </c>
      <c r="D119" t="str">
        <f>HYPERLINK("https://talan.bank.gov.ua/get-user-certificate/c0gsRpf5a3L0mdsSFrzp","Завантажити сертифікат")</f>
        <v>Завантажити сертифікат</v>
      </c>
    </row>
    <row r="120" spans="1:4" x14ac:dyDescent="0.3">
      <c r="A120" t="s">
        <v>240</v>
      </c>
      <c r="B120" t="s">
        <v>4</v>
      </c>
      <c r="C120" t="s">
        <v>241</v>
      </c>
      <c r="D120" t="str">
        <f>HYPERLINK("https://talan.bank.gov.ua/get-user-certificate/c0gsRaInuZ-cmNUcogA_","Завантажити сертифікат")</f>
        <v>Завантажити сертифікат</v>
      </c>
    </row>
    <row r="121" spans="1:4" x14ac:dyDescent="0.3">
      <c r="A121" t="s">
        <v>242</v>
      </c>
      <c r="B121" t="s">
        <v>4</v>
      </c>
      <c r="C121" t="s">
        <v>243</v>
      </c>
      <c r="D121" t="str">
        <f>HYPERLINK("https://talan.bank.gov.ua/get-user-certificate/c0gsRk3QfQk5HtcJpshq","Завантажити сертифікат")</f>
        <v>Завантажити сертифікат</v>
      </c>
    </row>
    <row r="122" spans="1:4" x14ac:dyDescent="0.3">
      <c r="A122" t="s">
        <v>244</v>
      </c>
      <c r="B122" t="s">
        <v>4</v>
      </c>
      <c r="C122" t="s">
        <v>245</v>
      </c>
      <c r="D122" t="str">
        <f>HYPERLINK("https://talan.bank.gov.ua/get-user-certificate/c0gsRKHJGFv5UGAdacGQ","Завантажити сертифікат")</f>
        <v>Завантажити сертифікат</v>
      </c>
    </row>
    <row r="123" spans="1:4" x14ac:dyDescent="0.3">
      <c r="A123" t="s">
        <v>246</v>
      </c>
      <c r="B123" t="s">
        <v>4</v>
      </c>
      <c r="C123" t="s">
        <v>247</v>
      </c>
      <c r="D123" t="str">
        <f>HYPERLINK("https://talan.bank.gov.ua/get-user-certificate/c0gsRAnyq_ekQbe72Z0z","Завантажити сертифікат")</f>
        <v>Завантажити сертифікат</v>
      </c>
    </row>
    <row r="124" spans="1:4" x14ac:dyDescent="0.3">
      <c r="A124" t="s">
        <v>248</v>
      </c>
      <c r="B124" t="s">
        <v>4</v>
      </c>
      <c r="C124" t="s">
        <v>249</v>
      </c>
      <c r="D124" t="str">
        <f>HYPERLINK("https://talan.bank.gov.ua/get-user-certificate/c0gsRx8MuJPC_ThgcFxM","Завантажити сертифікат")</f>
        <v>Завантажити сертифікат</v>
      </c>
    </row>
    <row r="125" spans="1:4" x14ac:dyDescent="0.3">
      <c r="A125" t="s">
        <v>250</v>
      </c>
      <c r="B125" t="s">
        <v>4</v>
      </c>
      <c r="C125" t="s">
        <v>251</v>
      </c>
      <c r="D125" t="str">
        <f>HYPERLINK("https://talan.bank.gov.ua/get-user-certificate/c0gsReC1yxZtZHQNdjfM","Завантажити сертифікат")</f>
        <v>Завантажити сертифікат</v>
      </c>
    </row>
    <row r="126" spans="1:4" x14ac:dyDescent="0.3">
      <c r="A126" t="s">
        <v>252</v>
      </c>
      <c r="B126" t="s">
        <v>4</v>
      </c>
      <c r="C126" t="s">
        <v>253</v>
      </c>
      <c r="D126" t="str">
        <f>HYPERLINK("https://talan.bank.gov.ua/get-user-certificate/c0gsRSEuGOfp4LscHtkO","Завантажити сертифікат")</f>
        <v>Завантажити сертифікат</v>
      </c>
    </row>
    <row r="127" spans="1:4" x14ac:dyDescent="0.3">
      <c r="A127" t="s">
        <v>254</v>
      </c>
      <c r="B127" t="s">
        <v>4</v>
      </c>
      <c r="C127" t="s">
        <v>255</v>
      </c>
      <c r="D127" t="str">
        <f>HYPERLINK("https://talan.bank.gov.ua/get-user-certificate/c0gsRrBrK0PtM19KjQfE","Завантажити сертифікат")</f>
        <v>Завантажити сертифікат</v>
      </c>
    </row>
    <row r="128" spans="1:4" x14ac:dyDescent="0.3">
      <c r="A128" t="s">
        <v>256</v>
      </c>
      <c r="B128" t="s">
        <v>4</v>
      </c>
      <c r="C128" t="s">
        <v>257</v>
      </c>
      <c r="D128" t="str">
        <f>HYPERLINK("https://talan.bank.gov.ua/get-user-certificate/c0gsRnggPAtGc1VMrkwW","Завантажити сертифікат")</f>
        <v>Завантажити сертифікат</v>
      </c>
    </row>
    <row r="129" spans="1:4" x14ac:dyDescent="0.3">
      <c r="A129" t="s">
        <v>258</v>
      </c>
      <c r="B129" t="s">
        <v>4</v>
      </c>
      <c r="C129" t="s">
        <v>259</v>
      </c>
      <c r="D129" t="str">
        <f>HYPERLINK("https://talan.bank.gov.ua/get-user-certificate/c0gsR658JwgHTIR0vRwS","Завантажити сертифікат")</f>
        <v>Завантажити сертифікат</v>
      </c>
    </row>
    <row r="130" spans="1:4" x14ac:dyDescent="0.3">
      <c r="A130" t="s">
        <v>260</v>
      </c>
      <c r="B130" t="s">
        <v>4</v>
      </c>
      <c r="C130" t="s">
        <v>261</v>
      </c>
      <c r="D130" t="str">
        <f>HYPERLINK("https://talan.bank.gov.ua/get-user-certificate/c0gsRpVWvAJ1cvfwHuBn","Завантажити сертифікат")</f>
        <v>Завантажити сертифікат</v>
      </c>
    </row>
    <row r="131" spans="1:4" x14ac:dyDescent="0.3">
      <c r="A131" t="s">
        <v>262</v>
      </c>
      <c r="B131" t="s">
        <v>4</v>
      </c>
      <c r="C131" t="s">
        <v>263</v>
      </c>
      <c r="D131" t="str">
        <f>HYPERLINK("https://talan.bank.gov.ua/get-user-certificate/c0gsRwWB-2CP-DZl2Vh0","Завантажити сертифікат")</f>
        <v>Завантажити сертифікат</v>
      </c>
    </row>
    <row r="132" spans="1:4" x14ac:dyDescent="0.3">
      <c r="A132" t="s">
        <v>264</v>
      </c>
      <c r="B132" t="s">
        <v>4</v>
      </c>
      <c r="C132" t="s">
        <v>265</v>
      </c>
      <c r="D132" t="str">
        <f>HYPERLINK("https://talan.bank.gov.ua/get-user-certificate/c0gsRJ7p5aLv5vHOAMKb","Завантажити сертифікат")</f>
        <v>Завантажити сертифікат</v>
      </c>
    </row>
    <row r="133" spans="1:4" x14ac:dyDescent="0.3">
      <c r="A133" t="s">
        <v>266</v>
      </c>
      <c r="B133" t="s">
        <v>4</v>
      </c>
      <c r="C133" t="s">
        <v>267</v>
      </c>
      <c r="D133" t="str">
        <f>HYPERLINK("https://talan.bank.gov.ua/get-user-certificate/c0gsR-FOAMIbHbxSJXED","Завантажити сертифікат")</f>
        <v>Завантажити сертифікат</v>
      </c>
    </row>
    <row r="134" spans="1:4" x14ac:dyDescent="0.3">
      <c r="A134" t="s">
        <v>268</v>
      </c>
      <c r="B134" t="s">
        <v>4</v>
      </c>
      <c r="C134" t="s">
        <v>269</v>
      </c>
      <c r="D134" t="str">
        <f>HYPERLINK("https://talan.bank.gov.ua/get-user-certificate/c0gsRooBODtNyILCJC90","Завантажити сертифікат")</f>
        <v>Завантажити сертифікат</v>
      </c>
    </row>
    <row r="135" spans="1:4" x14ac:dyDescent="0.3">
      <c r="A135" t="s">
        <v>270</v>
      </c>
      <c r="B135" t="s">
        <v>4</v>
      </c>
      <c r="C135" t="s">
        <v>271</v>
      </c>
      <c r="D135" t="str">
        <f>HYPERLINK("https://talan.bank.gov.ua/get-user-certificate/c0gsRWedb8g4A_skclkq","Завантажити сертифікат")</f>
        <v>Завантажити сертифікат</v>
      </c>
    </row>
    <row r="136" spans="1:4" x14ac:dyDescent="0.3">
      <c r="A136" t="s">
        <v>272</v>
      </c>
      <c r="B136" t="s">
        <v>4</v>
      </c>
      <c r="C136" t="s">
        <v>273</v>
      </c>
      <c r="D136" t="str">
        <f>HYPERLINK("https://talan.bank.gov.ua/get-user-certificate/c0gsRbZodcdF7S-aRrGU","Завантажити сертифікат")</f>
        <v>Завантажити сертифікат</v>
      </c>
    </row>
    <row r="137" spans="1:4" x14ac:dyDescent="0.3">
      <c r="A137" t="s">
        <v>274</v>
      </c>
      <c r="B137" t="s">
        <v>4</v>
      </c>
      <c r="C137" t="s">
        <v>275</v>
      </c>
      <c r="D137" t="str">
        <f>HYPERLINK("https://talan.bank.gov.ua/get-user-certificate/c0gsRH7ECdJ3FCNRTrOo","Завантажити сертифікат")</f>
        <v>Завантажити сертифікат</v>
      </c>
    </row>
    <row r="138" spans="1:4" x14ac:dyDescent="0.3">
      <c r="A138" t="s">
        <v>276</v>
      </c>
      <c r="B138" t="s">
        <v>4</v>
      </c>
      <c r="C138" t="s">
        <v>277</v>
      </c>
      <c r="D138" t="str">
        <f>HYPERLINK("https://talan.bank.gov.ua/get-user-certificate/c0gsRjI54Z2LIIFH8Tyb","Завантажити сертифікат")</f>
        <v>Завантажити сертифікат</v>
      </c>
    </row>
    <row r="139" spans="1:4" x14ac:dyDescent="0.3">
      <c r="A139" t="s">
        <v>278</v>
      </c>
      <c r="B139" t="s">
        <v>4</v>
      </c>
      <c r="C139" t="s">
        <v>279</v>
      </c>
      <c r="D139" t="str">
        <f>HYPERLINK("https://talan.bank.gov.ua/get-user-certificate/c0gsRCZ74jElZ47QDdRQ","Завантажити сертифікат")</f>
        <v>Завантажити сертифікат</v>
      </c>
    </row>
    <row r="140" spans="1:4" x14ac:dyDescent="0.3">
      <c r="A140" t="s">
        <v>280</v>
      </c>
      <c r="B140" t="s">
        <v>4</v>
      </c>
      <c r="C140" t="s">
        <v>281</v>
      </c>
      <c r="D140" t="str">
        <f>HYPERLINK("https://talan.bank.gov.ua/get-user-certificate/c0gsRbeMw1a5u5AbR-06","Завантажити сертифікат")</f>
        <v>Завантажити сертифікат</v>
      </c>
    </row>
    <row r="141" spans="1:4" x14ac:dyDescent="0.3">
      <c r="A141" t="s">
        <v>282</v>
      </c>
      <c r="B141" t="s">
        <v>4</v>
      </c>
      <c r="C141" t="s">
        <v>283</v>
      </c>
      <c r="D141" t="str">
        <f>HYPERLINK("https://talan.bank.gov.ua/get-user-certificate/c0gsRN6mEaQYI9w6KJ-w","Завантажити сертифікат")</f>
        <v>Завантажити сертифікат</v>
      </c>
    </row>
    <row r="142" spans="1:4" x14ac:dyDescent="0.3">
      <c r="A142" t="s">
        <v>284</v>
      </c>
      <c r="B142" t="s">
        <v>4</v>
      </c>
      <c r="C142" t="s">
        <v>285</v>
      </c>
      <c r="D142" t="str">
        <f>HYPERLINK("https://talan.bank.gov.ua/get-user-certificate/c0gsRUFJUocLdd_1DMQa","Завантажити сертифікат")</f>
        <v>Завантажити сертифікат</v>
      </c>
    </row>
    <row r="143" spans="1:4" x14ac:dyDescent="0.3">
      <c r="A143" t="s">
        <v>286</v>
      </c>
      <c r="B143" t="s">
        <v>4</v>
      </c>
      <c r="C143" t="s">
        <v>287</v>
      </c>
      <c r="D143" t="str">
        <f>HYPERLINK("https://talan.bank.gov.ua/get-user-certificate/c0gsRUvIBgHh68sRr49v","Завантажити сертифікат")</f>
        <v>Завантажити сертифікат</v>
      </c>
    </row>
    <row r="144" spans="1:4" x14ac:dyDescent="0.3">
      <c r="A144" t="s">
        <v>288</v>
      </c>
      <c r="B144" t="s">
        <v>4</v>
      </c>
      <c r="C144" t="s">
        <v>289</v>
      </c>
      <c r="D144" t="str">
        <f>HYPERLINK("https://talan.bank.gov.ua/get-user-certificate/c0gsR5HqUR5MvCVMiUPl","Завантажити сертифікат")</f>
        <v>Завантажити сертифікат</v>
      </c>
    </row>
    <row r="145" spans="1:4" x14ac:dyDescent="0.3">
      <c r="A145" t="s">
        <v>290</v>
      </c>
      <c r="B145" t="s">
        <v>4</v>
      </c>
      <c r="C145" t="s">
        <v>291</v>
      </c>
      <c r="D145" t="str">
        <f>HYPERLINK("https://talan.bank.gov.ua/get-user-certificate/c0gsR130-CmB_dWzi_4l","Завантажити сертифікат")</f>
        <v>Завантажити сертифікат</v>
      </c>
    </row>
    <row r="146" spans="1:4" x14ac:dyDescent="0.3">
      <c r="A146" t="s">
        <v>292</v>
      </c>
      <c r="B146" t="s">
        <v>4</v>
      </c>
      <c r="C146" t="s">
        <v>293</v>
      </c>
      <c r="D146" t="str">
        <f>HYPERLINK("https://talan.bank.gov.ua/get-user-certificate/c0gsR_V0u84tZbSR134O","Завантажити сертифікат")</f>
        <v>Завантажити сертифікат</v>
      </c>
    </row>
    <row r="147" spans="1:4" x14ac:dyDescent="0.3">
      <c r="A147" t="s">
        <v>294</v>
      </c>
      <c r="B147" t="s">
        <v>4</v>
      </c>
      <c r="C147" t="s">
        <v>295</v>
      </c>
      <c r="D147" t="str">
        <f>HYPERLINK("https://talan.bank.gov.ua/get-user-certificate/c0gsR80j3ul2yr838ElX","Завантажити сертифікат")</f>
        <v>Завантажити сертифікат</v>
      </c>
    </row>
    <row r="148" spans="1:4" x14ac:dyDescent="0.3">
      <c r="A148" t="s">
        <v>296</v>
      </c>
      <c r="B148" t="s">
        <v>4</v>
      </c>
      <c r="C148" t="s">
        <v>297</v>
      </c>
      <c r="D148" t="str">
        <f>HYPERLINK("https://talan.bank.gov.ua/get-user-certificate/c0gsRPzPsl67RV3EvhaH","Завантажити сертифікат")</f>
        <v>Завантажити сертифікат</v>
      </c>
    </row>
    <row r="149" spans="1:4" x14ac:dyDescent="0.3">
      <c r="A149" t="s">
        <v>298</v>
      </c>
      <c r="B149" t="s">
        <v>4</v>
      </c>
      <c r="C149" t="s">
        <v>299</v>
      </c>
      <c r="D149" t="str">
        <f>HYPERLINK("https://talan.bank.gov.ua/get-user-certificate/c0gsRRNzbgX9D5S8JugP","Завантажити сертифікат")</f>
        <v>Завантажити сертифікат</v>
      </c>
    </row>
    <row r="150" spans="1:4" x14ac:dyDescent="0.3">
      <c r="A150" t="s">
        <v>300</v>
      </c>
      <c r="B150" t="s">
        <v>4</v>
      </c>
      <c r="C150" t="s">
        <v>301</v>
      </c>
      <c r="D150" t="str">
        <f>HYPERLINK("https://talan.bank.gov.ua/get-user-certificate/c0gsRaS6IuzFuHCQsm4p","Завантажити сертифікат")</f>
        <v>Завантажити сертифікат</v>
      </c>
    </row>
    <row r="151" spans="1:4" x14ac:dyDescent="0.3">
      <c r="A151" t="s">
        <v>302</v>
      </c>
      <c r="B151" t="s">
        <v>4</v>
      </c>
      <c r="C151" t="s">
        <v>303</v>
      </c>
      <c r="D151" t="str">
        <f>HYPERLINK("https://talan.bank.gov.ua/get-user-certificate/c0gsRGHi8nJ7Oy7KNe21","Завантажити сертифікат")</f>
        <v>Завантажити сертифікат</v>
      </c>
    </row>
    <row r="152" spans="1:4" x14ac:dyDescent="0.3">
      <c r="A152" t="s">
        <v>304</v>
      </c>
      <c r="B152" t="s">
        <v>4</v>
      </c>
      <c r="C152" t="s">
        <v>305</v>
      </c>
      <c r="D152" t="str">
        <f>HYPERLINK("https://talan.bank.gov.ua/get-user-certificate/c0gsRIDn3-ygCxDRKYk2","Завантажити сертифікат")</f>
        <v>Завантажити сертифікат</v>
      </c>
    </row>
    <row r="153" spans="1:4" x14ac:dyDescent="0.3">
      <c r="A153" t="s">
        <v>306</v>
      </c>
      <c r="B153" t="s">
        <v>4</v>
      </c>
      <c r="C153" t="s">
        <v>307</v>
      </c>
      <c r="D153" t="str">
        <f>HYPERLINK("https://talan.bank.gov.ua/get-user-certificate/c0gsRe1sX8FtkmG3sRri","Завантажити сертифікат")</f>
        <v>Завантажити сертифікат</v>
      </c>
    </row>
    <row r="154" spans="1:4" x14ac:dyDescent="0.3">
      <c r="A154" t="s">
        <v>308</v>
      </c>
      <c r="B154" t="s">
        <v>4</v>
      </c>
      <c r="C154" t="s">
        <v>309</v>
      </c>
      <c r="D154" t="str">
        <f>HYPERLINK("https://talan.bank.gov.ua/get-user-certificate/c0gsRNNZd7vHODrVnzEd","Завантажити сертифікат")</f>
        <v>Завантажити сертифікат</v>
      </c>
    </row>
    <row r="155" spans="1:4" x14ac:dyDescent="0.3">
      <c r="A155" t="s">
        <v>310</v>
      </c>
      <c r="B155" t="s">
        <v>4</v>
      </c>
      <c r="C155" t="s">
        <v>311</v>
      </c>
      <c r="D155" t="str">
        <f>HYPERLINK("https://talan.bank.gov.ua/get-user-certificate/c0gsRCfNar6nPoo9OWHM","Завантажити сертифікат")</f>
        <v>Завантажити сертифікат</v>
      </c>
    </row>
    <row r="156" spans="1:4" x14ac:dyDescent="0.3">
      <c r="A156" t="s">
        <v>312</v>
      </c>
      <c r="B156" t="s">
        <v>4</v>
      </c>
      <c r="C156" t="s">
        <v>313</v>
      </c>
      <c r="D156" t="str">
        <f>HYPERLINK("https://talan.bank.gov.ua/get-user-certificate/c0gsRqgwLwnvGjqOJs8k","Завантажити сертифікат")</f>
        <v>Завантажити сертифікат</v>
      </c>
    </row>
    <row r="157" spans="1:4" x14ac:dyDescent="0.3">
      <c r="A157" t="s">
        <v>314</v>
      </c>
      <c r="B157" t="s">
        <v>4</v>
      </c>
      <c r="C157" t="s">
        <v>315</v>
      </c>
      <c r="D157" t="str">
        <f>HYPERLINK("https://talan.bank.gov.ua/get-user-certificate/c0gsRLy7ifmGobk5wydP","Завантажити сертифікат")</f>
        <v>Завантажити сертифікат</v>
      </c>
    </row>
    <row r="158" spans="1:4" x14ac:dyDescent="0.3">
      <c r="A158" t="s">
        <v>316</v>
      </c>
      <c r="B158" t="s">
        <v>4</v>
      </c>
      <c r="C158" t="s">
        <v>317</v>
      </c>
      <c r="D158" t="str">
        <f>HYPERLINK("https://talan.bank.gov.ua/get-user-certificate/c0gsRkv4iYnCTeoNxgjf","Завантажити сертифікат")</f>
        <v>Завантажити сертифікат</v>
      </c>
    </row>
    <row r="159" spans="1:4" x14ac:dyDescent="0.3">
      <c r="A159" t="s">
        <v>318</v>
      </c>
      <c r="B159" t="s">
        <v>4</v>
      </c>
      <c r="C159" t="s">
        <v>319</v>
      </c>
      <c r="D159" t="str">
        <f>HYPERLINK("https://talan.bank.gov.ua/get-user-certificate/c0gsRC5RYJq1OpE7cg9l","Завантажити сертифікат")</f>
        <v>Завантажити сертифікат</v>
      </c>
    </row>
    <row r="160" spans="1:4" x14ac:dyDescent="0.3">
      <c r="A160" t="s">
        <v>320</v>
      </c>
      <c r="B160" t="s">
        <v>4</v>
      </c>
      <c r="C160" t="s">
        <v>321</v>
      </c>
      <c r="D160" t="str">
        <f>HYPERLINK("https://talan.bank.gov.ua/get-user-certificate/c0gsR8IqF0mgxLmrlzTT","Завантажити сертифікат")</f>
        <v>Завантажити сертифікат</v>
      </c>
    </row>
    <row r="161" spans="1:4" x14ac:dyDescent="0.3">
      <c r="A161" t="s">
        <v>322</v>
      </c>
      <c r="B161" t="s">
        <v>4</v>
      </c>
      <c r="C161" t="s">
        <v>323</v>
      </c>
      <c r="D161" t="str">
        <f>HYPERLINK("https://talan.bank.gov.ua/get-user-certificate/c0gsRlx4qTpxI3gdaC-6","Завантажити сертифікат")</f>
        <v>Завантажити сертифікат</v>
      </c>
    </row>
    <row r="162" spans="1:4" x14ac:dyDescent="0.3">
      <c r="A162" t="s">
        <v>324</v>
      </c>
      <c r="B162" t="s">
        <v>4</v>
      </c>
      <c r="C162" t="s">
        <v>325</v>
      </c>
      <c r="D162" t="str">
        <f>HYPERLINK("https://talan.bank.gov.ua/get-user-certificate/c0gsRNT1eHEDAmIOmZWM","Завантажити сертифікат")</f>
        <v>Завантажити сертифікат</v>
      </c>
    </row>
    <row r="163" spans="1:4" x14ac:dyDescent="0.3">
      <c r="A163" t="s">
        <v>326</v>
      </c>
      <c r="B163" t="s">
        <v>4</v>
      </c>
      <c r="C163" t="s">
        <v>327</v>
      </c>
      <c r="D163" t="str">
        <f>HYPERLINK("https://talan.bank.gov.ua/get-user-certificate/c0gsRqqSZkAvUClykYnf","Завантажити сертифікат")</f>
        <v>Завантажити сертифікат</v>
      </c>
    </row>
    <row r="164" spans="1:4" x14ac:dyDescent="0.3">
      <c r="A164" t="s">
        <v>328</v>
      </c>
      <c r="B164" t="s">
        <v>4</v>
      </c>
      <c r="C164" t="s">
        <v>329</v>
      </c>
      <c r="D164" t="str">
        <f>HYPERLINK("https://talan.bank.gov.ua/get-user-certificate/c0gsRinVM5uV9vH4KpBx","Завантажити сертифікат")</f>
        <v>Завантажити сертифікат</v>
      </c>
    </row>
    <row r="165" spans="1:4" x14ac:dyDescent="0.3">
      <c r="A165" t="s">
        <v>330</v>
      </c>
      <c r="B165" t="s">
        <v>4</v>
      </c>
      <c r="C165" t="s">
        <v>331</v>
      </c>
      <c r="D165" t="str">
        <f>HYPERLINK("https://talan.bank.gov.ua/get-user-certificate/c0gsRXLgAMj2T04M0V5o","Завантажити сертифікат")</f>
        <v>Завантажити сертифікат</v>
      </c>
    </row>
    <row r="166" spans="1:4" x14ac:dyDescent="0.3">
      <c r="A166" t="s">
        <v>332</v>
      </c>
      <c r="B166" t="s">
        <v>4</v>
      </c>
      <c r="C166" t="s">
        <v>333</v>
      </c>
      <c r="D166" t="str">
        <f>HYPERLINK("https://talan.bank.gov.ua/get-user-certificate/c0gsRRRj5uwi1-wwLGR3","Завантажити сертифікат")</f>
        <v>Завантажити сертифікат</v>
      </c>
    </row>
    <row r="167" spans="1:4" x14ac:dyDescent="0.3">
      <c r="A167" t="s">
        <v>334</v>
      </c>
      <c r="B167" t="s">
        <v>4</v>
      </c>
      <c r="C167" t="s">
        <v>335</v>
      </c>
      <c r="D167" t="str">
        <f>HYPERLINK("https://talan.bank.gov.ua/get-user-certificate/c0gsRbC5E67ZKjr5sbS-","Завантажити сертифікат")</f>
        <v>Завантажити сертифікат</v>
      </c>
    </row>
    <row r="168" spans="1:4" x14ac:dyDescent="0.3">
      <c r="A168" t="s">
        <v>336</v>
      </c>
      <c r="B168" t="s">
        <v>4</v>
      </c>
      <c r="C168" t="s">
        <v>337</v>
      </c>
      <c r="D168" t="str">
        <f>HYPERLINK("https://talan.bank.gov.ua/get-user-certificate/c0gsRAFonHRxGiOxE_wK","Завантажити сертифікат")</f>
        <v>Завантажити сертифікат</v>
      </c>
    </row>
    <row r="169" spans="1:4" x14ac:dyDescent="0.3">
      <c r="A169" t="s">
        <v>338</v>
      </c>
      <c r="B169" t="s">
        <v>4</v>
      </c>
      <c r="C169" t="s">
        <v>339</v>
      </c>
      <c r="D169" t="str">
        <f>HYPERLINK("https://talan.bank.gov.ua/get-user-certificate/c0gsR_rPPk46HSgE2KzV","Завантажити сертифікат")</f>
        <v>Завантажити сертифікат</v>
      </c>
    </row>
    <row r="170" spans="1:4" x14ac:dyDescent="0.3">
      <c r="A170" t="s">
        <v>340</v>
      </c>
      <c r="B170" t="s">
        <v>4</v>
      </c>
      <c r="C170" t="s">
        <v>341</v>
      </c>
      <c r="D170" t="str">
        <f>HYPERLINK("https://talan.bank.gov.ua/get-user-certificate/c0gsRTXilFGUvknEJ_WJ","Завантажити сертифікат")</f>
        <v>Завантажити сертифікат</v>
      </c>
    </row>
    <row r="171" spans="1:4" x14ac:dyDescent="0.3">
      <c r="A171" t="s">
        <v>342</v>
      </c>
      <c r="B171" t="s">
        <v>4</v>
      </c>
      <c r="C171" t="s">
        <v>343</v>
      </c>
      <c r="D171" t="str">
        <f>HYPERLINK("https://talan.bank.gov.ua/get-user-certificate/c0gsR0rVro-gMtQc2UHA","Завантажити сертифікат")</f>
        <v>Завантажити сертифікат</v>
      </c>
    </row>
    <row r="172" spans="1:4" x14ac:dyDescent="0.3">
      <c r="A172" t="s">
        <v>344</v>
      </c>
      <c r="B172" t="s">
        <v>4</v>
      </c>
      <c r="C172" t="s">
        <v>345</v>
      </c>
      <c r="D172" t="str">
        <f>HYPERLINK("https://talan.bank.gov.ua/get-user-certificate/c0gsRzTlbaPodtF1rUvg","Завантажити сертифікат")</f>
        <v>Завантажити сертифікат</v>
      </c>
    </row>
    <row r="173" spans="1:4" x14ac:dyDescent="0.3">
      <c r="A173" t="s">
        <v>346</v>
      </c>
      <c r="B173" t="s">
        <v>4</v>
      </c>
      <c r="C173" t="s">
        <v>347</v>
      </c>
      <c r="D173" t="str">
        <f>HYPERLINK("https://talan.bank.gov.ua/get-user-certificate/c0gsRCKJQTo_OWByqbnL","Завантажити сертифікат")</f>
        <v>Завантажити сертифікат</v>
      </c>
    </row>
    <row r="174" spans="1:4" x14ac:dyDescent="0.3">
      <c r="A174" t="s">
        <v>348</v>
      </c>
      <c r="B174" t="s">
        <v>4</v>
      </c>
      <c r="C174" t="s">
        <v>349</v>
      </c>
      <c r="D174" t="str">
        <f>HYPERLINK("https://talan.bank.gov.ua/get-user-certificate/c0gsRBzyFwXjfKe7-bw_","Завантажити сертифікат")</f>
        <v>Завантажити сертифікат</v>
      </c>
    </row>
    <row r="175" spans="1:4" x14ac:dyDescent="0.3">
      <c r="A175" t="s">
        <v>350</v>
      </c>
      <c r="B175" t="s">
        <v>4</v>
      </c>
      <c r="C175" t="s">
        <v>351</v>
      </c>
      <c r="D175" t="str">
        <f>HYPERLINK("https://talan.bank.gov.ua/get-user-certificate/c0gsRhgX9n0bkwvEhnLc","Завантажити сертифікат")</f>
        <v>Завантажити сертифікат</v>
      </c>
    </row>
    <row r="176" spans="1:4" x14ac:dyDescent="0.3">
      <c r="A176" t="s">
        <v>352</v>
      </c>
      <c r="B176" t="s">
        <v>4</v>
      </c>
      <c r="C176" t="s">
        <v>353</v>
      </c>
      <c r="D176" t="str">
        <f>HYPERLINK("https://talan.bank.gov.ua/get-user-certificate/c0gsR3PALh3hnZikR-cb","Завантажити сертифікат")</f>
        <v>Завантажити сертифікат</v>
      </c>
    </row>
    <row r="177" spans="1:4" x14ac:dyDescent="0.3">
      <c r="A177" t="s">
        <v>354</v>
      </c>
      <c r="B177" t="s">
        <v>4</v>
      </c>
      <c r="C177" t="s">
        <v>355</v>
      </c>
      <c r="D177" t="str">
        <f>HYPERLINK("https://talan.bank.gov.ua/get-user-certificate/c0gsRHHDNzTW_EEmZ8zh","Завантажити сертифікат")</f>
        <v>Завантажити сертифікат</v>
      </c>
    </row>
    <row r="178" spans="1:4" x14ac:dyDescent="0.3">
      <c r="A178" t="s">
        <v>356</v>
      </c>
      <c r="B178" t="s">
        <v>4</v>
      </c>
      <c r="C178" t="s">
        <v>357</v>
      </c>
      <c r="D178" t="str">
        <f>HYPERLINK("https://talan.bank.gov.ua/get-user-certificate/c0gsRa5lx_5Bmxw2Pq5o","Завантажити сертифікат")</f>
        <v>Завантажити сертифікат</v>
      </c>
    </row>
    <row r="179" spans="1:4" x14ac:dyDescent="0.3">
      <c r="A179" t="s">
        <v>358</v>
      </c>
      <c r="B179" t="s">
        <v>4</v>
      </c>
      <c r="C179" t="s">
        <v>359</v>
      </c>
      <c r="D179" t="str">
        <f>HYPERLINK("https://talan.bank.gov.ua/get-user-certificate/c0gsRCMp_2csnLxqVKs8","Завантажити сертифікат")</f>
        <v>Завантажити сертифікат</v>
      </c>
    </row>
    <row r="180" spans="1:4" x14ac:dyDescent="0.3">
      <c r="A180" t="s">
        <v>360</v>
      </c>
      <c r="B180" t="s">
        <v>4</v>
      </c>
      <c r="C180" t="s">
        <v>361</v>
      </c>
      <c r="D180" t="str">
        <f>HYPERLINK("https://talan.bank.gov.ua/get-user-certificate/c0gsRBBQP4JUQ-SFQU_S","Завантажити сертифікат")</f>
        <v>Завантажити сертифікат</v>
      </c>
    </row>
    <row r="181" spans="1:4" x14ac:dyDescent="0.3">
      <c r="A181" t="s">
        <v>362</v>
      </c>
      <c r="B181" t="s">
        <v>4</v>
      </c>
      <c r="C181" t="s">
        <v>363</v>
      </c>
      <c r="D181" t="str">
        <f>HYPERLINK("https://talan.bank.gov.ua/get-user-certificate/c0gsRxBz7OD2AEZ3q6xD","Завантажити сертифікат")</f>
        <v>Завантажити сертифікат</v>
      </c>
    </row>
    <row r="182" spans="1:4" x14ac:dyDescent="0.3">
      <c r="A182" t="s">
        <v>364</v>
      </c>
      <c r="B182" t="s">
        <v>4</v>
      </c>
      <c r="C182" t="s">
        <v>365</v>
      </c>
      <c r="D182" t="str">
        <f>HYPERLINK("https://talan.bank.gov.ua/get-user-certificate/c0gsRoAg5dp9NGYYdLon","Завантажити сертифікат")</f>
        <v>Завантажити сертифікат</v>
      </c>
    </row>
    <row r="183" spans="1:4" x14ac:dyDescent="0.3">
      <c r="A183" t="s">
        <v>366</v>
      </c>
      <c r="B183" t="s">
        <v>4</v>
      </c>
      <c r="C183" t="s">
        <v>367</v>
      </c>
      <c r="D183" t="str">
        <f>HYPERLINK("https://talan.bank.gov.ua/get-user-certificate/c0gsR7O1Y5H-Mqa7yriQ","Завантажити сертифікат")</f>
        <v>Завантажити сертифікат</v>
      </c>
    </row>
    <row r="184" spans="1:4" x14ac:dyDescent="0.3">
      <c r="A184" t="s">
        <v>368</v>
      </c>
      <c r="B184" t="s">
        <v>4</v>
      </c>
      <c r="C184" t="s">
        <v>369</v>
      </c>
      <c r="D184" t="str">
        <f>HYPERLINK("https://talan.bank.gov.ua/get-user-certificate/c0gsR83T4EerQv5-6mUu","Завантажити сертифікат")</f>
        <v>Завантажити сертифікат</v>
      </c>
    </row>
    <row r="185" spans="1:4" x14ac:dyDescent="0.3">
      <c r="A185" t="s">
        <v>370</v>
      </c>
      <c r="B185" t="s">
        <v>4</v>
      </c>
      <c r="C185" t="s">
        <v>371</v>
      </c>
      <c r="D185" t="str">
        <f>HYPERLINK("https://talan.bank.gov.ua/get-user-certificate/c0gsRjO2QcgHiNqfcNjF","Завантажити сертифікат")</f>
        <v>Завантажити сертифікат</v>
      </c>
    </row>
    <row r="186" spans="1:4" x14ac:dyDescent="0.3">
      <c r="A186" t="s">
        <v>372</v>
      </c>
      <c r="B186" t="s">
        <v>4</v>
      </c>
      <c r="C186" t="s">
        <v>373</v>
      </c>
      <c r="D186" t="str">
        <f>HYPERLINK("https://talan.bank.gov.ua/get-user-certificate/c0gsRZ9-rroAEurX9MqS","Завантажити сертифікат")</f>
        <v>Завантажити сертифікат</v>
      </c>
    </row>
    <row r="187" spans="1:4" x14ac:dyDescent="0.3">
      <c r="A187" t="s">
        <v>374</v>
      </c>
      <c r="B187" t="s">
        <v>4</v>
      </c>
      <c r="C187" t="s">
        <v>375</v>
      </c>
      <c r="D187" t="str">
        <f>HYPERLINK("https://talan.bank.gov.ua/get-user-certificate/c0gsR5iGgtBT6rKQGr1r","Завантажити сертифікат")</f>
        <v>Завантажити сертифікат</v>
      </c>
    </row>
    <row r="188" spans="1:4" x14ac:dyDescent="0.3">
      <c r="A188" t="s">
        <v>376</v>
      </c>
      <c r="B188" t="s">
        <v>4</v>
      </c>
      <c r="C188" t="s">
        <v>377</v>
      </c>
      <c r="D188" t="str">
        <f>HYPERLINK("https://talan.bank.gov.ua/get-user-certificate/c0gsRyvL5luHkhM4FxLy","Завантажити сертифікат")</f>
        <v>Завантажити сертифікат</v>
      </c>
    </row>
    <row r="189" spans="1:4" x14ac:dyDescent="0.3">
      <c r="A189" t="s">
        <v>378</v>
      </c>
      <c r="B189" t="s">
        <v>4</v>
      </c>
      <c r="C189" t="s">
        <v>379</v>
      </c>
      <c r="D189" t="str">
        <f>HYPERLINK("https://talan.bank.gov.ua/get-user-certificate/c0gsRfUtp2teld37RtLe","Завантажити сертифікат")</f>
        <v>Завантажити сертифікат</v>
      </c>
    </row>
    <row r="190" spans="1:4" x14ac:dyDescent="0.3">
      <c r="A190" t="s">
        <v>380</v>
      </c>
      <c r="B190" t="s">
        <v>4</v>
      </c>
      <c r="C190" t="s">
        <v>381</v>
      </c>
      <c r="D190" t="str">
        <f>HYPERLINK("https://talan.bank.gov.ua/get-user-certificate/c0gsRVSfp0Pj_ZYqbJ0T","Завантажити сертифікат")</f>
        <v>Завантажити сертифікат</v>
      </c>
    </row>
    <row r="191" spans="1:4" x14ac:dyDescent="0.3">
      <c r="A191" t="s">
        <v>382</v>
      </c>
      <c r="B191" t="s">
        <v>4</v>
      </c>
      <c r="C191" t="s">
        <v>383</v>
      </c>
      <c r="D191" t="str">
        <f>HYPERLINK("https://talan.bank.gov.ua/get-user-certificate/c0gsR5Tt1bIT1UlpqhdX","Завантажити сертифікат")</f>
        <v>Завантажити сертифікат</v>
      </c>
    </row>
    <row r="192" spans="1:4" x14ac:dyDescent="0.3">
      <c r="A192" t="s">
        <v>384</v>
      </c>
      <c r="B192" t="s">
        <v>4</v>
      </c>
      <c r="C192" t="s">
        <v>385</v>
      </c>
      <c r="D192" t="str">
        <f>HYPERLINK("https://talan.bank.gov.ua/get-user-certificate/c0gsRqVuSFrupBBBViN0","Завантажити сертифікат")</f>
        <v>Завантажити сертифікат</v>
      </c>
    </row>
    <row r="193" spans="1:4" x14ac:dyDescent="0.3">
      <c r="A193" t="s">
        <v>386</v>
      </c>
      <c r="B193" t="s">
        <v>4</v>
      </c>
      <c r="C193" t="s">
        <v>387</v>
      </c>
      <c r="D193" t="str">
        <f>HYPERLINK("https://talan.bank.gov.ua/get-user-certificate/c0gsRSOz-VMqskoowucB","Завантажити сертифікат")</f>
        <v>Завантажити сертифікат</v>
      </c>
    </row>
    <row r="194" spans="1:4" x14ac:dyDescent="0.3">
      <c r="A194" t="s">
        <v>388</v>
      </c>
      <c r="B194" t="s">
        <v>4</v>
      </c>
      <c r="C194" t="s">
        <v>389</v>
      </c>
      <c r="D194" t="str">
        <f>HYPERLINK("https://talan.bank.gov.ua/get-user-certificate/c0gsRPEbM2GJ8lbY0z5H","Завантажити сертифікат")</f>
        <v>Завантажити сертифікат</v>
      </c>
    </row>
    <row r="195" spans="1:4" x14ac:dyDescent="0.3">
      <c r="A195" t="s">
        <v>390</v>
      </c>
      <c r="B195" t="s">
        <v>4</v>
      </c>
      <c r="C195" t="s">
        <v>391</v>
      </c>
      <c r="D195" t="str">
        <f>HYPERLINK("https://talan.bank.gov.ua/get-user-certificate/c0gsReDW68HC-Dqaqd2C","Завантажити сертифікат")</f>
        <v>Завантажити сертифікат</v>
      </c>
    </row>
    <row r="196" spans="1:4" x14ac:dyDescent="0.3">
      <c r="A196" t="s">
        <v>392</v>
      </c>
      <c r="B196" t="s">
        <v>4</v>
      </c>
      <c r="C196" t="s">
        <v>393</v>
      </c>
      <c r="D196" t="str">
        <f>HYPERLINK("https://talan.bank.gov.ua/get-user-certificate/c0gsRl3iii76vjXUcWXa","Завантажити сертифікат")</f>
        <v>Завантажити сертифікат</v>
      </c>
    </row>
    <row r="197" spans="1:4" x14ac:dyDescent="0.3">
      <c r="A197" t="s">
        <v>394</v>
      </c>
      <c r="B197" t="s">
        <v>4</v>
      </c>
      <c r="C197" t="s">
        <v>395</v>
      </c>
      <c r="D197" t="str">
        <f>HYPERLINK("https://talan.bank.gov.ua/get-user-certificate/c0gsRnkHD2T7qW6eZEb9","Завантажити сертифікат")</f>
        <v>Завантажити сертифікат</v>
      </c>
    </row>
    <row r="198" spans="1:4" x14ac:dyDescent="0.3">
      <c r="A198" t="s">
        <v>396</v>
      </c>
      <c r="B198" t="s">
        <v>4</v>
      </c>
      <c r="C198" t="s">
        <v>397</v>
      </c>
      <c r="D198" t="str">
        <f>HYPERLINK("https://talan.bank.gov.ua/get-user-certificate/c0gsRawz9U2rGCWyYivv","Завантажити сертифікат")</f>
        <v>Завантажити сертифікат</v>
      </c>
    </row>
    <row r="199" spans="1:4" x14ac:dyDescent="0.3">
      <c r="A199" t="s">
        <v>398</v>
      </c>
      <c r="B199" t="s">
        <v>4</v>
      </c>
      <c r="C199" t="s">
        <v>399</v>
      </c>
      <c r="D199" t="str">
        <f>HYPERLINK("https://talan.bank.gov.ua/get-user-certificate/c0gsREdhTzxLlv-hnCYS","Завантажити сертифікат")</f>
        <v>Завантажити сертифікат</v>
      </c>
    </row>
    <row r="200" spans="1:4" x14ac:dyDescent="0.3">
      <c r="A200" t="s">
        <v>400</v>
      </c>
      <c r="B200" t="s">
        <v>4</v>
      </c>
      <c r="C200" t="s">
        <v>401</v>
      </c>
      <c r="D200" t="str">
        <f>HYPERLINK("https://talan.bank.gov.ua/get-user-certificate/c0gsRxIvbtaJvU3Pxydd","Завантажити сертифікат")</f>
        <v>Завантажити сертифікат</v>
      </c>
    </row>
    <row r="201" spans="1:4" x14ac:dyDescent="0.3">
      <c r="A201" t="s">
        <v>402</v>
      </c>
      <c r="B201" t="s">
        <v>4</v>
      </c>
      <c r="C201" t="s">
        <v>403</v>
      </c>
      <c r="D201" t="str">
        <f>HYPERLINK("https://talan.bank.gov.ua/get-user-certificate/c0gsR5-A1oaCcCJ43nMw","Завантажити сертифікат")</f>
        <v>Завантажити сертифікат</v>
      </c>
    </row>
    <row r="202" spans="1:4" x14ac:dyDescent="0.3">
      <c r="A202" t="s">
        <v>404</v>
      </c>
      <c r="B202" t="s">
        <v>4</v>
      </c>
      <c r="C202" t="s">
        <v>405</v>
      </c>
      <c r="D202" t="str">
        <f>HYPERLINK("https://talan.bank.gov.ua/get-user-certificate/c0gsRCFVfXTKUb3qbbSs","Завантажити сертифікат")</f>
        <v>Завантажити сертифікат</v>
      </c>
    </row>
    <row r="203" spans="1:4" x14ac:dyDescent="0.3">
      <c r="A203" t="s">
        <v>406</v>
      </c>
      <c r="B203" t="s">
        <v>4</v>
      </c>
      <c r="C203" t="s">
        <v>407</v>
      </c>
      <c r="D203" t="str">
        <f>HYPERLINK("https://talan.bank.gov.ua/get-user-certificate/c0gsRDfp_6s2BXnf0mM9","Завантажити сертифікат")</f>
        <v>Завантажити сертифікат</v>
      </c>
    </row>
    <row r="204" spans="1:4" x14ac:dyDescent="0.3">
      <c r="A204" t="s">
        <v>408</v>
      </c>
      <c r="B204" t="s">
        <v>4</v>
      </c>
      <c r="C204" t="s">
        <v>409</v>
      </c>
      <c r="D204" t="str">
        <f>HYPERLINK("https://talan.bank.gov.ua/get-user-certificate/c0gsRuEMREGwii9JeQLe","Завантажити сертифікат")</f>
        <v>Завантажити сертифікат</v>
      </c>
    </row>
    <row r="205" spans="1:4" x14ac:dyDescent="0.3">
      <c r="A205" t="s">
        <v>410</v>
      </c>
      <c r="B205" t="s">
        <v>4</v>
      </c>
      <c r="C205" t="s">
        <v>411</v>
      </c>
      <c r="D205" t="str">
        <f>HYPERLINK("https://talan.bank.gov.ua/get-user-certificate/c0gsRnEWhprkL1GnRwk3","Завантажити сертифікат")</f>
        <v>Завантажити сертифікат</v>
      </c>
    </row>
    <row r="206" spans="1:4" x14ac:dyDescent="0.3">
      <c r="A206" t="s">
        <v>412</v>
      </c>
      <c r="B206" t="s">
        <v>4</v>
      </c>
      <c r="C206" t="s">
        <v>413</v>
      </c>
      <c r="D206" t="str">
        <f>HYPERLINK("https://talan.bank.gov.ua/get-user-certificate/c0gsR4MERAf_G7vCRa0A","Завантажити сертифікат")</f>
        <v>Завантажити сертифікат</v>
      </c>
    </row>
    <row r="207" spans="1:4" x14ac:dyDescent="0.3">
      <c r="A207" t="s">
        <v>414</v>
      </c>
      <c r="B207" t="s">
        <v>4</v>
      </c>
      <c r="C207" t="s">
        <v>415</v>
      </c>
      <c r="D207" t="str">
        <f>HYPERLINK("https://talan.bank.gov.ua/get-user-certificate/c0gsRUhwzQ6DJ1MJ_JqQ","Завантажити сертифікат")</f>
        <v>Завантажити сертифікат</v>
      </c>
    </row>
    <row r="208" spans="1:4" x14ac:dyDescent="0.3">
      <c r="A208" t="s">
        <v>416</v>
      </c>
      <c r="B208" t="s">
        <v>4</v>
      </c>
      <c r="C208" t="s">
        <v>417</v>
      </c>
      <c r="D208" t="str">
        <f>HYPERLINK("https://talan.bank.gov.ua/get-user-certificate/c0gsRRLRIEIoviloxE7C","Завантажити сертифікат")</f>
        <v>Завантажити сертифікат</v>
      </c>
    </row>
    <row r="209" spans="1:4" x14ac:dyDescent="0.3">
      <c r="A209" t="s">
        <v>418</v>
      </c>
      <c r="B209" t="s">
        <v>4</v>
      </c>
      <c r="C209" t="s">
        <v>419</v>
      </c>
      <c r="D209" t="str">
        <f>HYPERLINK("https://talan.bank.gov.ua/get-user-certificate/c0gsRzCTtjJon5n89ngQ","Завантажити сертифікат")</f>
        <v>Завантажити сертифікат</v>
      </c>
    </row>
    <row r="210" spans="1:4" x14ac:dyDescent="0.3">
      <c r="A210" t="s">
        <v>420</v>
      </c>
      <c r="B210" t="s">
        <v>4</v>
      </c>
      <c r="C210" t="s">
        <v>421</v>
      </c>
      <c r="D210" t="str">
        <f>HYPERLINK("https://talan.bank.gov.ua/get-user-certificate/c0gsR39SgUVWa0C68KAY","Завантажити сертифікат")</f>
        <v>Завантажити сертифікат</v>
      </c>
    </row>
    <row r="211" spans="1:4" x14ac:dyDescent="0.3">
      <c r="A211" t="s">
        <v>422</v>
      </c>
      <c r="B211" t="s">
        <v>4</v>
      </c>
      <c r="C211" t="s">
        <v>423</v>
      </c>
      <c r="D211" t="str">
        <f>HYPERLINK("https://talan.bank.gov.ua/get-user-certificate/c0gsRXWpHS15rS1t1zVa","Завантажити сертифікат")</f>
        <v>Завантажити сертифікат</v>
      </c>
    </row>
    <row r="212" spans="1:4" x14ac:dyDescent="0.3">
      <c r="A212" t="s">
        <v>424</v>
      </c>
      <c r="B212" t="s">
        <v>4</v>
      </c>
      <c r="C212" t="s">
        <v>425</v>
      </c>
      <c r="D212" t="str">
        <f>HYPERLINK("https://talan.bank.gov.ua/get-user-certificate/c0gsRkWEMWNgGS-piRG7","Завантажити сертифікат")</f>
        <v>Завантажити сертифікат</v>
      </c>
    </row>
    <row r="213" spans="1:4" x14ac:dyDescent="0.3">
      <c r="A213" t="s">
        <v>426</v>
      </c>
      <c r="B213" t="s">
        <v>4</v>
      </c>
      <c r="C213" t="s">
        <v>427</v>
      </c>
      <c r="D213" t="str">
        <f>HYPERLINK("https://talan.bank.gov.ua/get-user-certificate/c0gsRbjcABFDlPRkKuEl","Завантажити сертифікат")</f>
        <v>Завантажити сертифікат</v>
      </c>
    </row>
    <row r="214" spans="1:4" x14ac:dyDescent="0.3">
      <c r="A214" t="s">
        <v>428</v>
      </c>
      <c r="B214" t="s">
        <v>4</v>
      </c>
      <c r="C214" t="s">
        <v>429</v>
      </c>
      <c r="D214" t="str">
        <f>HYPERLINK("https://talan.bank.gov.ua/get-user-certificate/c0gsRbEzKYRzq8NJCRgD","Завантажити сертифікат")</f>
        <v>Завантажити сертифікат</v>
      </c>
    </row>
    <row r="215" spans="1:4" x14ac:dyDescent="0.3">
      <c r="A215" t="s">
        <v>430</v>
      </c>
      <c r="B215" t="s">
        <v>4</v>
      </c>
      <c r="C215" t="s">
        <v>431</v>
      </c>
      <c r="D215" t="str">
        <f>HYPERLINK("https://talan.bank.gov.ua/get-user-certificate/c0gsRT0x6jQTGEswRhCY","Завантажити сертифікат")</f>
        <v>Завантажити сертифікат</v>
      </c>
    </row>
    <row r="216" spans="1:4" x14ac:dyDescent="0.3">
      <c r="A216" t="s">
        <v>432</v>
      </c>
      <c r="B216" t="s">
        <v>4</v>
      </c>
      <c r="C216" t="s">
        <v>433</v>
      </c>
      <c r="D216" t="str">
        <f>HYPERLINK("https://talan.bank.gov.ua/get-user-certificate/c0gsRkAicwswTWffnVPx","Завантажити сертифікат")</f>
        <v>Завантажити сертифікат</v>
      </c>
    </row>
    <row r="217" spans="1:4" x14ac:dyDescent="0.3">
      <c r="A217" t="s">
        <v>434</v>
      </c>
      <c r="B217" t="s">
        <v>4</v>
      </c>
      <c r="C217" t="s">
        <v>435</v>
      </c>
      <c r="D217" t="str">
        <f>HYPERLINK("https://talan.bank.gov.ua/get-user-certificate/c0gsRBlRKSO9vroJQivs","Завантажити сертифікат")</f>
        <v>Завантажити сертифікат</v>
      </c>
    </row>
    <row r="218" spans="1:4" x14ac:dyDescent="0.3">
      <c r="A218" t="s">
        <v>436</v>
      </c>
      <c r="B218" t="s">
        <v>4</v>
      </c>
      <c r="C218" t="s">
        <v>437</v>
      </c>
      <c r="D218" t="str">
        <f>HYPERLINK("https://talan.bank.gov.ua/get-user-certificate/c0gsRiQcxrgJXeX2L1lt","Завантажити сертифікат")</f>
        <v>Завантажити сертифікат</v>
      </c>
    </row>
    <row r="219" spans="1:4" x14ac:dyDescent="0.3">
      <c r="A219" t="s">
        <v>438</v>
      </c>
      <c r="B219" t="s">
        <v>4</v>
      </c>
      <c r="C219" t="s">
        <v>439</v>
      </c>
      <c r="D219" t="str">
        <f>HYPERLINK("https://talan.bank.gov.ua/get-user-certificate/c0gsR0daQ3baNyzcEa-j","Завантажити сертифікат")</f>
        <v>Завантажити сертифікат</v>
      </c>
    </row>
    <row r="220" spans="1:4" x14ac:dyDescent="0.3">
      <c r="A220" t="s">
        <v>440</v>
      </c>
      <c r="B220" t="s">
        <v>4</v>
      </c>
      <c r="C220" t="s">
        <v>441</v>
      </c>
      <c r="D220" t="str">
        <f>HYPERLINK("https://talan.bank.gov.ua/get-user-certificate/c0gsR8wSvUXlTCg30cJX","Завантажити сертифікат")</f>
        <v>Завантажити сертифікат</v>
      </c>
    </row>
    <row r="221" spans="1:4" x14ac:dyDescent="0.3">
      <c r="A221" t="s">
        <v>442</v>
      </c>
      <c r="B221" t="s">
        <v>4</v>
      </c>
      <c r="C221" t="s">
        <v>443</v>
      </c>
      <c r="D221" t="str">
        <f>HYPERLINK("https://talan.bank.gov.ua/get-user-certificate/c0gsRc8kaUZZnM5oknjC","Завантажити сертифікат")</f>
        <v>Завантажити сертифікат</v>
      </c>
    </row>
    <row r="222" spans="1:4" x14ac:dyDescent="0.3">
      <c r="A222" t="s">
        <v>444</v>
      </c>
      <c r="B222" t="s">
        <v>4</v>
      </c>
      <c r="C222" t="s">
        <v>445</v>
      </c>
      <c r="D222" t="str">
        <f>HYPERLINK("https://talan.bank.gov.ua/get-user-certificate/c0gsR5L7Wiq_-3AiKhCD","Завантажити сертифікат")</f>
        <v>Завантажити сертифікат</v>
      </c>
    </row>
    <row r="223" spans="1:4" x14ac:dyDescent="0.3">
      <c r="A223" t="s">
        <v>446</v>
      </c>
      <c r="B223" t="s">
        <v>4</v>
      </c>
      <c r="C223" t="s">
        <v>447</v>
      </c>
      <c r="D223" t="str">
        <f>HYPERLINK("https://talan.bank.gov.ua/get-user-certificate/c0gsRvE1TvSR4VrafFss","Завантажити сертифікат")</f>
        <v>Завантажити сертифікат</v>
      </c>
    </row>
    <row r="224" spans="1:4" x14ac:dyDescent="0.3">
      <c r="A224" t="s">
        <v>448</v>
      </c>
      <c r="B224" t="s">
        <v>4</v>
      </c>
      <c r="C224" t="s">
        <v>449</v>
      </c>
      <c r="D224" t="str">
        <f>HYPERLINK("https://talan.bank.gov.ua/get-user-certificate/c0gsRFVf7u6rFB8VTFOZ","Завантажити сертифікат")</f>
        <v>Завантажити сертифікат</v>
      </c>
    </row>
    <row r="225" spans="1:4" x14ac:dyDescent="0.3">
      <c r="A225" t="s">
        <v>450</v>
      </c>
      <c r="B225" t="s">
        <v>4</v>
      </c>
      <c r="C225" t="s">
        <v>451</v>
      </c>
      <c r="D225" t="str">
        <f>HYPERLINK("https://talan.bank.gov.ua/get-user-certificate/c0gsRRHCGYXcjIQ_SGR1","Завантажити сертифікат")</f>
        <v>Завантажити сертифікат</v>
      </c>
    </row>
    <row r="226" spans="1:4" x14ac:dyDescent="0.3">
      <c r="A226" t="s">
        <v>452</v>
      </c>
      <c r="B226" t="s">
        <v>4</v>
      </c>
      <c r="C226" t="s">
        <v>453</v>
      </c>
      <c r="D226" t="str">
        <f>HYPERLINK("https://talan.bank.gov.ua/get-user-certificate/c0gsRG0a1-4SPjvICxn9","Завантажити сертифікат")</f>
        <v>Завантажити сертифікат</v>
      </c>
    </row>
    <row r="227" spans="1:4" x14ac:dyDescent="0.3">
      <c r="A227" t="s">
        <v>454</v>
      </c>
      <c r="B227" t="s">
        <v>4</v>
      </c>
      <c r="C227" t="s">
        <v>455</v>
      </c>
      <c r="D227" t="str">
        <f>HYPERLINK("https://talan.bank.gov.ua/get-user-certificate/c0gsRW-r_xcGP9XJHqdO","Завантажити сертифікат")</f>
        <v>Завантажити сертифікат</v>
      </c>
    </row>
    <row r="228" spans="1:4" x14ac:dyDescent="0.3">
      <c r="A228" t="s">
        <v>456</v>
      </c>
      <c r="B228" t="s">
        <v>4</v>
      </c>
      <c r="C228" t="s">
        <v>457</v>
      </c>
      <c r="D228" t="str">
        <f>HYPERLINK("https://talan.bank.gov.ua/get-user-certificate/c0gsRqFyEwC_JIWTfZqA","Завантажити сертифікат")</f>
        <v>Завантажити сертифікат</v>
      </c>
    </row>
    <row r="229" spans="1:4" x14ac:dyDescent="0.3">
      <c r="A229" t="s">
        <v>458</v>
      </c>
      <c r="B229" t="s">
        <v>4</v>
      </c>
      <c r="C229" t="s">
        <v>459</v>
      </c>
      <c r="D229" t="str">
        <f>HYPERLINK("https://talan.bank.gov.ua/get-user-certificate/c0gsRwEy95FoBeyHkdiN","Завантажити сертифікат")</f>
        <v>Завантажити сертифікат</v>
      </c>
    </row>
    <row r="230" spans="1:4" x14ac:dyDescent="0.3">
      <c r="A230" t="s">
        <v>460</v>
      </c>
      <c r="B230" t="s">
        <v>4</v>
      </c>
      <c r="C230" t="s">
        <v>461</v>
      </c>
      <c r="D230" t="str">
        <f>HYPERLINK("https://talan.bank.gov.ua/get-user-certificate/c0gsRGosx3HmmRSp1SQ4","Завантажити сертифікат")</f>
        <v>Завантажити сертифікат</v>
      </c>
    </row>
    <row r="231" spans="1:4" x14ac:dyDescent="0.3">
      <c r="A231" t="s">
        <v>462</v>
      </c>
      <c r="B231" t="s">
        <v>4</v>
      </c>
      <c r="C231" t="s">
        <v>463</v>
      </c>
      <c r="D231" t="str">
        <f>HYPERLINK("https://talan.bank.gov.ua/get-user-certificate/c0gsRAaU9XuFBB3HD1UU","Завантажити сертифікат")</f>
        <v>Завантажити сертифікат</v>
      </c>
    </row>
    <row r="232" spans="1:4" x14ac:dyDescent="0.3">
      <c r="A232" t="s">
        <v>464</v>
      </c>
      <c r="B232" t="s">
        <v>4</v>
      </c>
      <c r="C232" t="s">
        <v>465</v>
      </c>
      <c r="D232" t="str">
        <f>HYPERLINK("https://talan.bank.gov.ua/get-user-certificate/c0gsRvfzr3uAhQsYqQSu","Завантажити сертифікат")</f>
        <v>Завантажити сертифікат</v>
      </c>
    </row>
    <row r="233" spans="1:4" x14ac:dyDescent="0.3">
      <c r="A233" t="s">
        <v>466</v>
      </c>
      <c r="B233" t="s">
        <v>4</v>
      </c>
      <c r="C233" t="s">
        <v>467</v>
      </c>
      <c r="D233" t="str">
        <f>HYPERLINK("https://talan.bank.gov.ua/get-user-certificate/c0gsR5Fg0TAQAzN2BvaF","Завантажити сертифікат")</f>
        <v>Завантажити сертифікат</v>
      </c>
    </row>
    <row r="234" spans="1:4" x14ac:dyDescent="0.3">
      <c r="A234" t="s">
        <v>468</v>
      </c>
      <c r="B234" t="s">
        <v>4</v>
      </c>
      <c r="C234" t="s">
        <v>469</v>
      </c>
      <c r="D234" t="str">
        <f>HYPERLINK("https://talan.bank.gov.ua/get-user-certificate/c0gsRaig6wzUCC9aNoEB","Завантажити сертифікат")</f>
        <v>Завантажити сертифікат</v>
      </c>
    </row>
    <row r="235" spans="1:4" x14ac:dyDescent="0.3">
      <c r="A235" t="s">
        <v>470</v>
      </c>
      <c r="B235" t="s">
        <v>4</v>
      </c>
      <c r="C235" t="s">
        <v>471</v>
      </c>
      <c r="D235" t="str">
        <f>HYPERLINK("https://talan.bank.gov.ua/get-user-certificate/c0gsRCsMP9t4TML7XTux","Завантажити сертифікат")</f>
        <v>Завантажити сертифікат</v>
      </c>
    </row>
    <row r="236" spans="1:4" x14ac:dyDescent="0.3">
      <c r="A236" t="s">
        <v>472</v>
      </c>
      <c r="B236" t="s">
        <v>4</v>
      </c>
      <c r="C236" t="s">
        <v>473</v>
      </c>
      <c r="D236" t="str">
        <f>HYPERLINK("https://talan.bank.gov.ua/get-user-certificate/c0gsRA5mL1u0JDci5C0g","Завантажити сертифікат")</f>
        <v>Завантажити сертифікат</v>
      </c>
    </row>
    <row r="237" spans="1:4" x14ac:dyDescent="0.3">
      <c r="A237" t="s">
        <v>474</v>
      </c>
      <c r="B237" t="s">
        <v>4</v>
      </c>
      <c r="C237" t="s">
        <v>475</v>
      </c>
      <c r="D237" t="str">
        <f>HYPERLINK("https://talan.bank.gov.ua/get-user-certificate/c0gsRVEsh1ha5IZ0h3rS","Завантажити сертифікат")</f>
        <v>Завантажити сертифікат</v>
      </c>
    </row>
    <row r="238" spans="1:4" x14ac:dyDescent="0.3">
      <c r="A238" t="s">
        <v>476</v>
      </c>
      <c r="B238" t="s">
        <v>4</v>
      </c>
      <c r="C238" t="s">
        <v>477</v>
      </c>
      <c r="D238" t="str">
        <f>HYPERLINK("https://talan.bank.gov.ua/get-user-certificate/c0gsRsexL2Le7w69BrS0","Завантажити сертифікат")</f>
        <v>Завантажити сертифікат</v>
      </c>
    </row>
    <row r="239" spans="1:4" x14ac:dyDescent="0.3">
      <c r="A239" t="s">
        <v>478</v>
      </c>
      <c r="B239" t="s">
        <v>4</v>
      </c>
      <c r="C239" t="s">
        <v>479</v>
      </c>
      <c r="D239" t="str">
        <f>HYPERLINK("https://talan.bank.gov.ua/get-user-certificate/c0gsRu6rdQlOyWu0KdgM","Завантажити сертифікат")</f>
        <v>Завантажити сертифікат</v>
      </c>
    </row>
    <row r="240" spans="1:4" x14ac:dyDescent="0.3">
      <c r="A240" t="s">
        <v>480</v>
      </c>
      <c r="B240" t="s">
        <v>4</v>
      </c>
      <c r="C240" t="s">
        <v>481</v>
      </c>
      <c r="D240" t="str">
        <f>HYPERLINK("https://talan.bank.gov.ua/get-user-certificate/c0gsRGrW5GHhHLh3w6M3","Завантажити сертифікат")</f>
        <v>Завантажити сертифікат</v>
      </c>
    </row>
    <row r="241" spans="1:4" x14ac:dyDescent="0.3">
      <c r="A241" t="s">
        <v>482</v>
      </c>
      <c r="B241" t="s">
        <v>4</v>
      </c>
      <c r="C241" t="s">
        <v>483</v>
      </c>
      <c r="D241" t="str">
        <f>HYPERLINK("https://talan.bank.gov.ua/get-user-certificate/c0gsRjofNMBbFH_p8nXm","Завантажити сертифікат")</f>
        <v>Завантажити сертифікат</v>
      </c>
    </row>
    <row r="242" spans="1:4" x14ac:dyDescent="0.3">
      <c r="A242" t="s">
        <v>484</v>
      </c>
      <c r="B242" t="s">
        <v>4</v>
      </c>
      <c r="C242" t="s">
        <v>485</v>
      </c>
      <c r="D242" t="str">
        <f>HYPERLINK("https://talan.bank.gov.ua/get-user-certificate/c0gsRsvODtaQkEGpuezH","Завантажити сертифікат")</f>
        <v>Завантажити сертифікат</v>
      </c>
    </row>
    <row r="243" spans="1:4" x14ac:dyDescent="0.3">
      <c r="A243" t="s">
        <v>486</v>
      </c>
      <c r="B243" t="s">
        <v>4</v>
      </c>
      <c r="C243" t="s">
        <v>487</v>
      </c>
      <c r="D243" t="str">
        <f>HYPERLINK("https://talan.bank.gov.ua/get-user-certificate/c0gsRi_L_cwRneF_AI4J","Завантажити сертифікат")</f>
        <v>Завантажити сертифікат</v>
      </c>
    </row>
    <row r="244" spans="1:4" x14ac:dyDescent="0.3">
      <c r="A244" t="s">
        <v>488</v>
      </c>
      <c r="B244" t="s">
        <v>4</v>
      </c>
      <c r="C244" t="s">
        <v>489</v>
      </c>
      <c r="D244" t="str">
        <f>HYPERLINK("https://talan.bank.gov.ua/get-user-certificate/c0gsROqhR_x5OhjectbC","Завантажити сертифікат")</f>
        <v>Завантажити сертифікат</v>
      </c>
    </row>
    <row r="245" spans="1:4" x14ac:dyDescent="0.3">
      <c r="A245" t="s">
        <v>490</v>
      </c>
      <c r="B245" t="s">
        <v>4</v>
      </c>
      <c r="C245" t="s">
        <v>491</v>
      </c>
      <c r="D245" t="str">
        <f>HYPERLINK("https://talan.bank.gov.ua/get-user-certificate/c0gsRfpi5Rw3zmkR1guZ","Завантажити сертифікат")</f>
        <v>Завантажити сертифікат</v>
      </c>
    </row>
    <row r="246" spans="1:4" x14ac:dyDescent="0.3">
      <c r="A246" t="s">
        <v>492</v>
      </c>
      <c r="B246" t="s">
        <v>4</v>
      </c>
      <c r="C246" t="s">
        <v>493</v>
      </c>
      <c r="D246" t="str">
        <f>HYPERLINK("https://talan.bank.gov.ua/get-user-certificate/c0gsRQkOvQ2oVFcQOKEd","Завантажити сертифікат")</f>
        <v>Завантажити сертифікат</v>
      </c>
    </row>
    <row r="247" spans="1:4" x14ac:dyDescent="0.3">
      <c r="A247" t="s">
        <v>494</v>
      </c>
      <c r="B247" t="s">
        <v>4</v>
      </c>
      <c r="C247" t="s">
        <v>495</v>
      </c>
      <c r="D247" t="str">
        <f>HYPERLINK("https://talan.bank.gov.ua/get-user-certificate/c0gsRM6it-e0DM3HeUkP","Завантажити сертифікат")</f>
        <v>Завантажити сертифікат</v>
      </c>
    </row>
    <row r="248" spans="1:4" x14ac:dyDescent="0.3">
      <c r="A248" t="s">
        <v>496</v>
      </c>
      <c r="B248" t="s">
        <v>4</v>
      </c>
      <c r="C248" t="s">
        <v>497</v>
      </c>
      <c r="D248" t="str">
        <f>HYPERLINK("https://talan.bank.gov.ua/get-user-certificate/c0gsR0JVusrh_qOHCwVA","Завантажити сертифікат")</f>
        <v>Завантажити сертифікат</v>
      </c>
    </row>
    <row r="249" spans="1:4" x14ac:dyDescent="0.3">
      <c r="A249" t="s">
        <v>498</v>
      </c>
      <c r="B249" t="s">
        <v>4</v>
      </c>
      <c r="C249" t="s">
        <v>499</v>
      </c>
      <c r="D249" t="str">
        <f>HYPERLINK("https://talan.bank.gov.ua/get-user-certificate/c0gsRNnASAleufPDZEsx","Завантажити сертифікат")</f>
        <v>Завантажити сертифікат</v>
      </c>
    </row>
    <row r="250" spans="1:4" x14ac:dyDescent="0.3">
      <c r="A250" t="s">
        <v>500</v>
      </c>
      <c r="B250" t="s">
        <v>4</v>
      </c>
      <c r="C250" t="s">
        <v>501</v>
      </c>
      <c r="D250" t="str">
        <f>HYPERLINK("https://talan.bank.gov.ua/get-user-certificate/c0gsRS4IgB_jlhHiEEja","Завантажити сертифікат")</f>
        <v>Завантажити сертифікат</v>
      </c>
    </row>
    <row r="251" spans="1:4" x14ac:dyDescent="0.3">
      <c r="A251" t="s">
        <v>502</v>
      </c>
      <c r="B251" t="s">
        <v>4</v>
      </c>
      <c r="C251" t="s">
        <v>503</v>
      </c>
      <c r="D251" t="str">
        <f>HYPERLINK("https://talan.bank.gov.ua/get-user-certificate/c0gsRQHbFOnmVttQ4147","Завантажити сертифікат")</f>
        <v>Завантажити сертифікат</v>
      </c>
    </row>
    <row r="252" spans="1:4" x14ac:dyDescent="0.3">
      <c r="A252" t="s">
        <v>504</v>
      </c>
      <c r="B252" t="s">
        <v>4</v>
      </c>
      <c r="C252" t="s">
        <v>505</v>
      </c>
      <c r="D252" t="str">
        <f>HYPERLINK("https://talan.bank.gov.ua/get-user-certificate/c0gsR7M-2PxU4epwf0Z4","Завантажити сертифікат")</f>
        <v>Завантажити сертифікат</v>
      </c>
    </row>
    <row r="253" spans="1:4" x14ac:dyDescent="0.3">
      <c r="A253" t="s">
        <v>506</v>
      </c>
      <c r="B253" t="s">
        <v>4</v>
      </c>
      <c r="C253" t="s">
        <v>507</v>
      </c>
      <c r="D253" t="str">
        <f>HYPERLINK("https://talan.bank.gov.ua/get-user-certificate/c0gsRaFH8rih2KVW2yzq","Завантажити сертифікат")</f>
        <v>Завантажити сертифікат</v>
      </c>
    </row>
    <row r="254" spans="1:4" x14ac:dyDescent="0.3">
      <c r="A254" t="s">
        <v>508</v>
      </c>
      <c r="B254" t="s">
        <v>4</v>
      </c>
      <c r="C254" t="s">
        <v>509</v>
      </c>
      <c r="D254" t="str">
        <f>HYPERLINK("https://talan.bank.gov.ua/get-user-certificate/c0gsR12X_XyTk9928EQx","Завантажити сертифікат")</f>
        <v>Завантажити сертифікат</v>
      </c>
    </row>
    <row r="255" spans="1:4" x14ac:dyDescent="0.3">
      <c r="A255" t="s">
        <v>510</v>
      </c>
      <c r="B255" t="s">
        <v>4</v>
      </c>
      <c r="C255" t="s">
        <v>511</v>
      </c>
      <c r="D255" t="str">
        <f>HYPERLINK("https://talan.bank.gov.ua/get-user-certificate/c0gsRWe1RdxOqy7Pxx9I","Завантажити сертифікат")</f>
        <v>Завантажити сертифікат</v>
      </c>
    </row>
    <row r="256" spans="1:4" x14ac:dyDescent="0.3">
      <c r="A256" t="s">
        <v>512</v>
      </c>
      <c r="B256" t="s">
        <v>4</v>
      </c>
      <c r="C256" t="s">
        <v>513</v>
      </c>
      <c r="D256" t="str">
        <f>HYPERLINK("https://talan.bank.gov.ua/get-user-certificate/c0gsR7vboEBijnzbCWt3","Завантажити сертифікат")</f>
        <v>Завантажити сертифікат</v>
      </c>
    </row>
    <row r="257" spans="1:4" x14ac:dyDescent="0.3">
      <c r="A257" t="s">
        <v>514</v>
      </c>
      <c r="B257" t="s">
        <v>4</v>
      </c>
      <c r="C257" t="s">
        <v>515</v>
      </c>
      <c r="D257" t="str">
        <f>HYPERLINK("https://talan.bank.gov.ua/get-user-certificate/c0gsRe2aBzmUjVln5am5","Завантажити сертифікат")</f>
        <v>Завантажити сертифікат</v>
      </c>
    </row>
    <row r="258" spans="1:4" x14ac:dyDescent="0.3">
      <c r="A258" t="s">
        <v>516</v>
      </c>
      <c r="B258" t="s">
        <v>4</v>
      </c>
      <c r="C258" t="s">
        <v>517</v>
      </c>
      <c r="D258" t="str">
        <f>HYPERLINK("https://talan.bank.gov.ua/get-user-certificate/c0gsR1kmxQI0C7Cx5EiE","Завантажити сертифікат")</f>
        <v>Завантажити сертифікат</v>
      </c>
    </row>
    <row r="259" spans="1:4" x14ac:dyDescent="0.3">
      <c r="A259" t="s">
        <v>518</v>
      </c>
      <c r="B259" t="s">
        <v>4</v>
      </c>
      <c r="C259" t="s">
        <v>519</v>
      </c>
      <c r="D259" t="str">
        <f>HYPERLINK("https://talan.bank.gov.ua/get-user-certificate/c0gsRJGGCqxwREpHSnGy","Завантажити сертифікат")</f>
        <v>Завантажити сертифікат</v>
      </c>
    </row>
    <row r="260" spans="1:4" x14ac:dyDescent="0.3">
      <c r="A260" t="s">
        <v>520</v>
      </c>
      <c r="B260" t="s">
        <v>4</v>
      </c>
      <c r="C260" t="s">
        <v>521</v>
      </c>
      <c r="D260" t="str">
        <f>HYPERLINK("https://talan.bank.gov.ua/get-user-certificate/c0gsR_bYE9Ptyeta_caG","Завантажити сертифікат")</f>
        <v>Завантажити сертифікат</v>
      </c>
    </row>
    <row r="261" spans="1:4" x14ac:dyDescent="0.3">
      <c r="A261" t="s">
        <v>522</v>
      </c>
      <c r="B261" t="s">
        <v>4</v>
      </c>
      <c r="C261" t="s">
        <v>523</v>
      </c>
      <c r="D261" t="str">
        <f>HYPERLINK("https://talan.bank.gov.ua/get-user-certificate/c0gsRvOa0aXKIqmGdOwE","Завантажити сертифікат")</f>
        <v>Завантажити сертифікат</v>
      </c>
    </row>
    <row r="262" spans="1:4" x14ac:dyDescent="0.3">
      <c r="A262" t="s">
        <v>524</v>
      </c>
      <c r="B262" t="s">
        <v>4</v>
      </c>
      <c r="C262" t="s">
        <v>525</v>
      </c>
      <c r="D262" t="str">
        <f>HYPERLINK("https://talan.bank.gov.ua/get-user-certificate/c0gsRP22I7PzA7fR5C6o","Завантажити сертифікат")</f>
        <v>Завантажити сертифікат</v>
      </c>
    </row>
    <row r="263" spans="1:4" x14ac:dyDescent="0.3">
      <c r="A263" t="s">
        <v>526</v>
      </c>
      <c r="B263" t="s">
        <v>4</v>
      </c>
      <c r="C263" t="s">
        <v>527</v>
      </c>
      <c r="D263" t="str">
        <f>HYPERLINK("https://talan.bank.gov.ua/get-user-certificate/c0gsRV9ksozmpggHiznS","Завантажити сертифікат")</f>
        <v>Завантажити сертифікат</v>
      </c>
    </row>
    <row r="264" spans="1:4" x14ac:dyDescent="0.3">
      <c r="A264" t="s">
        <v>528</v>
      </c>
      <c r="B264" t="s">
        <v>4</v>
      </c>
      <c r="C264" t="s">
        <v>529</v>
      </c>
      <c r="D264" t="str">
        <f>HYPERLINK("https://talan.bank.gov.ua/get-user-certificate/c0gsRBs4ipU9ztplJ67a","Завантажити сертифікат")</f>
        <v>Завантажити сертифікат</v>
      </c>
    </row>
    <row r="265" spans="1:4" x14ac:dyDescent="0.3">
      <c r="A265" t="s">
        <v>530</v>
      </c>
      <c r="B265" t="s">
        <v>4</v>
      </c>
      <c r="C265" t="s">
        <v>531</v>
      </c>
      <c r="D265" t="str">
        <f>HYPERLINK("https://talan.bank.gov.ua/get-user-certificate/c0gsR-qzHumZozKrjSlG","Завантажити сертифікат")</f>
        <v>Завантажити сертифікат</v>
      </c>
    </row>
    <row r="266" spans="1:4" x14ac:dyDescent="0.3">
      <c r="A266" t="s">
        <v>532</v>
      </c>
      <c r="B266" t="s">
        <v>4</v>
      </c>
      <c r="C266" t="s">
        <v>533</v>
      </c>
      <c r="D266" t="str">
        <f>HYPERLINK("https://talan.bank.gov.ua/get-user-certificate/c0gsRABTBsghKTx9Jlga","Завантажити сертифікат")</f>
        <v>Завантажити сертифікат</v>
      </c>
    </row>
    <row r="267" spans="1:4" x14ac:dyDescent="0.3">
      <c r="A267" t="s">
        <v>534</v>
      </c>
      <c r="B267" t="s">
        <v>4</v>
      </c>
      <c r="C267" t="s">
        <v>535</v>
      </c>
      <c r="D267" t="str">
        <f>HYPERLINK("https://talan.bank.gov.ua/get-user-certificate/c0gsRf6pb9t12TOq5iYd","Завантажити сертифікат")</f>
        <v>Завантажити сертифікат</v>
      </c>
    </row>
    <row r="268" spans="1:4" x14ac:dyDescent="0.3">
      <c r="A268" t="s">
        <v>536</v>
      </c>
      <c r="B268" t="s">
        <v>4</v>
      </c>
      <c r="C268" t="s">
        <v>537</v>
      </c>
      <c r="D268" t="str">
        <f>HYPERLINK("https://talan.bank.gov.ua/get-user-certificate/c0gsRvpJ69mT4_zRbawb","Завантажити сертифікат")</f>
        <v>Завантажити сертифікат</v>
      </c>
    </row>
    <row r="269" spans="1:4" x14ac:dyDescent="0.3">
      <c r="A269" t="s">
        <v>538</v>
      </c>
      <c r="B269" t="s">
        <v>4</v>
      </c>
      <c r="C269" t="s">
        <v>539</v>
      </c>
      <c r="D269" t="str">
        <f>HYPERLINK("https://talan.bank.gov.ua/get-user-certificate/c0gsRV2o8GZ_FHmezddy","Завантажити сертифікат")</f>
        <v>Завантажити сертифікат</v>
      </c>
    </row>
    <row r="270" spans="1:4" x14ac:dyDescent="0.3">
      <c r="A270" t="s">
        <v>540</v>
      </c>
      <c r="B270" t="s">
        <v>4</v>
      </c>
      <c r="C270" t="s">
        <v>541</v>
      </c>
      <c r="D270" t="str">
        <f>HYPERLINK("https://talan.bank.gov.ua/get-user-certificate/c0gsRd1LmEkUZU2r5bGS","Завантажити сертифікат")</f>
        <v>Завантажити сертифікат</v>
      </c>
    </row>
    <row r="271" spans="1:4" x14ac:dyDescent="0.3">
      <c r="A271" t="s">
        <v>542</v>
      </c>
      <c r="B271" t="s">
        <v>4</v>
      </c>
      <c r="C271" t="s">
        <v>543</v>
      </c>
      <c r="D271" t="str">
        <f>HYPERLINK("https://talan.bank.gov.ua/get-user-certificate/c0gsRC0FW2JVI30kC9mv","Завантажити сертифікат")</f>
        <v>Завантажити сертифікат</v>
      </c>
    </row>
    <row r="272" spans="1:4" x14ac:dyDescent="0.3">
      <c r="A272" t="s">
        <v>544</v>
      </c>
      <c r="B272" t="s">
        <v>4</v>
      </c>
      <c r="C272" t="s">
        <v>545</v>
      </c>
      <c r="D272" t="str">
        <f>HYPERLINK("https://talan.bank.gov.ua/get-user-certificate/c0gsRu1JOflSz4PZtSA8","Завантажити сертифікат")</f>
        <v>Завантажити сертифікат</v>
      </c>
    </row>
    <row r="273" spans="1:4" x14ac:dyDescent="0.3">
      <c r="A273" t="s">
        <v>546</v>
      </c>
      <c r="B273" t="s">
        <v>4</v>
      </c>
      <c r="C273" t="s">
        <v>547</v>
      </c>
      <c r="D273" t="str">
        <f>HYPERLINK("https://talan.bank.gov.ua/get-user-certificate/c0gsRBm6lFooubS352OA","Завантажити сертифікат")</f>
        <v>Завантажити сертифікат</v>
      </c>
    </row>
    <row r="274" spans="1:4" x14ac:dyDescent="0.3">
      <c r="A274" t="s">
        <v>548</v>
      </c>
      <c r="B274" t="s">
        <v>4</v>
      </c>
      <c r="C274" t="s">
        <v>549</v>
      </c>
      <c r="D274" t="str">
        <f>HYPERLINK("https://talan.bank.gov.ua/get-user-certificate/c0gsR-IoKuuHEqPA4rDk","Завантажити сертифікат")</f>
        <v>Завантажити сертифікат</v>
      </c>
    </row>
    <row r="275" spans="1:4" x14ac:dyDescent="0.3">
      <c r="A275" t="s">
        <v>550</v>
      </c>
      <c r="B275" t="s">
        <v>4</v>
      </c>
      <c r="C275" t="s">
        <v>551</v>
      </c>
      <c r="D275" t="str">
        <f>HYPERLINK("https://talan.bank.gov.ua/get-user-certificate/c0gsR0YSFYNBqncEos5U","Завантажити сертифікат")</f>
        <v>Завантажити сертифікат</v>
      </c>
    </row>
    <row r="276" spans="1:4" x14ac:dyDescent="0.3">
      <c r="A276" t="s">
        <v>552</v>
      </c>
      <c r="B276" t="s">
        <v>4</v>
      </c>
      <c r="C276" t="s">
        <v>553</v>
      </c>
      <c r="D276" t="str">
        <f>HYPERLINK("https://talan.bank.gov.ua/get-user-certificate/c0gsRVdrMALF_qt_wjG5","Завантажити сертифікат")</f>
        <v>Завантажити сертифікат</v>
      </c>
    </row>
    <row r="277" spans="1:4" x14ac:dyDescent="0.3">
      <c r="A277" t="s">
        <v>554</v>
      </c>
      <c r="B277" t="s">
        <v>4</v>
      </c>
      <c r="C277" t="s">
        <v>555</v>
      </c>
      <c r="D277" t="str">
        <f>HYPERLINK("https://talan.bank.gov.ua/get-user-certificate/c0gsRtMlGNqJBpGys0Mj","Завантажити сертифікат")</f>
        <v>Завантажити сертифікат</v>
      </c>
    </row>
    <row r="278" spans="1:4" x14ac:dyDescent="0.3">
      <c r="A278" t="s">
        <v>556</v>
      </c>
      <c r="B278" t="s">
        <v>4</v>
      </c>
      <c r="C278" t="s">
        <v>557</v>
      </c>
      <c r="D278" t="str">
        <f>HYPERLINK("https://talan.bank.gov.ua/get-user-certificate/c0gsR8j9x7MWCPstNyNV","Завантажити сертифікат")</f>
        <v>Завантажити сертифікат</v>
      </c>
    </row>
    <row r="279" spans="1:4" x14ac:dyDescent="0.3">
      <c r="A279" t="s">
        <v>558</v>
      </c>
      <c r="B279" t="s">
        <v>4</v>
      </c>
      <c r="C279" t="s">
        <v>559</v>
      </c>
      <c r="D279" t="str">
        <f>HYPERLINK("https://talan.bank.gov.ua/get-user-certificate/c0gsR2kU2AEjU-TYoS8n","Завантажити сертифікат")</f>
        <v>Завантажити сертифікат</v>
      </c>
    </row>
    <row r="280" spans="1:4" x14ac:dyDescent="0.3">
      <c r="A280" t="s">
        <v>560</v>
      </c>
      <c r="B280" t="s">
        <v>4</v>
      </c>
      <c r="C280" t="s">
        <v>561</v>
      </c>
      <c r="D280" t="str">
        <f>HYPERLINK("https://talan.bank.gov.ua/get-user-certificate/c0gsRIgBVK6AsIg5oFzz","Завантажити сертифікат")</f>
        <v>Завантажити сертифікат</v>
      </c>
    </row>
    <row r="281" spans="1:4" x14ac:dyDescent="0.3">
      <c r="A281" t="s">
        <v>562</v>
      </c>
      <c r="B281" t="s">
        <v>4</v>
      </c>
      <c r="C281" t="s">
        <v>563</v>
      </c>
      <c r="D281" t="str">
        <f>HYPERLINK("https://talan.bank.gov.ua/get-user-certificate/c0gsRWtyRqt0ZYaT3xxM","Завантажити сертифікат")</f>
        <v>Завантажити сертифікат</v>
      </c>
    </row>
    <row r="282" spans="1:4" x14ac:dyDescent="0.3">
      <c r="A282" t="s">
        <v>564</v>
      </c>
      <c r="B282" t="s">
        <v>4</v>
      </c>
      <c r="C282" t="s">
        <v>565</v>
      </c>
      <c r="D282" t="str">
        <f>HYPERLINK("https://talan.bank.gov.ua/get-user-certificate/c0gsRVlbs4awAlMljwNK","Завантажити сертифікат")</f>
        <v>Завантажити сертифікат</v>
      </c>
    </row>
    <row r="283" spans="1:4" x14ac:dyDescent="0.3">
      <c r="A283" t="s">
        <v>566</v>
      </c>
      <c r="B283" t="s">
        <v>4</v>
      </c>
      <c r="C283" t="s">
        <v>567</v>
      </c>
      <c r="D283" t="str">
        <f>HYPERLINK("https://talan.bank.gov.ua/get-user-certificate/c0gsRuGMpNG0g1t-C8mD","Завантажити сертифікат")</f>
        <v>Завантажити сертифікат</v>
      </c>
    </row>
    <row r="284" spans="1:4" x14ac:dyDescent="0.3">
      <c r="A284" t="s">
        <v>568</v>
      </c>
      <c r="B284" t="s">
        <v>4</v>
      </c>
      <c r="C284" t="s">
        <v>569</v>
      </c>
      <c r="D284" t="str">
        <f>HYPERLINK("https://talan.bank.gov.ua/get-user-certificate/c0gsRZFAIvQr8X6SnidO","Завантажити сертифікат")</f>
        <v>Завантажити сертифікат</v>
      </c>
    </row>
    <row r="285" spans="1:4" x14ac:dyDescent="0.3">
      <c r="A285" t="s">
        <v>570</v>
      </c>
      <c r="B285" t="s">
        <v>4</v>
      </c>
      <c r="C285" t="s">
        <v>571</v>
      </c>
      <c r="D285" t="str">
        <f>HYPERLINK("https://talan.bank.gov.ua/get-user-certificate/c0gsRO8r76eKCA12MVfu","Завантажити сертифікат")</f>
        <v>Завантажити сертифікат</v>
      </c>
    </row>
    <row r="286" spans="1:4" x14ac:dyDescent="0.3">
      <c r="A286" t="s">
        <v>572</v>
      </c>
      <c r="B286" t="s">
        <v>4</v>
      </c>
      <c r="C286" t="s">
        <v>573</v>
      </c>
      <c r="D286" t="str">
        <f>HYPERLINK("https://talan.bank.gov.ua/get-user-certificate/c0gsR-oWW8gNiZmnTk5D","Завантажити сертифікат")</f>
        <v>Завантажити сертифікат</v>
      </c>
    </row>
    <row r="287" spans="1:4" x14ac:dyDescent="0.3">
      <c r="A287" t="s">
        <v>574</v>
      </c>
      <c r="B287" t="s">
        <v>4</v>
      </c>
      <c r="C287" t="s">
        <v>575</v>
      </c>
      <c r="D287" t="str">
        <f>HYPERLINK("https://talan.bank.gov.ua/get-user-certificate/c0gsRJbwEn5VZzU6xFwz","Завантажити сертифікат")</f>
        <v>Завантажити сертифікат</v>
      </c>
    </row>
    <row r="288" spans="1:4" x14ac:dyDescent="0.3">
      <c r="A288" t="s">
        <v>576</v>
      </c>
      <c r="B288" t="s">
        <v>4</v>
      </c>
      <c r="C288" t="s">
        <v>577</v>
      </c>
      <c r="D288" t="str">
        <f>HYPERLINK("https://talan.bank.gov.ua/get-user-certificate/c0gsRpqrSIMpFRIhxKMv","Завантажити сертифікат")</f>
        <v>Завантажити сертифікат</v>
      </c>
    </row>
    <row r="289" spans="1:4" x14ac:dyDescent="0.3">
      <c r="A289" t="s">
        <v>578</v>
      </c>
      <c r="B289" t="s">
        <v>4</v>
      </c>
      <c r="C289" t="s">
        <v>579</v>
      </c>
      <c r="D289" t="str">
        <f>HYPERLINK("https://talan.bank.gov.ua/get-user-certificate/c0gsRVQkKcIuysd-Z2bJ","Завантажити сертифікат")</f>
        <v>Завантажити сертифікат</v>
      </c>
    </row>
    <row r="290" spans="1:4" x14ac:dyDescent="0.3">
      <c r="A290" t="s">
        <v>580</v>
      </c>
      <c r="B290" t="s">
        <v>4</v>
      </c>
      <c r="C290" t="s">
        <v>581</v>
      </c>
      <c r="D290" t="str">
        <f>HYPERLINK("https://talan.bank.gov.ua/get-user-certificate/c0gsR4jrb7AgGnSCw-tV","Завантажити сертифікат")</f>
        <v>Завантажити сертифікат</v>
      </c>
    </row>
    <row r="291" spans="1:4" x14ac:dyDescent="0.3">
      <c r="A291" t="s">
        <v>582</v>
      </c>
      <c r="B291" t="s">
        <v>4</v>
      </c>
      <c r="C291" t="s">
        <v>583</v>
      </c>
      <c r="D291" t="str">
        <f>HYPERLINK("https://talan.bank.gov.ua/get-user-certificate/c0gsRAO2TKPFdbcg9XFK","Завантажити сертифікат")</f>
        <v>Завантажити сертифікат</v>
      </c>
    </row>
    <row r="292" spans="1:4" x14ac:dyDescent="0.3">
      <c r="A292" t="s">
        <v>584</v>
      </c>
      <c r="B292" t="s">
        <v>4</v>
      </c>
      <c r="C292" t="s">
        <v>585</v>
      </c>
      <c r="D292" t="str">
        <f>HYPERLINK("https://talan.bank.gov.ua/get-user-certificate/c0gsRywfdQxlc5SVYy4u","Завантажити сертифікат")</f>
        <v>Завантажити сертифікат</v>
      </c>
    </row>
    <row r="293" spans="1:4" x14ac:dyDescent="0.3">
      <c r="A293" t="s">
        <v>586</v>
      </c>
      <c r="B293" t="s">
        <v>4</v>
      </c>
      <c r="C293" t="s">
        <v>587</v>
      </c>
      <c r="D293" t="str">
        <f>HYPERLINK("https://talan.bank.gov.ua/get-user-certificate/c0gsRBuXtcUoByzs_wFh","Завантажити сертифікат")</f>
        <v>Завантажити сертифікат</v>
      </c>
    </row>
    <row r="294" spans="1:4" x14ac:dyDescent="0.3">
      <c r="A294" t="s">
        <v>588</v>
      </c>
      <c r="B294" t="s">
        <v>4</v>
      </c>
      <c r="C294" t="s">
        <v>589</v>
      </c>
      <c r="D294" t="str">
        <f>HYPERLINK("https://talan.bank.gov.ua/get-user-certificate/c0gsR9Sje_tGpcN-gXLN","Завантажити сертифікат")</f>
        <v>Завантажити сертифікат</v>
      </c>
    </row>
    <row r="295" spans="1:4" x14ac:dyDescent="0.3">
      <c r="A295" t="s">
        <v>590</v>
      </c>
      <c r="B295" t="s">
        <v>4</v>
      </c>
      <c r="C295" t="s">
        <v>591</v>
      </c>
      <c r="D295" t="str">
        <f>HYPERLINK("https://talan.bank.gov.ua/get-user-certificate/c0gsRYb7FscZlcHqFBk6","Завантажити сертифікат")</f>
        <v>Завантажити сертифікат</v>
      </c>
    </row>
    <row r="296" spans="1:4" x14ac:dyDescent="0.3">
      <c r="A296" t="s">
        <v>592</v>
      </c>
      <c r="B296" t="s">
        <v>4</v>
      </c>
      <c r="C296" t="s">
        <v>593</v>
      </c>
      <c r="D296" t="str">
        <f>HYPERLINK("https://talan.bank.gov.ua/get-user-certificate/c0gsR68v_zBsrE1hTaA4","Завантажити сертифікат")</f>
        <v>Завантажити сертифікат</v>
      </c>
    </row>
    <row r="297" spans="1:4" x14ac:dyDescent="0.3">
      <c r="A297" t="s">
        <v>594</v>
      </c>
      <c r="B297" t="s">
        <v>4</v>
      </c>
      <c r="C297" t="s">
        <v>595</v>
      </c>
      <c r="D297" t="str">
        <f>HYPERLINK("https://talan.bank.gov.ua/get-user-certificate/c0gsR3LHMLwrTvnh9kYX","Завантажити сертифікат")</f>
        <v>Завантажити сертифікат</v>
      </c>
    </row>
    <row r="298" spans="1:4" x14ac:dyDescent="0.3">
      <c r="A298" t="s">
        <v>596</v>
      </c>
      <c r="B298" t="s">
        <v>4</v>
      </c>
      <c r="C298" t="s">
        <v>597</v>
      </c>
      <c r="D298" t="str">
        <f>HYPERLINK("https://talan.bank.gov.ua/get-user-certificate/c0gsRxKV5CQwCvzLqmtd","Завантажити сертифікат")</f>
        <v>Завантажити сертифікат</v>
      </c>
    </row>
    <row r="299" spans="1:4" x14ac:dyDescent="0.3">
      <c r="A299" t="s">
        <v>598</v>
      </c>
      <c r="B299" t="s">
        <v>4</v>
      </c>
      <c r="C299" t="s">
        <v>599</v>
      </c>
      <c r="D299" t="str">
        <f>HYPERLINK("https://talan.bank.gov.ua/get-user-certificate/c0gsRnPn8boQb7EOHh3e","Завантажити сертифікат")</f>
        <v>Завантажити сертифікат</v>
      </c>
    </row>
    <row r="300" spans="1:4" x14ac:dyDescent="0.3">
      <c r="A300" t="s">
        <v>600</v>
      </c>
      <c r="B300" t="s">
        <v>4</v>
      </c>
      <c r="C300" t="s">
        <v>601</v>
      </c>
      <c r="D300" t="str">
        <f>HYPERLINK("https://talan.bank.gov.ua/get-user-certificate/c0gsRY4j2ID0gZD-1fcv","Завантажити сертифікат")</f>
        <v>Завантажити сертифікат</v>
      </c>
    </row>
    <row r="301" spans="1:4" x14ac:dyDescent="0.3">
      <c r="A301" t="s">
        <v>602</v>
      </c>
      <c r="B301" t="s">
        <v>4</v>
      </c>
      <c r="C301" t="s">
        <v>603</v>
      </c>
      <c r="D301" t="str">
        <f>HYPERLINK("https://talan.bank.gov.ua/get-user-certificate/c0gsRDq5HMNADuxRF60f","Завантажити сертифікат")</f>
        <v>Завантажити сертифікат</v>
      </c>
    </row>
    <row r="302" spans="1:4" x14ac:dyDescent="0.3">
      <c r="A302" t="s">
        <v>604</v>
      </c>
      <c r="B302" t="s">
        <v>4</v>
      </c>
      <c r="C302" t="s">
        <v>605</v>
      </c>
      <c r="D302" t="str">
        <f>HYPERLINK("https://talan.bank.gov.ua/get-user-certificate/c0gsRwZUmW9SCn7naHDn","Завантажити сертифікат")</f>
        <v>Завантажити сертифікат</v>
      </c>
    </row>
    <row r="303" spans="1:4" x14ac:dyDescent="0.3">
      <c r="A303" t="s">
        <v>606</v>
      </c>
      <c r="B303" t="s">
        <v>4</v>
      </c>
      <c r="C303" t="s">
        <v>607</v>
      </c>
      <c r="D303" t="str">
        <f>HYPERLINK("https://talan.bank.gov.ua/get-user-certificate/c0gsR7iuulayRQ6IHrnR","Завантажити сертифікат")</f>
        <v>Завантажити сертифікат</v>
      </c>
    </row>
    <row r="304" spans="1:4" x14ac:dyDescent="0.3">
      <c r="A304" t="s">
        <v>608</v>
      </c>
      <c r="B304" t="s">
        <v>4</v>
      </c>
      <c r="C304" t="s">
        <v>609</v>
      </c>
      <c r="D304" t="str">
        <f>HYPERLINK("https://talan.bank.gov.ua/get-user-certificate/c0gsR-EiJXETlPoytore","Завантажити сертифікат")</f>
        <v>Завантажити сертифікат</v>
      </c>
    </row>
    <row r="305" spans="1:4" x14ac:dyDescent="0.3">
      <c r="A305" t="s">
        <v>610</v>
      </c>
      <c r="B305" t="s">
        <v>4</v>
      </c>
      <c r="C305" t="s">
        <v>611</v>
      </c>
      <c r="D305" t="str">
        <f>HYPERLINK("https://talan.bank.gov.ua/get-user-certificate/c0gsRr5Cclq8CbQd_TyC","Завантажити сертифікат")</f>
        <v>Завантажити сертифікат</v>
      </c>
    </row>
    <row r="306" spans="1:4" x14ac:dyDescent="0.3">
      <c r="A306" t="s">
        <v>612</v>
      </c>
      <c r="B306" t="s">
        <v>4</v>
      </c>
      <c r="C306" t="s">
        <v>613</v>
      </c>
      <c r="D306" t="str">
        <f>HYPERLINK("https://talan.bank.gov.ua/get-user-certificate/c0gsRpYF7Kjm4_ETStrq","Завантажити сертифікат")</f>
        <v>Завантажити сертифікат</v>
      </c>
    </row>
    <row r="307" spans="1:4" x14ac:dyDescent="0.3">
      <c r="A307" t="s">
        <v>614</v>
      </c>
      <c r="B307" t="s">
        <v>4</v>
      </c>
      <c r="C307" t="s">
        <v>615</v>
      </c>
      <c r="D307" t="str">
        <f>HYPERLINK("https://talan.bank.gov.ua/get-user-certificate/c0gsRMpDyP2Lq7O6lYcU","Завантажити сертифікат")</f>
        <v>Завантажити сертифікат</v>
      </c>
    </row>
    <row r="308" spans="1:4" x14ac:dyDescent="0.3">
      <c r="A308" t="s">
        <v>616</v>
      </c>
      <c r="B308" t="s">
        <v>4</v>
      </c>
      <c r="C308" t="s">
        <v>617</v>
      </c>
      <c r="D308" t="str">
        <f>HYPERLINK("https://talan.bank.gov.ua/get-user-certificate/c0gsRk7p0ahzkoACcib4","Завантажити сертифікат")</f>
        <v>Завантажити сертифікат</v>
      </c>
    </row>
    <row r="309" spans="1:4" x14ac:dyDescent="0.3">
      <c r="A309" t="s">
        <v>618</v>
      </c>
      <c r="B309" t="s">
        <v>4</v>
      </c>
      <c r="C309" t="s">
        <v>619</v>
      </c>
      <c r="D309" t="str">
        <f>HYPERLINK("https://talan.bank.gov.ua/get-user-certificate/c0gsR6Q5xffX2MJFO4-g","Завантажити сертифікат")</f>
        <v>Завантажити сертифікат</v>
      </c>
    </row>
    <row r="310" spans="1:4" x14ac:dyDescent="0.3">
      <c r="A310" t="s">
        <v>620</v>
      </c>
      <c r="B310" t="s">
        <v>4</v>
      </c>
      <c r="C310" t="s">
        <v>621</v>
      </c>
      <c r="D310" t="str">
        <f>HYPERLINK("https://talan.bank.gov.ua/get-user-certificate/c0gsRqEwttLIk15X51u4","Завантажити сертифікат")</f>
        <v>Завантажити сертифікат</v>
      </c>
    </row>
    <row r="311" spans="1:4" x14ac:dyDescent="0.3">
      <c r="A311" t="s">
        <v>622</v>
      </c>
      <c r="B311" t="s">
        <v>4</v>
      </c>
      <c r="C311" t="s">
        <v>623</v>
      </c>
      <c r="D311" t="str">
        <f>HYPERLINK("https://talan.bank.gov.ua/get-user-certificate/c0gsRk6nkw66UqSb1rD3","Завантажити сертифікат")</f>
        <v>Завантажити сертифікат</v>
      </c>
    </row>
    <row r="312" spans="1:4" x14ac:dyDescent="0.3">
      <c r="A312" t="s">
        <v>624</v>
      </c>
      <c r="B312" t="s">
        <v>4</v>
      </c>
      <c r="C312" t="s">
        <v>625</v>
      </c>
      <c r="D312" t="str">
        <f>HYPERLINK("https://talan.bank.gov.ua/get-user-certificate/c0gsRvgKL7-wd9UVT6KI","Завантажити сертифікат")</f>
        <v>Завантажити сертифікат</v>
      </c>
    </row>
    <row r="313" spans="1:4" x14ac:dyDescent="0.3">
      <c r="A313" t="s">
        <v>626</v>
      </c>
      <c r="B313" t="s">
        <v>4</v>
      </c>
      <c r="C313" t="s">
        <v>627</v>
      </c>
      <c r="D313" t="str">
        <f>HYPERLINK("https://talan.bank.gov.ua/get-user-certificate/c0gsRafT2WZF0EGw-lNB","Завантажити сертифікат")</f>
        <v>Завантажити сертифікат</v>
      </c>
    </row>
    <row r="314" spans="1:4" x14ac:dyDescent="0.3">
      <c r="A314" t="s">
        <v>628</v>
      </c>
      <c r="B314" t="s">
        <v>4</v>
      </c>
      <c r="C314" t="s">
        <v>629</v>
      </c>
      <c r="D314" t="str">
        <f>HYPERLINK("https://talan.bank.gov.ua/get-user-certificate/c0gsRiTCcK329jLyX5d6","Завантажити сертифікат")</f>
        <v>Завантажити сертифікат</v>
      </c>
    </row>
    <row r="315" spans="1:4" x14ac:dyDescent="0.3">
      <c r="A315" t="s">
        <v>630</v>
      </c>
      <c r="B315" t="s">
        <v>4</v>
      </c>
      <c r="C315" t="s">
        <v>631</v>
      </c>
      <c r="D315" t="str">
        <f>HYPERLINK("https://talan.bank.gov.ua/get-user-certificate/c0gsRz1r_3s4afUgq4nO","Завантажити сертифікат")</f>
        <v>Завантажити сертифікат</v>
      </c>
    </row>
    <row r="316" spans="1:4" x14ac:dyDescent="0.3">
      <c r="A316" t="s">
        <v>632</v>
      </c>
      <c r="B316" t="s">
        <v>4</v>
      </c>
      <c r="C316" t="s">
        <v>633</v>
      </c>
      <c r="D316" t="str">
        <f>HYPERLINK("https://talan.bank.gov.ua/get-user-certificate/c0gsRc5nMIFid1HYqP-d","Завантажити сертифікат")</f>
        <v>Завантажити сертифікат</v>
      </c>
    </row>
    <row r="317" spans="1:4" x14ac:dyDescent="0.3">
      <c r="A317" t="s">
        <v>634</v>
      </c>
      <c r="B317" t="s">
        <v>4</v>
      </c>
      <c r="C317" t="s">
        <v>635</v>
      </c>
      <c r="D317" t="str">
        <f>HYPERLINK("https://talan.bank.gov.ua/get-user-certificate/c0gsRaWAwslcl0Uu5L-Y","Завантажити сертифікат")</f>
        <v>Завантажити сертифікат</v>
      </c>
    </row>
    <row r="318" spans="1:4" x14ac:dyDescent="0.3">
      <c r="A318" t="s">
        <v>636</v>
      </c>
      <c r="B318" t="s">
        <v>4</v>
      </c>
      <c r="C318" t="s">
        <v>637</v>
      </c>
      <c r="D318" t="str">
        <f>HYPERLINK("https://talan.bank.gov.ua/get-user-certificate/c0gsRTtUApJ2hjB8rXf6","Завантажити сертифікат")</f>
        <v>Завантажити сертифікат</v>
      </c>
    </row>
    <row r="319" spans="1:4" x14ac:dyDescent="0.3">
      <c r="A319" t="s">
        <v>638</v>
      </c>
      <c r="B319" t="s">
        <v>4</v>
      </c>
      <c r="C319" t="s">
        <v>639</v>
      </c>
      <c r="D319" t="str">
        <f>HYPERLINK("https://talan.bank.gov.ua/get-user-certificate/c0gsRGCms28GJlcfzUrG","Завантажити сертифікат")</f>
        <v>Завантажити сертифікат</v>
      </c>
    </row>
    <row r="320" spans="1:4" x14ac:dyDescent="0.3">
      <c r="A320" t="s">
        <v>640</v>
      </c>
      <c r="B320" t="s">
        <v>4</v>
      </c>
      <c r="C320" t="s">
        <v>641</v>
      </c>
      <c r="D320" t="str">
        <f>HYPERLINK("https://talan.bank.gov.ua/get-user-certificate/c0gsRnzQBJxJ242D5NMa","Завантажити сертифікат")</f>
        <v>Завантажити сертифікат</v>
      </c>
    </row>
    <row r="321" spans="1:4" x14ac:dyDescent="0.3">
      <c r="A321" t="s">
        <v>642</v>
      </c>
      <c r="B321" t="s">
        <v>4</v>
      </c>
      <c r="C321" t="s">
        <v>643</v>
      </c>
      <c r="D321" t="str">
        <f>HYPERLINK("https://talan.bank.gov.ua/get-user-certificate/c0gsRoVBJ39opr4aFbgw","Завантажити сертифікат")</f>
        <v>Завантажити сертифікат</v>
      </c>
    </row>
    <row r="322" spans="1:4" x14ac:dyDescent="0.3">
      <c r="A322" t="s">
        <v>644</v>
      </c>
      <c r="B322" t="s">
        <v>4</v>
      </c>
      <c r="C322" t="s">
        <v>645</v>
      </c>
      <c r="D322" t="str">
        <f>HYPERLINK("https://talan.bank.gov.ua/get-user-certificate/c0gsRaq42pwzo1xLGc90","Завантажити сертифікат")</f>
        <v>Завантажити сертифікат</v>
      </c>
    </row>
    <row r="323" spans="1:4" x14ac:dyDescent="0.3">
      <c r="A323" t="s">
        <v>646</v>
      </c>
      <c r="B323" t="s">
        <v>4</v>
      </c>
      <c r="C323" t="s">
        <v>647</v>
      </c>
      <c r="D323" t="str">
        <f>HYPERLINK("https://talan.bank.gov.ua/get-user-certificate/c0gsRsl8R-MpP-I1_bg4","Завантажити сертифікат")</f>
        <v>Завантажити сертифікат</v>
      </c>
    </row>
    <row r="324" spans="1:4" x14ac:dyDescent="0.3">
      <c r="A324" t="s">
        <v>648</v>
      </c>
      <c r="B324" t="s">
        <v>4</v>
      </c>
      <c r="C324" t="s">
        <v>649</v>
      </c>
      <c r="D324" t="str">
        <f>HYPERLINK("https://talan.bank.gov.ua/get-user-certificate/c0gsR3lAQzJxl5do6aFe","Завантажити сертифікат")</f>
        <v>Завантажити сертифікат</v>
      </c>
    </row>
    <row r="325" spans="1:4" x14ac:dyDescent="0.3">
      <c r="A325" t="s">
        <v>650</v>
      </c>
      <c r="B325" t="s">
        <v>4</v>
      </c>
      <c r="C325" t="s">
        <v>651</v>
      </c>
      <c r="D325" t="str">
        <f>HYPERLINK("https://talan.bank.gov.ua/get-user-certificate/c0gsR7Yc1EJb7EPM55D8","Завантажити сертифікат")</f>
        <v>Завантажити сертифікат</v>
      </c>
    </row>
    <row r="326" spans="1:4" x14ac:dyDescent="0.3">
      <c r="A326" t="s">
        <v>652</v>
      </c>
      <c r="B326" t="s">
        <v>4</v>
      </c>
      <c r="C326" t="s">
        <v>653</v>
      </c>
      <c r="D326" t="str">
        <f>HYPERLINK("https://talan.bank.gov.ua/get-user-certificate/c0gsRBnVJKwk6_xT1lwx","Завантажити сертифікат")</f>
        <v>Завантажити сертифікат</v>
      </c>
    </row>
    <row r="327" spans="1:4" x14ac:dyDescent="0.3">
      <c r="A327" t="s">
        <v>654</v>
      </c>
      <c r="B327" t="s">
        <v>4</v>
      </c>
      <c r="C327" t="s">
        <v>655</v>
      </c>
      <c r="D327" t="str">
        <f>HYPERLINK("https://talan.bank.gov.ua/get-user-certificate/c0gsRvZ8R7ZpossIp_eu","Завантажити сертифікат")</f>
        <v>Завантажити сертифікат</v>
      </c>
    </row>
    <row r="328" spans="1:4" x14ac:dyDescent="0.3">
      <c r="A328" t="s">
        <v>656</v>
      </c>
      <c r="B328" t="s">
        <v>4</v>
      </c>
      <c r="C328" t="s">
        <v>657</v>
      </c>
      <c r="D328" t="str">
        <f>HYPERLINK("https://talan.bank.gov.ua/get-user-certificate/c0gsR23iK-_VsRllb9Li","Завантажити сертифікат")</f>
        <v>Завантажити сертифікат</v>
      </c>
    </row>
    <row r="329" spans="1:4" x14ac:dyDescent="0.3">
      <c r="A329" t="s">
        <v>658</v>
      </c>
      <c r="B329" t="s">
        <v>4</v>
      </c>
      <c r="C329" t="s">
        <v>659</v>
      </c>
      <c r="D329" t="str">
        <f>HYPERLINK("https://talan.bank.gov.ua/get-user-certificate/c0gsRW-PLPWeZyP3YTT0","Завантажити сертифікат")</f>
        <v>Завантажити сертифікат</v>
      </c>
    </row>
    <row r="330" spans="1:4" x14ac:dyDescent="0.3">
      <c r="A330" t="s">
        <v>660</v>
      </c>
      <c r="B330" t="s">
        <v>4</v>
      </c>
      <c r="C330" t="s">
        <v>661</v>
      </c>
      <c r="D330" t="str">
        <f>HYPERLINK("https://talan.bank.gov.ua/get-user-certificate/c0gsRhC0Lt5wSiDn4oAS","Завантажити сертифікат")</f>
        <v>Завантажити сертифікат</v>
      </c>
    </row>
    <row r="331" spans="1:4" x14ac:dyDescent="0.3">
      <c r="A331" t="s">
        <v>662</v>
      </c>
      <c r="B331" t="s">
        <v>4</v>
      </c>
      <c r="C331" t="s">
        <v>663</v>
      </c>
      <c r="D331" t="str">
        <f>HYPERLINK("https://talan.bank.gov.ua/get-user-certificate/c0gsRMJXGjsGrbsn6jyC","Завантажити сертифікат")</f>
        <v>Завантажити сертифікат</v>
      </c>
    </row>
    <row r="332" spans="1:4" x14ac:dyDescent="0.3">
      <c r="A332" t="s">
        <v>664</v>
      </c>
      <c r="B332" t="s">
        <v>4</v>
      </c>
      <c r="C332" t="s">
        <v>665</v>
      </c>
      <c r="D332" t="str">
        <f>HYPERLINK("https://talan.bank.gov.ua/get-user-certificate/c0gsRS-cYC0gmMMwzMCe","Завантажити сертифікат")</f>
        <v>Завантажити сертифікат</v>
      </c>
    </row>
    <row r="333" spans="1:4" x14ac:dyDescent="0.3">
      <c r="A333" t="s">
        <v>666</v>
      </c>
      <c r="B333" t="s">
        <v>4</v>
      </c>
      <c r="C333" t="s">
        <v>667</v>
      </c>
      <c r="D333" t="str">
        <f>HYPERLINK("https://talan.bank.gov.ua/get-user-certificate/c0gsRoeu6lN7f_N7SWzT","Завантажити сертифікат")</f>
        <v>Завантажити сертифікат</v>
      </c>
    </row>
    <row r="334" spans="1:4" x14ac:dyDescent="0.3">
      <c r="A334" t="s">
        <v>668</v>
      </c>
      <c r="B334" t="s">
        <v>4</v>
      </c>
      <c r="C334" t="s">
        <v>669</v>
      </c>
      <c r="D334" t="str">
        <f>HYPERLINK("https://talan.bank.gov.ua/get-user-certificate/c0gsRlX0hTbgO38zzjr-","Завантажити сертифікат")</f>
        <v>Завантажити сертифікат</v>
      </c>
    </row>
    <row r="335" spans="1:4" x14ac:dyDescent="0.3">
      <c r="A335" t="s">
        <v>670</v>
      </c>
      <c r="B335" t="s">
        <v>4</v>
      </c>
      <c r="C335" t="s">
        <v>671</v>
      </c>
      <c r="D335" t="str">
        <f>HYPERLINK("https://talan.bank.gov.ua/get-user-certificate/c0gsRPzi25pP_qFPZiqA","Завантажити сертифікат")</f>
        <v>Завантажити сертифікат</v>
      </c>
    </row>
    <row r="336" spans="1:4" x14ac:dyDescent="0.3">
      <c r="A336" t="s">
        <v>672</v>
      </c>
      <c r="B336" t="s">
        <v>4</v>
      </c>
      <c r="C336" t="s">
        <v>673</v>
      </c>
      <c r="D336" t="str">
        <f>HYPERLINK("https://talan.bank.gov.ua/get-user-certificate/c0gsRQ5F2Hzcz1BbUjzd","Завантажити сертифікат")</f>
        <v>Завантажити сертифікат</v>
      </c>
    </row>
    <row r="337" spans="1:4" x14ac:dyDescent="0.3">
      <c r="A337" t="s">
        <v>674</v>
      </c>
      <c r="B337" t="s">
        <v>4</v>
      </c>
      <c r="C337" t="s">
        <v>675</v>
      </c>
      <c r="D337" t="str">
        <f>HYPERLINK("https://talan.bank.gov.ua/get-user-certificate/c0gsR4jZp2AoUyRrIj2N","Завантажити сертифікат")</f>
        <v>Завантажити сертифікат</v>
      </c>
    </row>
    <row r="338" spans="1:4" x14ac:dyDescent="0.3">
      <c r="A338" t="s">
        <v>676</v>
      </c>
      <c r="B338" t="s">
        <v>4</v>
      </c>
      <c r="C338" t="s">
        <v>677</v>
      </c>
      <c r="D338" t="str">
        <f>HYPERLINK("https://talan.bank.gov.ua/get-user-certificate/c0gsRL64jB6V0xhCtGxz","Завантажити сертифікат")</f>
        <v>Завантажити сертифікат</v>
      </c>
    </row>
    <row r="339" spans="1:4" x14ac:dyDescent="0.3">
      <c r="A339" t="s">
        <v>678</v>
      </c>
      <c r="B339" t="s">
        <v>4</v>
      </c>
      <c r="C339" t="s">
        <v>679</v>
      </c>
      <c r="D339" t="str">
        <f>HYPERLINK("https://talan.bank.gov.ua/get-user-certificate/c0gsRU3U7I2WsGTD1hBV","Завантажити сертифікат")</f>
        <v>Завантажити сертифікат</v>
      </c>
    </row>
    <row r="340" spans="1:4" x14ac:dyDescent="0.3">
      <c r="A340" t="s">
        <v>680</v>
      </c>
      <c r="B340" t="s">
        <v>4</v>
      </c>
      <c r="C340" t="s">
        <v>681</v>
      </c>
      <c r="D340" t="str">
        <f>HYPERLINK("https://talan.bank.gov.ua/get-user-certificate/c0gsRHyYK6jRDx6LVBvG","Завантажити сертифікат")</f>
        <v>Завантажити сертифікат</v>
      </c>
    </row>
    <row r="341" spans="1:4" x14ac:dyDescent="0.3">
      <c r="A341" t="s">
        <v>682</v>
      </c>
      <c r="B341" t="s">
        <v>4</v>
      </c>
      <c r="C341" t="s">
        <v>683</v>
      </c>
      <c r="D341" t="str">
        <f>HYPERLINK("https://talan.bank.gov.ua/get-user-certificate/c0gsROyD_fQbMetazqMM","Завантажити сертифікат")</f>
        <v>Завантажити сертифікат</v>
      </c>
    </row>
    <row r="342" spans="1:4" x14ac:dyDescent="0.3">
      <c r="A342" t="s">
        <v>684</v>
      </c>
      <c r="B342" t="s">
        <v>4</v>
      </c>
      <c r="C342" t="s">
        <v>685</v>
      </c>
      <c r="D342" t="str">
        <f>HYPERLINK("https://talan.bank.gov.ua/get-user-certificate/c0gsR64T0jFOy-Gg3HLW","Завантажити сертифікат")</f>
        <v>Завантажити сертифікат</v>
      </c>
    </row>
    <row r="343" spans="1:4" x14ac:dyDescent="0.3">
      <c r="A343" t="s">
        <v>686</v>
      </c>
      <c r="B343" t="s">
        <v>4</v>
      </c>
      <c r="C343" t="s">
        <v>687</v>
      </c>
      <c r="D343" t="str">
        <f>HYPERLINK("https://talan.bank.gov.ua/get-user-certificate/c0gsRLzEJJ--nx4_Idpn","Завантажити сертифікат")</f>
        <v>Завантажити сертифікат</v>
      </c>
    </row>
    <row r="344" spans="1:4" x14ac:dyDescent="0.3">
      <c r="A344" t="s">
        <v>688</v>
      </c>
      <c r="B344" t="s">
        <v>4</v>
      </c>
      <c r="C344" t="s">
        <v>689</v>
      </c>
      <c r="D344" t="str">
        <f>HYPERLINK("https://talan.bank.gov.ua/get-user-certificate/c0gsRH48OZTD3ErtdF4z","Завантажити сертифікат")</f>
        <v>Завантажити сертифікат</v>
      </c>
    </row>
    <row r="345" spans="1:4" x14ac:dyDescent="0.3">
      <c r="A345" t="s">
        <v>690</v>
      </c>
      <c r="B345" t="s">
        <v>4</v>
      </c>
      <c r="C345" t="s">
        <v>691</v>
      </c>
      <c r="D345" t="str">
        <f>HYPERLINK("https://talan.bank.gov.ua/get-user-certificate/c0gsRhZwaqlMmg29jHWh","Завантажити сертифікат")</f>
        <v>Завантажити сертифікат</v>
      </c>
    </row>
    <row r="346" spans="1:4" x14ac:dyDescent="0.3">
      <c r="A346" t="s">
        <v>692</v>
      </c>
      <c r="B346" t="s">
        <v>4</v>
      </c>
      <c r="C346" t="s">
        <v>693</v>
      </c>
      <c r="D346" t="str">
        <f>HYPERLINK("https://talan.bank.gov.ua/get-user-certificate/c0gsR1bX9QUqT3wiGzym","Завантажити сертифікат")</f>
        <v>Завантажити сертифікат</v>
      </c>
    </row>
    <row r="347" spans="1:4" x14ac:dyDescent="0.3">
      <c r="A347" t="s">
        <v>694</v>
      </c>
      <c r="B347" t="s">
        <v>4</v>
      </c>
      <c r="C347" t="s">
        <v>695</v>
      </c>
      <c r="D347" t="str">
        <f>HYPERLINK("https://talan.bank.gov.ua/get-user-certificate/c0gsRziKeezsmkBxVqum","Завантажити сертифікат")</f>
        <v>Завантажити сертифікат</v>
      </c>
    </row>
    <row r="348" spans="1:4" x14ac:dyDescent="0.3">
      <c r="A348" t="s">
        <v>696</v>
      </c>
      <c r="B348" t="s">
        <v>4</v>
      </c>
      <c r="C348" t="s">
        <v>697</v>
      </c>
      <c r="D348" t="str">
        <f>HYPERLINK("https://talan.bank.gov.ua/get-user-certificate/c0gsRvnc1Vln2VOLeNrg","Завантажити сертифікат")</f>
        <v>Завантажити сертифікат</v>
      </c>
    </row>
    <row r="349" spans="1:4" x14ac:dyDescent="0.3">
      <c r="A349" t="s">
        <v>698</v>
      </c>
      <c r="B349" t="s">
        <v>4</v>
      </c>
      <c r="C349" t="s">
        <v>699</v>
      </c>
      <c r="D349" t="str">
        <f>HYPERLINK("https://talan.bank.gov.ua/get-user-certificate/c0gsR2L2M5-WS9yGlQ4M","Завантажити сертифікат")</f>
        <v>Завантажити сертифікат</v>
      </c>
    </row>
    <row r="350" spans="1:4" x14ac:dyDescent="0.3">
      <c r="A350" t="s">
        <v>700</v>
      </c>
      <c r="B350" t="s">
        <v>4</v>
      </c>
      <c r="C350" t="s">
        <v>701</v>
      </c>
      <c r="D350" t="str">
        <f>HYPERLINK("https://talan.bank.gov.ua/get-user-certificate/c0gsRIQL9ehtxF7fIc6K","Завантажити сертифікат")</f>
        <v>Завантажити сертифікат</v>
      </c>
    </row>
    <row r="351" spans="1:4" x14ac:dyDescent="0.3">
      <c r="A351" t="s">
        <v>702</v>
      </c>
      <c r="B351" t="s">
        <v>4</v>
      </c>
      <c r="C351" t="s">
        <v>703</v>
      </c>
      <c r="D351" t="str">
        <f>HYPERLINK("https://talan.bank.gov.ua/get-user-certificate/c0gsRO8ei-9Pl5yq81Vm","Завантажити сертифікат")</f>
        <v>Завантажити сертифікат</v>
      </c>
    </row>
    <row r="352" spans="1:4" x14ac:dyDescent="0.3">
      <c r="A352" t="s">
        <v>704</v>
      </c>
      <c r="B352" t="s">
        <v>4</v>
      </c>
      <c r="C352" t="s">
        <v>705</v>
      </c>
      <c r="D352" t="str">
        <f>HYPERLINK("https://talan.bank.gov.ua/get-user-certificate/c0gsR9icfHfI2p9CtvRR","Завантажити сертифікат")</f>
        <v>Завантажити сертифікат</v>
      </c>
    </row>
    <row r="353" spans="1:4" x14ac:dyDescent="0.3">
      <c r="A353" t="s">
        <v>706</v>
      </c>
      <c r="B353" t="s">
        <v>4</v>
      </c>
      <c r="C353" t="s">
        <v>707</v>
      </c>
      <c r="D353" t="str">
        <f>HYPERLINK("https://talan.bank.gov.ua/get-user-certificate/c0gsR28a8lhgVs_rhxSQ","Завантажити сертифікат")</f>
        <v>Завантажити сертифікат</v>
      </c>
    </row>
    <row r="354" spans="1:4" x14ac:dyDescent="0.3">
      <c r="A354" t="s">
        <v>708</v>
      </c>
      <c r="B354" t="s">
        <v>4</v>
      </c>
      <c r="C354" t="s">
        <v>709</v>
      </c>
      <c r="D354" t="str">
        <f>HYPERLINK("https://talan.bank.gov.ua/get-user-certificate/c0gsRhEaKwOycERndB37","Завантажити сертифікат")</f>
        <v>Завантажити сертифікат</v>
      </c>
    </row>
    <row r="355" spans="1:4" x14ac:dyDescent="0.3">
      <c r="A355" t="s">
        <v>710</v>
      </c>
      <c r="B355" t="s">
        <v>4</v>
      </c>
      <c r="C355" t="s">
        <v>711</v>
      </c>
      <c r="D355" t="str">
        <f>HYPERLINK("https://talan.bank.gov.ua/get-user-certificate/c0gsRp2DgfCIJXfMXGxx","Завантажити сертифікат")</f>
        <v>Завантажити сертифікат</v>
      </c>
    </row>
    <row r="356" spans="1:4" x14ac:dyDescent="0.3">
      <c r="A356" t="s">
        <v>712</v>
      </c>
      <c r="B356" t="s">
        <v>4</v>
      </c>
      <c r="C356" t="s">
        <v>713</v>
      </c>
      <c r="D356" t="str">
        <f>HYPERLINK("https://talan.bank.gov.ua/get-user-certificate/c0gsRp0EpOwf4TV1yvdO","Завантажити сертифікат")</f>
        <v>Завантажити сертифікат</v>
      </c>
    </row>
    <row r="357" spans="1:4" x14ac:dyDescent="0.3">
      <c r="A357" t="s">
        <v>714</v>
      </c>
      <c r="B357" t="s">
        <v>4</v>
      </c>
      <c r="C357" t="s">
        <v>715</v>
      </c>
      <c r="D357" t="str">
        <f>HYPERLINK("https://talan.bank.gov.ua/get-user-certificate/c0gsR8TgRmCaAhLiqAbW","Завантажити сертифікат")</f>
        <v>Завантажити сертифікат</v>
      </c>
    </row>
    <row r="358" spans="1:4" x14ac:dyDescent="0.3">
      <c r="A358" t="s">
        <v>716</v>
      </c>
      <c r="B358" t="s">
        <v>4</v>
      </c>
      <c r="C358" t="s">
        <v>717</v>
      </c>
      <c r="D358" t="str">
        <f>HYPERLINK("https://talan.bank.gov.ua/get-user-certificate/c0gsRtCUCi6PKN6c_CQn","Завантажити сертифікат")</f>
        <v>Завантажити сертифікат</v>
      </c>
    </row>
    <row r="359" spans="1:4" x14ac:dyDescent="0.3">
      <c r="A359" t="s">
        <v>718</v>
      </c>
      <c r="B359" t="s">
        <v>4</v>
      </c>
      <c r="C359" t="s">
        <v>719</v>
      </c>
      <c r="D359" t="str">
        <f>HYPERLINK("https://talan.bank.gov.ua/get-user-certificate/c0gsR29pfJcxkMp84FtK","Завантажити сертифікат")</f>
        <v>Завантажити сертифікат</v>
      </c>
    </row>
    <row r="360" spans="1:4" x14ac:dyDescent="0.3">
      <c r="A360" t="s">
        <v>720</v>
      </c>
      <c r="B360" t="s">
        <v>4</v>
      </c>
      <c r="C360" t="s">
        <v>721</v>
      </c>
      <c r="D360" t="str">
        <f>HYPERLINK("https://talan.bank.gov.ua/get-user-certificate/c0gsRi2abTy0TQ1jmYzs","Завантажити сертифікат")</f>
        <v>Завантажити сертифікат</v>
      </c>
    </row>
    <row r="361" spans="1:4" x14ac:dyDescent="0.3">
      <c r="A361" t="s">
        <v>722</v>
      </c>
      <c r="B361" t="s">
        <v>4</v>
      </c>
      <c r="C361" t="s">
        <v>723</v>
      </c>
      <c r="D361" t="str">
        <f>HYPERLINK("https://talan.bank.gov.ua/get-user-certificate/c0gsRO8E54yY2kP-YtNi","Завантажити сертифікат")</f>
        <v>Завантажити сертифікат</v>
      </c>
    </row>
    <row r="362" spans="1:4" x14ac:dyDescent="0.3">
      <c r="A362" t="s">
        <v>724</v>
      </c>
      <c r="B362" t="s">
        <v>4</v>
      </c>
      <c r="C362" t="s">
        <v>725</v>
      </c>
      <c r="D362" t="str">
        <f>HYPERLINK("https://talan.bank.gov.ua/get-user-certificate/c0gsRDZBTWEOPSpk73fD","Завантажити сертифікат")</f>
        <v>Завантажити сертифікат</v>
      </c>
    </row>
    <row r="363" spans="1:4" x14ac:dyDescent="0.3">
      <c r="A363" t="s">
        <v>726</v>
      </c>
      <c r="B363" t="s">
        <v>4</v>
      </c>
      <c r="C363" t="s">
        <v>727</v>
      </c>
      <c r="D363" t="str">
        <f>HYPERLINK("https://talan.bank.gov.ua/get-user-certificate/c0gsRRtYelbTdCPwhiMR","Завантажити сертифікат")</f>
        <v>Завантажити сертифікат</v>
      </c>
    </row>
    <row r="364" spans="1:4" x14ac:dyDescent="0.3">
      <c r="A364" t="s">
        <v>728</v>
      </c>
      <c r="B364" t="s">
        <v>4</v>
      </c>
      <c r="C364" t="s">
        <v>729</v>
      </c>
      <c r="D364" t="str">
        <f>HYPERLINK("https://talan.bank.gov.ua/get-user-certificate/c0gsRKHp4uqt7QfwJQF5","Завантажити сертифікат")</f>
        <v>Завантажити сертифікат</v>
      </c>
    </row>
    <row r="365" spans="1:4" x14ac:dyDescent="0.3">
      <c r="A365" t="s">
        <v>730</v>
      </c>
      <c r="B365" t="s">
        <v>4</v>
      </c>
      <c r="C365" t="s">
        <v>731</v>
      </c>
      <c r="D365" t="str">
        <f>HYPERLINK("https://talan.bank.gov.ua/get-user-certificate/c0gsR3mj6DrztISHICRV","Завантажити сертифікат")</f>
        <v>Завантажити сертифікат</v>
      </c>
    </row>
    <row r="366" spans="1:4" x14ac:dyDescent="0.3">
      <c r="A366" t="s">
        <v>732</v>
      </c>
      <c r="B366" t="s">
        <v>4</v>
      </c>
      <c r="C366" t="s">
        <v>733</v>
      </c>
      <c r="D366" t="str">
        <f>HYPERLINK("https://talan.bank.gov.ua/get-user-certificate/c0gsREdCsUszzj1NxtWl","Завантажити сертифікат")</f>
        <v>Завантажити сертифікат</v>
      </c>
    </row>
    <row r="367" spans="1:4" x14ac:dyDescent="0.3">
      <c r="A367" t="s">
        <v>734</v>
      </c>
      <c r="B367" t="s">
        <v>4</v>
      </c>
      <c r="C367" t="s">
        <v>735</v>
      </c>
      <c r="D367" t="str">
        <f>HYPERLINK("https://talan.bank.gov.ua/get-user-certificate/c0gsRSDTNBV1TyUGj-tO","Завантажити сертифікат")</f>
        <v>Завантажити сертифікат</v>
      </c>
    </row>
    <row r="368" spans="1:4" x14ac:dyDescent="0.3">
      <c r="A368" t="s">
        <v>736</v>
      </c>
      <c r="B368" t="s">
        <v>4</v>
      </c>
      <c r="C368" t="s">
        <v>737</v>
      </c>
      <c r="D368" t="str">
        <f>HYPERLINK("https://talan.bank.gov.ua/get-user-certificate/c0gsRLY5MtXvMLw7QR7C","Завантажити сертифікат")</f>
        <v>Завантажити сертифікат</v>
      </c>
    </row>
    <row r="369" spans="1:4" x14ac:dyDescent="0.3">
      <c r="A369" t="s">
        <v>738</v>
      </c>
      <c r="B369" t="s">
        <v>4</v>
      </c>
      <c r="C369" t="s">
        <v>739</v>
      </c>
      <c r="D369" t="str">
        <f>HYPERLINK("https://talan.bank.gov.ua/get-user-certificate/c0gsRR6DeHXtBwk95Rn2","Завантажити сертифікат")</f>
        <v>Завантажити сертифікат</v>
      </c>
    </row>
    <row r="370" spans="1:4" x14ac:dyDescent="0.3">
      <c r="A370" t="s">
        <v>740</v>
      </c>
      <c r="B370" t="s">
        <v>4</v>
      </c>
      <c r="C370" t="s">
        <v>741</v>
      </c>
      <c r="D370" t="str">
        <f>HYPERLINK("https://talan.bank.gov.ua/get-user-certificate/c0gsRsg2Dx_ai34irAe1","Завантажити сертифікат")</f>
        <v>Завантажити сертифікат</v>
      </c>
    </row>
    <row r="371" spans="1:4" x14ac:dyDescent="0.3">
      <c r="A371" t="s">
        <v>742</v>
      </c>
      <c r="B371" t="s">
        <v>4</v>
      </c>
      <c r="C371" t="s">
        <v>743</v>
      </c>
      <c r="D371" t="str">
        <f>HYPERLINK("https://talan.bank.gov.ua/get-user-certificate/c0gsRO5CfNsWPICVkH7F","Завантажити сертифікат")</f>
        <v>Завантажити сертифікат</v>
      </c>
    </row>
    <row r="372" spans="1:4" x14ac:dyDescent="0.3">
      <c r="A372" t="s">
        <v>744</v>
      </c>
      <c r="B372" t="s">
        <v>4</v>
      </c>
      <c r="C372" t="s">
        <v>745</v>
      </c>
      <c r="D372" t="str">
        <f>HYPERLINK("https://talan.bank.gov.ua/get-user-certificate/c0gsR2Onn-fRMkJ2bFaV","Завантажити сертифікат")</f>
        <v>Завантажити сертифікат</v>
      </c>
    </row>
    <row r="373" spans="1:4" x14ac:dyDescent="0.3">
      <c r="A373" t="s">
        <v>746</v>
      </c>
      <c r="B373" t="s">
        <v>4</v>
      </c>
      <c r="C373" t="s">
        <v>747</v>
      </c>
      <c r="D373" t="str">
        <f>HYPERLINK("https://talan.bank.gov.ua/get-user-certificate/c0gsRH0qvEcl3Jt9c6rf","Завантажити сертифікат")</f>
        <v>Завантажити сертифікат</v>
      </c>
    </row>
    <row r="374" spans="1:4" x14ac:dyDescent="0.3">
      <c r="A374" t="s">
        <v>748</v>
      </c>
      <c r="B374" t="s">
        <v>4</v>
      </c>
      <c r="C374" t="s">
        <v>749</v>
      </c>
      <c r="D374" t="str">
        <f>HYPERLINK("https://talan.bank.gov.ua/get-user-certificate/c0gsRtpyYd2JsPgDJaD0","Завантажити сертифікат")</f>
        <v>Завантажити сертифікат</v>
      </c>
    </row>
    <row r="375" spans="1:4" x14ac:dyDescent="0.3">
      <c r="A375" t="s">
        <v>750</v>
      </c>
      <c r="B375" t="s">
        <v>4</v>
      </c>
      <c r="C375" t="s">
        <v>751</v>
      </c>
      <c r="D375" t="str">
        <f>HYPERLINK("https://talan.bank.gov.ua/get-user-certificate/c0gsRQLPmdhD0H91MC20","Завантажити сертифікат")</f>
        <v>Завантажити сертифікат</v>
      </c>
    </row>
    <row r="376" spans="1:4" x14ac:dyDescent="0.3">
      <c r="A376" t="s">
        <v>752</v>
      </c>
      <c r="B376" t="s">
        <v>4</v>
      </c>
      <c r="C376" t="s">
        <v>753</v>
      </c>
      <c r="D376" t="str">
        <f>HYPERLINK("https://talan.bank.gov.ua/get-user-certificate/c0gsRLVNIMZ__Rdf4v9s","Завантажити сертифікат")</f>
        <v>Завантажити сертифікат</v>
      </c>
    </row>
    <row r="377" spans="1:4" x14ac:dyDescent="0.3">
      <c r="A377" t="s">
        <v>754</v>
      </c>
      <c r="B377" t="s">
        <v>4</v>
      </c>
      <c r="C377" t="s">
        <v>755</v>
      </c>
      <c r="D377" t="str">
        <f>HYPERLINK("https://talan.bank.gov.ua/get-user-certificate/c0gsRJaJ3mmMj_Q82X8Q","Завантажити сертифікат")</f>
        <v>Завантажити сертифікат</v>
      </c>
    </row>
    <row r="378" spans="1:4" x14ac:dyDescent="0.3">
      <c r="A378" t="s">
        <v>756</v>
      </c>
      <c r="B378" t="s">
        <v>4</v>
      </c>
      <c r="C378" t="s">
        <v>757</v>
      </c>
      <c r="D378" t="str">
        <f>HYPERLINK("https://talan.bank.gov.ua/get-user-certificate/c0gsR5xu7eKOKV09Px0U","Завантажити сертифікат")</f>
        <v>Завантажити сертифікат</v>
      </c>
    </row>
    <row r="379" spans="1:4" x14ac:dyDescent="0.3">
      <c r="A379" t="s">
        <v>758</v>
      </c>
      <c r="B379" t="s">
        <v>4</v>
      </c>
      <c r="C379" t="s">
        <v>759</v>
      </c>
      <c r="D379" t="str">
        <f>HYPERLINK("https://talan.bank.gov.ua/get-user-certificate/c0gsRve7iCne9ZATeWwJ","Завантажити сертифікат")</f>
        <v>Завантажити сертифікат</v>
      </c>
    </row>
    <row r="380" spans="1:4" x14ac:dyDescent="0.3">
      <c r="A380" t="s">
        <v>760</v>
      </c>
      <c r="B380" t="s">
        <v>4</v>
      </c>
      <c r="C380" t="s">
        <v>761</v>
      </c>
      <c r="D380" t="str">
        <f>HYPERLINK("https://talan.bank.gov.ua/get-user-certificate/c0gsRC_i6Hn0onv5pZNw","Завантажити сертифікат")</f>
        <v>Завантажити сертифікат</v>
      </c>
    </row>
    <row r="381" spans="1:4" x14ac:dyDescent="0.3">
      <c r="A381" t="s">
        <v>762</v>
      </c>
      <c r="B381" t="s">
        <v>4</v>
      </c>
      <c r="C381" t="s">
        <v>763</v>
      </c>
      <c r="D381" t="str">
        <f>HYPERLINK("https://talan.bank.gov.ua/get-user-certificate/c0gsRwu0aaUwrcQ_W11t","Завантажити сертифікат")</f>
        <v>Завантажити сертифікат</v>
      </c>
    </row>
    <row r="382" spans="1:4" x14ac:dyDescent="0.3">
      <c r="A382" t="s">
        <v>764</v>
      </c>
      <c r="B382" t="s">
        <v>4</v>
      </c>
      <c r="C382" t="s">
        <v>765</v>
      </c>
      <c r="D382" t="str">
        <f>HYPERLINK("https://talan.bank.gov.ua/get-user-certificate/c0gsR9lRdPoUr2uIcG_9","Завантажити сертифікат")</f>
        <v>Завантажити сертифікат</v>
      </c>
    </row>
    <row r="383" spans="1:4" x14ac:dyDescent="0.3">
      <c r="A383" t="s">
        <v>766</v>
      </c>
      <c r="B383" t="s">
        <v>4</v>
      </c>
      <c r="C383" t="s">
        <v>767</v>
      </c>
      <c r="D383" t="str">
        <f>HYPERLINK("https://talan.bank.gov.ua/get-user-certificate/c0gsRzEl5diaPdko-fgP","Завантажити сертифікат")</f>
        <v>Завантажити сертифікат</v>
      </c>
    </row>
    <row r="384" spans="1:4" x14ac:dyDescent="0.3">
      <c r="A384" t="s">
        <v>768</v>
      </c>
      <c r="B384" t="s">
        <v>4</v>
      </c>
      <c r="C384" t="s">
        <v>769</v>
      </c>
      <c r="D384" t="str">
        <f>HYPERLINK("https://talan.bank.gov.ua/get-user-certificate/c0gsRR7y8jqoZGR3mmal","Завантажити сертифікат")</f>
        <v>Завантажити сертифікат</v>
      </c>
    </row>
    <row r="385" spans="1:4" x14ac:dyDescent="0.3">
      <c r="A385" t="s">
        <v>770</v>
      </c>
      <c r="B385" t="s">
        <v>4</v>
      </c>
      <c r="C385" t="s">
        <v>771</v>
      </c>
      <c r="D385" t="str">
        <f>HYPERLINK("https://talan.bank.gov.ua/get-user-certificate/c0gsRYlXqIAtaxa4A0IA","Завантажити сертифікат")</f>
        <v>Завантажити сертифікат</v>
      </c>
    </row>
    <row r="386" spans="1:4" x14ac:dyDescent="0.3">
      <c r="A386" t="s">
        <v>772</v>
      </c>
      <c r="B386" t="s">
        <v>4</v>
      </c>
      <c r="C386" t="s">
        <v>773</v>
      </c>
      <c r="D386" t="str">
        <f>HYPERLINK("https://talan.bank.gov.ua/get-user-certificate/c0gsR63Nk4aL8hhuZhLq","Завантажити сертифікат")</f>
        <v>Завантажити сертифікат</v>
      </c>
    </row>
    <row r="387" spans="1:4" x14ac:dyDescent="0.3">
      <c r="A387" t="s">
        <v>774</v>
      </c>
      <c r="B387" t="s">
        <v>4</v>
      </c>
      <c r="C387" t="s">
        <v>775</v>
      </c>
      <c r="D387" t="str">
        <f>HYPERLINK("https://talan.bank.gov.ua/get-user-certificate/c0gsRSvfvDDmIb_Z8LVN","Завантажити сертифікат")</f>
        <v>Завантажити сертифікат</v>
      </c>
    </row>
    <row r="388" spans="1:4" x14ac:dyDescent="0.3">
      <c r="A388" t="s">
        <v>776</v>
      </c>
      <c r="B388" t="s">
        <v>4</v>
      </c>
      <c r="C388" t="s">
        <v>777</v>
      </c>
      <c r="D388" t="str">
        <f>HYPERLINK("https://talan.bank.gov.ua/get-user-certificate/c0gsRjhXxHXsRFlPje7X","Завантажити сертифікат")</f>
        <v>Завантажити сертифікат</v>
      </c>
    </row>
    <row r="389" spans="1:4" x14ac:dyDescent="0.3">
      <c r="A389" t="s">
        <v>778</v>
      </c>
      <c r="B389" t="s">
        <v>4</v>
      </c>
      <c r="C389" t="s">
        <v>779</v>
      </c>
      <c r="D389" t="str">
        <f>HYPERLINK("https://talan.bank.gov.ua/get-user-certificate/c0gsRmMgvaR3gnE4ug7i","Завантажити сертифікат")</f>
        <v>Завантажити сертифікат</v>
      </c>
    </row>
    <row r="390" spans="1:4" x14ac:dyDescent="0.3">
      <c r="A390" t="s">
        <v>780</v>
      </c>
      <c r="B390" t="s">
        <v>4</v>
      </c>
      <c r="C390" t="s">
        <v>781</v>
      </c>
      <c r="D390" t="str">
        <f>HYPERLINK("https://talan.bank.gov.ua/get-user-certificate/c0gsRm3tftKWdZzLwFha","Завантажити сертифікат")</f>
        <v>Завантажити сертифікат</v>
      </c>
    </row>
    <row r="391" spans="1:4" x14ac:dyDescent="0.3">
      <c r="A391" t="s">
        <v>782</v>
      </c>
      <c r="B391" t="s">
        <v>4</v>
      </c>
      <c r="C391" t="s">
        <v>783</v>
      </c>
      <c r="D391" t="str">
        <f>HYPERLINK("https://talan.bank.gov.ua/get-user-certificate/c0gsR4Sg8QYOPjDfw9Id","Завантажити сертифікат")</f>
        <v>Завантажити сертифікат</v>
      </c>
    </row>
    <row r="392" spans="1:4" x14ac:dyDescent="0.3">
      <c r="A392" t="s">
        <v>784</v>
      </c>
      <c r="B392" t="s">
        <v>4</v>
      </c>
      <c r="C392" t="s">
        <v>785</v>
      </c>
      <c r="D392" t="str">
        <f>HYPERLINK("https://talan.bank.gov.ua/get-user-certificate/c0gsREJN3UcM34lxFAPM","Завантажити сертифікат")</f>
        <v>Завантажити сертифікат</v>
      </c>
    </row>
    <row r="393" spans="1:4" x14ac:dyDescent="0.3">
      <c r="A393" t="s">
        <v>786</v>
      </c>
      <c r="B393" t="s">
        <v>4</v>
      </c>
      <c r="C393" t="s">
        <v>787</v>
      </c>
      <c r="D393" t="str">
        <f>HYPERLINK("https://talan.bank.gov.ua/get-user-certificate/c0gsRh7HEomr7YieWwww","Завантажити сертифікат")</f>
        <v>Завантажити сертифікат</v>
      </c>
    </row>
    <row r="394" spans="1:4" x14ac:dyDescent="0.3">
      <c r="A394" t="s">
        <v>788</v>
      </c>
      <c r="B394" t="s">
        <v>4</v>
      </c>
      <c r="C394" t="s">
        <v>789</v>
      </c>
      <c r="D394" t="str">
        <f>HYPERLINK("https://talan.bank.gov.ua/get-user-certificate/c0gsRDsIiohcX_rfPCqY","Завантажити сертифікат")</f>
        <v>Завантажити сертифікат</v>
      </c>
    </row>
    <row r="395" spans="1:4" x14ac:dyDescent="0.3">
      <c r="A395" t="s">
        <v>790</v>
      </c>
      <c r="B395" t="s">
        <v>4</v>
      </c>
      <c r="C395" t="s">
        <v>791</v>
      </c>
      <c r="D395" t="str">
        <f>HYPERLINK("https://talan.bank.gov.ua/get-user-certificate/c0gsRqZWiA1uXerZiOlL","Завантажити сертифікат")</f>
        <v>Завантажити сертифікат</v>
      </c>
    </row>
    <row r="396" spans="1:4" x14ac:dyDescent="0.3">
      <c r="A396" t="s">
        <v>792</v>
      </c>
      <c r="B396" t="s">
        <v>4</v>
      </c>
      <c r="C396" t="s">
        <v>793</v>
      </c>
      <c r="D396" t="str">
        <f>HYPERLINK("https://talan.bank.gov.ua/get-user-certificate/c0gsRQX4LDHsk9-06gYu","Завантажити сертифікат")</f>
        <v>Завантажити сертифікат</v>
      </c>
    </row>
    <row r="397" spans="1:4" x14ac:dyDescent="0.3">
      <c r="A397" t="s">
        <v>794</v>
      </c>
      <c r="B397" t="s">
        <v>4</v>
      </c>
      <c r="C397" t="s">
        <v>795</v>
      </c>
      <c r="D397" t="str">
        <f>HYPERLINK("https://talan.bank.gov.ua/get-user-certificate/c0gsRvT4fwxR7IjVHiEA","Завантажити сертифікат")</f>
        <v>Завантажити сертифікат</v>
      </c>
    </row>
    <row r="398" spans="1:4" x14ac:dyDescent="0.3">
      <c r="A398" t="s">
        <v>796</v>
      </c>
      <c r="B398" t="s">
        <v>4</v>
      </c>
      <c r="C398" t="s">
        <v>797</v>
      </c>
      <c r="D398" t="str">
        <f>HYPERLINK("https://talan.bank.gov.ua/get-user-certificate/c0gsRwpzQVVO7chgupFf","Завантажити сертифікат")</f>
        <v>Завантажити сертифікат</v>
      </c>
    </row>
    <row r="399" spans="1:4" x14ac:dyDescent="0.3">
      <c r="A399" t="s">
        <v>798</v>
      </c>
      <c r="B399" t="s">
        <v>4</v>
      </c>
      <c r="C399" t="s">
        <v>799</v>
      </c>
      <c r="D399" t="str">
        <f>HYPERLINK("https://talan.bank.gov.ua/get-user-certificate/c0gsRnIDwWk1v_RNjye0","Завантажити сертифікат")</f>
        <v>Завантажити сертифікат</v>
      </c>
    </row>
    <row r="400" spans="1:4" x14ac:dyDescent="0.3">
      <c r="A400" t="s">
        <v>800</v>
      </c>
      <c r="B400" t="s">
        <v>4</v>
      </c>
      <c r="C400" t="s">
        <v>801</v>
      </c>
      <c r="D400" t="str">
        <f>HYPERLINK("https://talan.bank.gov.ua/get-user-certificate/c0gsRv2QJN85fFrZWJ5_","Завантажити сертифікат")</f>
        <v>Завантажити сертифікат</v>
      </c>
    </row>
    <row r="401" spans="1:4" x14ac:dyDescent="0.3">
      <c r="A401" t="s">
        <v>802</v>
      </c>
      <c r="B401" t="s">
        <v>4</v>
      </c>
      <c r="C401" t="s">
        <v>803</v>
      </c>
      <c r="D401" t="str">
        <f>HYPERLINK("https://talan.bank.gov.ua/get-user-certificate/c0gsRkXEdetAG68UshgB","Завантажити сертифікат")</f>
        <v>Завантажити сертифікат</v>
      </c>
    </row>
    <row r="402" spans="1:4" x14ac:dyDescent="0.3">
      <c r="A402" t="s">
        <v>804</v>
      </c>
      <c r="B402" t="s">
        <v>4</v>
      </c>
      <c r="C402" t="s">
        <v>805</v>
      </c>
      <c r="D402" t="str">
        <f>HYPERLINK("https://talan.bank.gov.ua/get-user-certificate/c0gsR8h9rDZJLNhJsLCJ","Завантажити сертифікат")</f>
        <v>Завантажити сертифікат</v>
      </c>
    </row>
    <row r="403" spans="1:4" x14ac:dyDescent="0.3">
      <c r="A403" t="s">
        <v>806</v>
      </c>
      <c r="B403" t="s">
        <v>4</v>
      </c>
      <c r="C403" t="s">
        <v>807</v>
      </c>
      <c r="D403" t="str">
        <f>HYPERLINK("https://talan.bank.gov.ua/get-user-certificate/c0gsR1QeT4xe6DiCGjuU","Завантажити сертифікат")</f>
        <v>Завантажити сертифікат</v>
      </c>
    </row>
    <row r="404" spans="1:4" x14ac:dyDescent="0.3">
      <c r="A404" t="s">
        <v>808</v>
      </c>
      <c r="B404" t="s">
        <v>4</v>
      </c>
      <c r="C404" t="s">
        <v>809</v>
      </c>
      <c r="D404" t="str">
        <f>HYPERLINK("https://talan.bank.gov.ua/get-user-certificate/c0gsRBnWcApkUWYuqwJc","Завантажити сертифікат")</f>
        <v>Завантажити сертифікат</v>
      </c>
    </row>
    <row r="405" spans="1:4" x14ac:dyDescent="0.3">
      <c r="A405" t="s">
        <v>810</v>
      </c>
      <c r="B405" t="s">
        <v>4</v>
      </c>
      <c r="C405" t="s">
        <v>811</v>
      </c>
      <c r="D405" t="str">
        <f>HYPERLINK("https://talan.bank.gov.ua/get-user-certificate/c0gsRuI1-RU2EnRsbZ7o","Завантажити сертифікат")</f>
        <v>Завантажити сертифікат</v>
      </c>
    </row>
    <row r="406" spans="1:4" x14ac:dyDescent="0.3">
      <c r="A406" t="s">
        <v>812</v>
      </c>
      <c r="B406" t="s">
        <v>4</v>
      </c>
      <c r="C406" t="s">
        <v>813</v>
      </c>
      <c r="D406" t="str">
        <f>HYPERLINK("https://talan.bank.gov.ua/get-user-certificate/c0gsR11bkOGXLUWxF6FI","Завантажити сертифікат")</f>
        <v>Завантажити сертифікат</v>
      </c>
    </row>
    <row r="407" spans="1:4" x14ac:dyDescent="0.3">
      <c r="A407" t="s">
        <v>814</v>
      </c>
      <c r="B407" t="s">
        <v>4</v>
      </c>
      <c r="C407" t="s">
        <v>815</v>
      </c>
      <c r="D407" t="str">
        <f>HYPERLINK("https://talan.bank.gov.ua/get-user-certificate/c0gsR4yDJf9s5fG3XV5M","Завантажити сертифікат")</f>
        <v>Завантажити сертифікат</v>
      </c>
    </row>
    <row r="408" spans="1:4" x14ac:dyDescent="0.3">
      <c r="A408" t="s">
        <v>816</v>
      </c>
      <c r="B408" t="s">
        <v>4</v>
      </c>
      <c r="C408" t="s">
        <v>817</v>
      </c>
      <c r="D408" t="str">
        <f>HYPERLINK("https://talan.bank.gov.ua/get-user-certificate/c0gsRqpNoGg4Rfkd5T4M","Завантажити сертифікат")</f>
        <v>Завантажити сертифікат</v>
      </c>
    </row>
    <row r="409" spans="1:4" x14ac:dyDescent="0.3">
      <c r="A409" t="s">
        <v>818</v>
      </c>
      <c r="B409" t="s">
        <v>4</v>
      </c>
      <c r="C409" t="s">
        <v>819</v>
      </c>
      <c r="D409" t="str">
        <f>HYPERLINK("https://talan.bank.gov.ua/get-user-certificate/c0gsR3vVJ7NBbQSpmIjr","Завантажити сертифікат")</f>
        <v>Завантажити сертифікат</v>
      </c>
    </row>
    <row r="410" spans="1:4" x14ac:dyDescent="0.3">
      <c r="A410" t="s">
        <v>820</v>
      </c>
      <c r="B410" t="s">
        <v>4</v>
      </c>
      <c r="C410" t="s">
        <v>821</v>
      </c>
      <c r="D410" t="str">
        <f>HYPERLINK("https://talan.bank.gov.ua/get-user-certificate/c0gsRGw01PKAW6v-0Hp3","Завантажити сертифікат")</f>
        <v>Завантажити сертифікат</v>
      </c>
    </row>
    <row r="411" spans="1:4" x14ac:dyDescent="0.3">
      <c r="A411" t="s">
        <v>822</v>
      </c>
      <c r="B411" t="s">
        <v>4</v>
      </c>
      <c r="C411" t="s">
        <v>823</v>
      </c>
      <c r="D411" t="str">
        <f>HYPERLINK("https://talan.bank.gov.ua/get-user-certificate/c0gsRkO_0v8-tEbhmP64","Завантажити сертифікат")</f>
        <v>Завантажити сертифікат</v>
      </c>
    </row>
    <row r="412" spans="1:4" x14ac:dyDescent="0.3">
      <c r="A412" t="s">
        <v>824</v>
      </c>
      <c r="B412" t="s">
        <v>4</v>
      </c>
      <c r="C412" t="s">
        <v>825</v>
      </c>
      <c r="D412" t="str">
        <f>HYPERLINK("https://talan.bank.gov.ua/get-user-certificate/c0gsR9FkT9e1Ic_8EWAQ","Завантажити сертифікат")</f>
        <v>Завантажити сертифікат</v>
      </c>
    </row>
    <row r="413" spans="1:4" x14ac:dyDescent="0.3">
      <c r="A413" t="s">
        <v>826</v>
      </c>
      <c r="B413" t="s">
        <v>4</v>
      </c>
      <c r="C413" t="s">
        <v>827</v>
      </c>
      <c r="D413" t="str">
        <f>HYPERLINK("https://talan.bank.gov.ua/get-user-certificate/c0gsR0utp9jLt7I4iswn","Завантажити сертифікат")</f>
        <v>Завантажити сертифікат</v>
      </c>
    </row>
    <row r="414" spans="1:4" x14ac:dyDescent="0.3">
      <c r="A414" t="s">
        <v>828</v>
      </c>
      <c r="B414" t="s">
        <v>4</v>
      </c>
      <c r="C414" t="s">
        <v>829</v>
      </c>
      <c r="D414" t="str">
        <f>HYPERLINK("https://talan.bank.gov.ua/get-user-certificate/c0gsRWohH9W-c6adwkRI","Завантажити сертифікат")</f>
        <v>Завантажити сертифікат</v>
      </c>
    </row>
    <row r="415" spans="1:4" x14ac:dyDescent="0.3">
      <c r="A415" t="s">
        <v>830</v>
      </c>
      <c r="B415" t="s">
        <v>4</v>
      </c>
      <c r="C415" t="s">
        <v>831</v>
      </c>
      <c r="D415" t="str">
        <f>HYPERLINK("https://talan.bank.gov.ua/get-user-certificate/c0gsREYte4Kqmc6gmHOh","Завантажити сертифікат")</f>
        <v>Завантажити сертифікат</v>
      </c>
    </row>
    <row r="416" spans="1:4" x14ac:dyDescent="0.3">
      <c r="A416" t="s">
        <v>832</v>
      </c>
      <c r="B416" t="s">
        <v>4</v>
      </c>
      <c r="C416" t="s">
        <v>833</v>
      </c>
      <c r="D416" t="str">
        <f>HYPERLINK("https://talan.bank.gov.ua/get-user-certificate/c0gsR3iVa1WlvkSL5tt7","Завантажити сертифікат")</f>
        <v>Завантажити сертифікат</v>
      </c>
    </row>
    <row r="417" spans="1:4" x14ac:dyDescent="0.3">
      <c r="A417" t="s">
        <v>834</v>
      </c>
      <c r="B417" t="s">
        <v>4</v>
      </c>
      <c r="C417" t="s">
        <v>835</v>
      </c>
      <c r="D417" t="str">
        <f>HYPERLINK("https://talan.bank.gov.ua/get-user-certificate/c0gsRng_6K2fqyvpGqxV","Завантажити сертифікат")</f>
        <v>Завантажити сертифікат</v>
      </c>
    </row>
    <row r="418" spans="1:4" x14ac:dyDescent="0.3">
      <c r="A418" t="s">
        <v>836</v>
      </c>
      <c r="B418" t="s">
        <v>4</v>
      </c>
      <c r="C418" t="s">
        <v>837</v>
      </c>
      <c r="D418" t="str">
        <f>HYPERLINK("https://talan.bank.gov.ua/get-user-certificate/c0gsRLLymjMpyc2aDKfO","Завантажити сертифікат")</f>
        <v>Завантажити сертифікат</v>
      </c>
    </row>
    <row r="419" spans="1:4" x14ac:dyDescent="0.3">
      <c r="A419" t="s">
        <v>838</v>
      </c>
      <c r="B419" t="s">
        <v>4</v>
      </c>
      <c r="C419" t="s">
        <v>839</v>
      </c>
      <c r="D419" t="str">
        <f>HYPERLINK("https://talan.bank.gov.ua/get-user-certificate/c0gsR9CjNXD9CHflcJbU","Завантажити сертифікат")</f>
        <v>Завантажити сертифікат</v>
      </c>
    </row>
    <row r="420" spans="1:4" x14ac:dyDescent="0.3">
      <c r="A420" t="s">
        <v>840</v>
      </c>
      <c r="B420" t="s">
        <v>4</v>
      </c>
      <c r="C420" t="s">
        <v>841</v>
      </c>
      <c r="D420" t="str">
        <f>HYPERLINK("https://talan.bank.gov.ua/get-user-certificate/c0gsRVZNA1MQhSLv16i0","Завантажити сертифікат")</f>
        <v>Завантажити сертифікат</v>
      </c>
    </row>
    <row r="421" spans="1:4" x14ac:dyDescent="0.3">
      <c r="A421" t="s">
        <v>842</v>
      </c>
      <c r="B421" t="s">
        <v>4</v>
      </c>
      <c r="C421" t="s">
        <v>843</v>
      </c>
      <c r="D421" t="str">
        <f>HYPERLINK("https://talan.bank.gov.ua/get-user-certificate/c0gsRgWg4ZIrVVYLZcC4","Завантажити сертифікат")</f>
        <v>Завантажити сертифікат</v>
      </c>
    </row>
    <row r="422" spans="1:4" x14ac:dyDescent="0.3">
      <c r="A422" t="s">
        <v>844</v>
      </c>
      <c r="B422" t="s">
        <v>4</v>
      </c>
      <c r="C422" t="s">
        <v>845</v>
      </c>
      <c r="D422" t="str">
        <f>HYPERLINK("https://talan.bank.gov.ua/get-user-certificate/c0gsRwZjesUksgsdM0Ns","Завантажити сертифікат")</f>
        <v>Завантажити сертифікат</v>
      </c>
    </row>
    <row r="423" spans="1:4" x14ac:dyDescent="0.3">
      <c r="A423" t="s">
        <v>846</v>
      </c>
      <c r="B423" t="s">
        <v>4</v>
      </c>
      <c r="C423" t="s">
        <v>847</v>
      </c>
      <c r="D423" t="str">
        <f>HYPERLINK("https://talan.bank.gov.ua/get-user-certificate/c0gsRbv-Zo1MZQZPnL7Z","Завантажити сертифікат")</f>
        <v>Завантажити сертифікат</v>
      </c>
    </row>
    <row r="424" spans="1:4" x14ac:dyDescent="0.3">
      <c r="A424" t="s">
        <v>848</v>
      </c>
      <c r="B424" t="s">
        <v>4</v>
      </c>
      <c r="C424" t="s">
        <v>849</v>
      </c>
      <c r="D424" t="str">
        <f>HYPERLINK("https://talan.bank.gov.ua/get-user-certificate/c0gsRdUm8US8psc6Oafl","Завантажити сертифікат")</f>
        <v>Завантажити сертифікат</v>
      </c>
    </row>
    <row r="425" spans="1:4" x14ac:dyDescent="0.3">
      <c r="A425" t="s">
        <v>850</v>
      </c>
      <c r="B425" t="s">
        <v>4</v>
      </c>
      <c r="C425" t="s">
        <v>851</v>
      </c>
      <c r="D425" t="str">
        <f>HYPERLINK("https://talan.bank.gov.ua/get-user-certificate/c0gsRyTtPWHi-kpaKXqk","Завантажити сертифікат")</f>
        <v>Завантажити сертифікат</v>
      </c>
    </row>
    <row r="426" spans="1:4" x14ac:dyDescent="0.3">
      <c r="A426" t="s">
        <v>852</v>
      </c>
      <c r="B426" t="s">
        <v>4</v>
      </c>
      <c r="C426" t="s">
        <v>853</v>
      </c>
      <c r="D426" t="str">
        <f>HYPERLINK("https://talan.bank.gov.ua/get-user-certificate/c0gsRmUuU-0tHmmsg7B7","Завантажити сертифікат")</f>
        <v>Завантажити сертифікат</v>
      </c>
    </row>
    <row r="427" spans="1:4" x14ac:dyDescent="0.3">
      <c r="A427" t="s">
        <v>854</v>
      </c>
      <c r="B427" t="s">
        <v>4</v>
      </c>
      <c r="C427" t="s">
        <v>855</v>
      </c>
      <c r="D427" t="str">
        <f>HYPERLINK("https://talan.bank.gov.ua/get-user-certificate/c0gsRopVX_PjXRACq5D_","Завантажити сертифікат")</f>
        <v>Завантажити сертифікат</v>
      </c>
    </row>
    <row r="428" spans="1:4" x14ac:dyDescent="0.3">
      <c r="A428" t="s">
        <v>856</v>
      </c>
      <c r="B428" t="s">
        <v>4</v>
      </c>
      <c r="C428" t="s">
        <v>857</v>
      </c>
      <c r="D428" t="str">
        <f>HYPERLINK("https://talan.bank.gov.ua/get-user-certificate/c0gsRKFHJqOI2Y7nXYca","Завантажити сертифікат")</f>
        <v>Завантажити сертифікат</v>
      </c>
    </row>
    <row r="429" spans="1:4" x14ac:dyDescent="0.3">
      <c r="A429" t="s">
        <v>858</v>
      </c>
      <c r="B429" t="s">
        <v>4</v>
      </c>
      <c r="C429" t="s">
        <v>859</v>
      </c>
      <c r="D429" t="str">
        <f>HYPERLINK("https://talan.bank.gov.ua/get-user-certificate/c0gsRoq0pAW_h2_Sxjkd","Завантажити сертифікат")</f>
        <v>Завантажити сертифікат</v>
      </c>
    </row>
    <row r="430" spans="1:4" x14ac:dyDescent="0.3">
      <c r="A430" t="s">
        <v>860</v>
      </c>
      <c r="B430" t="s">
        <v>4</v>
      </c>
      <c r="C430" t="s">
        <v>861</v>
      </c>
      <c r="D430" t="str">
        <f>HYPERLINK("https://talan.bank.gov.ua/get-user-certificate/c0gsR2Zf2XNfldw_qb83","Завантажити сертифікат")</f>
        <v>Завантажити сертифікат</v>
      </c>
    </row>
    <row r="431" spans="1:4" x14ac:dyDescent="0.3">
      <c r="A431" t="s">
        <v>862</v>
      </c>
      <c r="B431" t="s">
        <v>4</v>
      </c>
      <c r="C431" t="s">
        <v>863</v>
      </c>
      <c r="D431" t="str">
        <f>HYPERLINK("https://talan.bank.gov.ua/get-user-certificate/c0gsRHiGIsV_b4rUTLeH","Завантажити сертифікат")</f>
        <v>Завантажити сертифікат</v>
      </c>
    </row>
    <row r="432" spans="1:4" x14ac:dyDescent="0.3">
      <c r="A432" t="s">
        <v>864</v>
      </c>
      <c r="B432" t="s">
        <v>4</v>
      </c>
      <c r="C432" t="s">
        <v>865</v>
      </c>
      <c r="D432" t="str">
        <f>HYPERLINK("https://talan.bank.gov.ua/get-user-certificate/c0gsRjnUW1kgJd2HzkN5","Завантажити сертифікат")</f>
        <v>Завантажити сертифікат</v>
      </c>
    </row>
    <row r="433" spans="1:4" x14ac:dyDescent="0.3">
      <c r="A433" t="s">
        <v>866</v>
      </c>
      <c r="B433" t="s">
        <v>4</v>
      </c>
      <c r="C433" t="s">
        <v>867</v>
      </c>
      <c r="D433" t="str">
        <f>HYPERLINK("https://talan.bank.gov.ua/get-user-certificate/c0gsRAA7QEn96kB6m-gn","Завантажити сертифікат")</f>
        <v>Завантажити сертифікат</v>
      </c>
    </row>
    <row r="434" spans="1:4" x14ac:dyDescent="0.3">
      <c r="A434" t="s">
        <v>868</v>
      </c>
      <c r="B434" t="s">
        <v>4</v>
      </c>
      <c r="C434" t="s">
        <v>869</v>
      </c>
      <c r="D434" t="str">
        <f>HYPERLINK("https://talan.bank.gov.ua/get-user-certificate/c0gsRHQntQpOiSaLtKqr","Завантажити сертифікат")</f>
        <v>Завантажити сертифікат</v>
      </c>
    </row>
    <row r="435" spans="1:4" x14ac:dyDescent="0.3">
      <c r="A435" t="s">
        <v>870</v>
      </c>
      <c r="B435" t="s">
        <v>4</v>
      </c>
      <c r="C435" t="s">
        <v>871</v>
      </c>
      <c r="D435" t="str">
        <f>HYPERLINK("https://talan.bank.gov.ua/get-user-certificate/c0gsRKQwCI6lzZU_Uc2r","Завантажити сертифікат")</f>
        <v>Завантажити сертифікат</v>
      </c>
    </row>
    <row r="436" spans="1:4" x14ac:dyDescent="0.3">
      <c r="A436" t="s">
        <v>872</v>
      </c>
      <c r="B436" t="s">
        <v>4</v>
      </c>
      <c r="C436" t="s">
        <v>873</v>
      </c>
      <c r="D436" t="str">
        <f>HYPERLINK("https://talan.bank.gov.ua/get-user-certificate/c0gsR23h_XBZdrraQrKj","Завантажити сертифікат")</f>
        <v>Завантажити сертифікат</v>
      </c>
    </row>
    <row r="437" spans="1:4" x14ac:dyDescent="0.3">
      <c r="A437" t="s">
        <v>874</v>
      </c>
      <c r="B437" t="s">
        <v>4</v>
      </c>
      <c r="C437" t="s">
        <v>875</v>
      </c>
      <c r="D437" t="str">
        <f>HYPERLINK("https://talan.bank.gov.ua/get-user-certificate/c0gsRVC5dT4A8XmUs0ql","Завантажити сертифікат")</f>
        <v>Завантажити сертифікат</v>
      </c>
    </row>
    <row r="438" spans="1:4" x14ac:dyDescent="0.3">
      <c r="A438" t="s">
        <v>876</v>
      </c>
      <c r="B438" t="s">
        <v>4</v>
      </c>
      <c r="C438" t="s">
        <v>877</v>
      </c>
      <c r="D438" t="str">
        <f>HYPERLINK("https://talan.bank.gov.ua/get-user-certificate/c0gsRWlS8sbytDlSwg2k","Завантажити сертифікат")</f>
        <v>Завантажити сертифікат</v>
      </c>
    </row>
    <row r="439" spans="1:4" x14ac:dyDescent="0.3">
      <c r="A439" t="s">
        <v>878</v>
      </c>
      <c r="B439" t="s">
        <v>4</v>
      </c>
      <c r="C439" t="s">
        <v>879</v>
      </c>
      <c r="D439" t="str">
        <f>HYPERLINK("https://talan.bank.gov.ua/get-user-certificate/c0gsRg5MEq8L_tKCGAwt","Завантажити сертифікат")</f>
        <v>Завантажити сертифікат</v>
      </c>
    </row>
    <row r="440" spans="1:4" x14ac:dyDescent="0.3">
      <c r="A440" t="s">
        <v>880</v>
      </c>
      <c r="B440" t="s">
        <v>4</v>
      </c>
      <c r="C440" t="s">
        <v>881</v>
      </c>
      <c r="D440" t="str">
        <f>HYPERLINK("https://talan.bank.gov.ua/get-user-certificate/c0gsRiKFN3CAwvCbZW7l","Завантажити сертифікат")</f>
        <v>Завантажити сертифікат</v>
      </c>
    </row>
    <row r="441" spans="1:4" x14ac:dyDescent="0.3">
      <c r="A441" t="s">
        <v>882</v>
      </c>
      <c r="B441" t="s">
        <v>4</v>
      </c>
      <c r="C441" t="s">
        <v>883</v>
      </c>
      <c r="D441" t="str">
        <f>HYPERLINK("https://talan.bank.gov.ua/get-user-certificate/c0gsRwpp1X6pJHqCNYrr","Завантажити сертифікат")</f>
        <v>Завантажити сертифікат</v>
      </c>
    </row>
    <row r="442" spans="1:4" x14ac:dyDescent="0.3">
      <c r="A442" t="s">
        <v>884</v>
      </c>
      <c r="B442" t="s">
        <v>4</v>
      </c>
      <c r="C442" t="s">
        <v>885</v>
      </c>
      <c r="D442" t="str">
        <f>HYPERLINK("https://talan.bank.gov.ua/get-user-certificate/c0gsRVgnKfpQYo5pk4ck","Завантажити сертифікат")</f>
        <v>Завантажити сертифікат</v>
      </c>
    </row>
    <row r="443" spans="1:4" x14ac:dyDescent="0.3">
      <c r="A443" t="s">
        <v>886</v>
      </c>
      <c r="B443" t="s">
        <v>4</v>
      </c>
      <c r="C443" t="s">
        <v>887</v>
      </c>
      <c r="D443" t="str">
        <f>HYPERLINK("https://talan.bank.gov.ua/get-user-certificate/c0gsRos-8cVf1DRvHv79","Завантажити сертифікат")</f>
        <v>Завантажити сертифікат</v>
      </c>
    </row>
    <row r="444" spans="1:4" x14ac:dyDescent="0.3">
      <c r="A444" t="s">
        <v>888</v>
      </c>
      <c r="B444" t="s">
        <v>4</v>
      </c>
      <c r="C444" t="s">
        <v>889</v>
      </c>
      <c r="D444" t="str">
        <f>HYPERLINK("https://talan.bank.gov.ua/get-user-certificate/c0gsRfFiLhkLLMs5nDVi","Завантажити сертифікат")</f>
        <v>Завантажити сертифікат</v>
      </c>
    </row>
    <row r="445" spans="1:4" x14ac:dyDescent="0.3">
      <c r="A445" t="s">
        <v>890</v>
      </c>
      <c r="B445" t="s">
        <v>4</v>
      </c>
      <c r="C445" t="s">
        <v>891</v>
      </c>
      <c r="D445" t="str">
        <f>HYPERLINK("https://talan.bank.gov.ua/get-user-certificate/c0gsRfLLa7naNQcJghxG","Завантажити сертифікат")</f>
        <v>Завантажити сертифікат</v>
      </c>
    </row>
    <row r="446" spans="1:4" x14ac:dyDescent="0.3">
      <c r="A446" t="s">
        <v>892</v>
      </c>
      <c r="B446" t="s">
        <v>4</v>
      </c>
      <c r="C446" t="s">
        <v>893</v>
      </c>
      <c r="D446" t="str">
        <f>HYPERLINK("https://talan.bank.gov.ua/get-user-certificate/c0gsRj80vY2W8TyxW8Xu","Завантажити сертифікат")</f>
        <v>Завантажити сертифікат</v>
      </c>
    </row>
    <row r="447" spans="1:4" x14ac:dyDescent="0.3">
      <c r="A447" t="s">
        <v>894</v>
      </c>
      <c r="B447" t="s">
        <v>4</v>
      </c>
      <c r="C447" t="s">
        <v>895</v>
      </c>
      <c r="D447" t="str">
        <f>HYPERLINK("https://talan.bank.gov.ua/get-user-certificate/c0gsRgrWVrn2qRZkoeCr","Завантажити сертифікат")</f>
        <v>Завантажити сертифікат</v>
      </c>
    </row>
    <row r="448" spans="1:4" x14ac:dyDescent="0.3">
      <c r="A448" t="s">
        <v>896</v>
      </c>
      <c r="B448" t="s">
        <v>4</v>
      </c>
      <c r="C448" t="s">
        <v>897</v>
      </c>
      <c r="D448" t="str">
        <f>HYPERLINK("https://talan.bank.gov.ua/get-user-certificate/c0gsRd_hWUi6DxDxJfMx","Завантажити сертифікат")</f>
        <v>Завантажити сертифікат</v>
      </c>
    </row>
    <row r="449" spans="1:4" x14ac:dyDescent="0.3">
      <c r="A449" t="s">
        <v>898</v>
      </c>
      <c r="B449" t="s">
        <v>4</v>
      </c>
      <c r="C449" t="s">
        <v>899</v>
      </c>
      <c r="D449" t="str">
        <f>HYPERLINK("https://talan.bank.gov.ua/get-user-certificate/c0gsRLVYjFv15y_rTIIA","Завантажити сертифікат")</f>
        <v>Завантажити сертифікат</v>
      </c>
    </row>
    <row r="450" spans="1:4" x14ac:dyDescent="0.3">
      <c r="A450" t="s">
        <v>900</v>
      </c>
      <c r="B450" t="s">
        <v>4</v>
      </c>
      <c r="C450" t="s">
        <v>901</v>
      </c>
      <c r="D450" t="str">
        <f>HYPERLINK("https://talan.bank.gov.ua/get-user-certificate/c0gsRm-Yg46OIwH-uGfs","Завантажити сертифікат")</f>
        <v>Завантажити сертифікат</v>
      </c>
    </row>
    <row r="451" spans="1:4" x14ac:dyDescent="0.3">
      <c r="A451" t="s">
        <v>902</v>
      </c>
      <c r="B451" t="s">
        <v>4</v>
      </c>
      <c r="C451" t="s">
        <v>903</v>
      </c>
      <c r="D451" t="str">
        <f>HYPERLINK("https://talan.bank.gov.ua/get-user-certificate/c0gsRX8XKoKQJRaohVBd","Завантажити сертифікат")</f>
        <v>Завантажити сертифікат</v>
      </c>
    </row>
    <row r="452" spans="1:4" x14ac:dyDescent="0.3">
      <c r="A452" t="s">
        <v>904</v>
      </c>
      <c r="B452" t="s">
        <v>4</v>
      </c>
      <c r="C452" t="s">
        <v>905</v>
      </c>
      <c r="D452" t="str">
        <f>HYPERLINK("https://talan.bank.gov.ua/get-user-certificate/c0gsRWl9vc8q6ljnn30j","Завантажити сертифікат")</f>
        <v>Завантажити сертифікат</v>
      </c>
    </row>
    <row r="453" spans="1:4" x14ac:dyDescent="0.3">
      <c r="A453" t="s">
        <v>906</v>
      </c>
      <c r="B453" t="s">
        <v>4</v>
      </c>
      <c r="C453" t="s">
        <v>907</v>
      </c>
      <c r="D453" t="str">
        <f>HYPERLINK("https://talan.bank.gov.ua/get-user-certificate/c0gsRUeocgyeisXXWdSJ","Завантажити сертифікат")</f>
        <v>Завантажити сертифікат</v>
      </c>
    </row>
    <row r="454" spans="1:4" x14ac:dyDescent="0.3">
      <c r="A454" t="s">
        <v>908</v>
      </c>
      <c r="B454" t="s">
        <v>4</v>
      </c>
      <c r="C454" t="s">
        <v>909</v>
      </c>
      <c r="D454" t="str">
        <f>HYPERLINK("https://talan.bank.gov.ua/get-user-certificate/c0gsRfKGysrxbxaii7lT","Завантажити сертифікат")</f>
        <v>Завантажити сертифікат</v>
      </c>
    </row>
    <row r="455" spans="1:4" x14ac:dyDescent="0.3">
      <c r="A455" t="s">
        <v>910</v>
      </c>
      <c r="B455" t="s">
        <v>4</v>
      </c>
      <c r="C455" t="s">
        <v>911</v>
      </c>
      <c r="D455" t="str">
        <f>HYPERLINK("https://talan.bank.gov.ua/get-user-certificate/c0gsRN1fLMDowNQEmxU_","Завантажити сертифікат")</f>
        <v>Завантажити сертифікат</v>
      </c>
    </row>
    <row r="456" spans="1:4" x14ac:dyDescent="0.3">
      <c r="A456" t="s">
        <v>912</v>
      </c>
      <c r="B456" t="s">
        <v>4</v>
      </c>
      <c r="C456" t="s">
        <v>913</v>
      </c>
      <c r="D456" t="str">
        <f>HYPERLINK("https://talan.bank.gov.ua/get-user-certificate/c0gsRqZSAoWOq7ujllOo","Завантажити сертифікат")</f>
        <v>Завантажити сертифікат</v>
      </c>
    </row>
    <row r="457" spans="1:4" x14ac:dyDescent="0.3">
      <c r="A457" t="s">
        <v>914</v>
      </c>
      <c r="B457" t="s">
        <v>4</v>
      </c>
      <c r="C457" t="s">
        <v>915</v>
      </c>
      <c r="D457" t="str">
        <f>HYPERLINK("https://talan.bank.gov.ua/get-user-certificate/c0gsRlsEMxT7OCszyg-8","Завантажити сертифікат")</f>
        <v>Завантажити сертифікат</v>
      </c>
    </row>
    <row r="458" spans="1:4" x14ac:dyDescent="0.3">
      <c r="A458" t="s">
        <v>916</v>
      </c>
      <c r="B458" t="s">
        <v>4</v>
      </c>
      <c r="C458" t="s">
        <v>917</v>
      </c>
      <c r="D458" t="str">
        <f>HYPERLINK("https://talan.bank.gov.ua/get-user-certificate/c0gsR4yBvOMrqm4SESzG","Завантажити сертифікат")</f>
        <v>Завантажити сертифікат</v>
      </c>
    </row>
    <row r="459" spans="1:4" x14ac:dyDescent="0.3">
      <c r="A459" t="s">
        <v>918</v>
      </c>
      <c r="B459" t="s">
        <v>4</v>
      </c>
      <c r="C459" t="s">
        <v>919</v>
      </c>
      <c r="D459" t="str">
        <f>HYPERLINK("https://talan.bank.gov.ua/get-user-certificate/c0gsRucTKNX_fku071ki","Завантажити сертифікат")</f>
        <v>Завантажити сертифікат</v>
      </c>
    </row>
    <row r="460" spans="1:4" x14ac:dyDescent="0.3">
      <c r="A460" t="s">
        <v>920</v>
      </c>
      <c r="B460" t="s">
        <v>4</v>
      </c>
      <c r="C460" t="s">
        <v>921</v>
      </c>
      <c r="D460" t="str">
        <f>HYPERLINK("https://talan.bank.gov.ua/get-user-certificate/c0gsRMzEWNV6LGQ-8shv","Завантажити сертифікат")</f>
        <v>Завантажити сертифікат</v>
      </c>
    </row>
    <row r="461" spans="1:4" x14ac:dyDescent="0.3">
      <c r="A461" t="s">
        <v>922</v>
      </c>
      <c r="B461" t="s">
        <v>4</v>
      </c>
      <c r="C461" t="s">
        <v>923</v>
      </c>
      <c r="D461" t="str">
        <f>HYPERLINK("https://talan.bank.gov.ua/get-user-certificate/c0gsRU7YUYiWQxc3YAz4","Завантажити сертифікат")</f>
        <v>Завантажити сертифікат</v>
      </c>
    </row>
    <row r="462" spans="1:4" x14ac:dyDescent="0.3">
      <c r="A462" t="s">
        <v>924</v>
      </c>
      <c r="B462" t="s">
        <v>4</v>
      </c>
      <c r="C462" t="s">
        <v>925</v>
      </c>
      <c r="D462" t="str">
        <f>HYPERLINK("https://talan.bank.gov.ua/get-user-certificate/c0gsR4kkLqdFUi7BnkMG","Завантажити сертифікат")</f>
        <v>Завантажити сертифікат</v>
      </c>
    </row>
    <row r="463" spans="1:4" x14ac:dyDescent="0.3">
      <c r="A463" t="s">
        <v>926</v>
      </c>
      <c r="B463" t="s">
        <v>4</v>
      </c>
      <c r="C463" t="s">
        <v>927</v>
      </c>
      <c r="D463" t="str">
        <f>HYPERLINK("https://talan.bank.gov.ua/get-user-certificate/c0gsRAhbKS4rDoWvSdPC","Завантажити сертифікат")</f>
        <v>Завантажити сертифікат</v>
      </c>
    </row>
    <row r="464" spans="1:4" x14ac:dyDescent="0.3">
      <c r="A464" t="s">
        <v>928</v>
      </c>
      <c r="B464" t="s">
        <v>4</v>
      </c>
      <c r="C464" t="s">
        <v>929</v>
      </c>
      <c r="D464" t="str">
        <f>HYPERLINK("https://talan.bank.gov.ua/get-user-certificate/c0gsRrreyrVlZZh7c3zB","Завантажити сертифікат")</f>
        <v>Завантажити сертифікат</v>
      </c>
    </row>
    <row r="465" spans="1:4" x14ac:dyDescent="0.3">
      <c r="A465" t="s">
        <v>930</v>
      </c>
      <c r="B465" t="s">
        <v>4</v>
      </c>
      <c r="C465" t="s">
        <v>931</v>
      </c>
      <c r="D465" t="str">
        <f>HYPERLINK("https://talan.bank.gov.ua/get-user-certificate/c0gsR7Rg7ubDlbn13-IG","Завантажити сертифікат")</f>
        <v>Завантажити сертифікат</v>
      </c>
    </row>
    <row r="466" spans="1:4" x14ac:dyDescent="0.3">
      <c r="A466" t="s">
        <v>932</v>
      </c>
      <c r="B466" t="s">
        <v>4</v>
      </c>
      <c r="C466" t="s">
        <v>933</v>
      </c>
      <c r="D466" t="str">
        <f>HYPERLINK("https://talan.bank.gov.ua/get-user-certificate/c0gsRIA_HV56Wpn-jQUT","Завантажити сертифікат")</f>
        <v>Завантажити сертифікат</v>
      </c>
    </row>
    <row r="467" spans="1:4" x14ac:dyDescent="0.3">
      <c r="A467" t="s">
        <v>934</v>
      </c>
      <c r="B467" t="s">
        <v>4</v>
      </c>
      <c r="C467" t="s">
        <v>935</v>
      </c>
      <c r="D467" t="str">
        <f>HYPERLINK("https://talan.bank.gov.ua/get-user-certificate/c0gsRnHWqWunQMyzfuM3","Завантажити сертифікат")</f>
        <v>Завантажити сертифікат</v>
      </c>
    </row>
    <row r="468" spans="1:4" x14ac:dyDescent="0.3">
      <c r="A468" t="s">
        <v>936</v>
      </c>
      <c r="B468" t="s">
        <v>4</v>
      </c>
      <c r="C468" t="s">
        <v>937</v>
      </c>
      <c r="D468" t="str">
        <f>HYPERLINK("https://talan.bank.gov.ua/get-user-certificate/c0gsR0Y2N4K-9xTyAOZK","Завантажити сертифікат")</f>
        <v>Завантажити сертифікат</v>
      </c>
    </row>
    <row r="469" spans="1:4" x14ac:dyDescent="0.3">
      <c r="A469" t="s">
        <v>938</v>
      </c>
      <c r="B469" t="s">
        <v>4</v>
      </c>
      <c r="C469" t="s">
        <v>939</v>
      </c>
      <c r="D469" t="str">
        <f>HYPERLINK("https://talan.bank.gov.ua/get-user-certificate/c0gsRoZcNLB_TJ2jkNAF","Завантажити сертифікат")</f>
        <v>Завантажити сертифікат</v>
      </c>
    </row>
    <row r="470" spans="1:4" x14ac:dyDescent="0.3">
      <c r="A470" t="s">
        <v>940</v>
      </c>
      <c r="B470" t="s">
        <v>4</v>
      </c>
      <c r="C470" t="s">
        <v>941</v>
      </c>
      <c r="D470" t="str">
        <f>HYPERLINK("https://talan.bank.gov.ua/get-user-certificate/c0gsRq6vyM1nxgFBsIXT","Завантажити сертифікат")</f>
        <v>Завантажити сертифікат</v>
      </c>
    </row>
    <row r="471" spans="1:4" x14ac:dyDescent="0.3">
      <c r="A471" t="s">
        <v>942</v>
      </c>
      <c r="B471" t="s">
        <v>4</v>
      </c>
      <c r="C471" t="s">
        <v>943</v>
      </c>
      <c r="D471" t="str">
        <f>HYPERLINK("https://talan.bank.gov.ua/get-user-certificate/c0gsRIQ1ELXfB8U-u7EB","Завантажити сертифікат")</f>
        <v>Завантажити сертифікат</v>
      </c>
    </row>
    <row r="472" spans="1:4" x14ac:dyDescent="0.3">
      <c r="A472" t="s">
        <v>944</v>
      </c>
      <c r="B472" t="s">
        <v>4</v>
      </c>
      <c r="C472" t="s">
        <v>945</v>
      </c>
      <c r="D472" t="str">
        <f>HYPERLINK("https://talan.bank.gov.ua/get-user-certificate/c0gsRH7G2Ci2eEy_Lf-y","Завантажити сертифікат")</f>
        <v>Завантажити сертифікат</v>
      </c>
    </row>
    <row r="473" spans="1:4" x14ac:dyDescent="0.3">
      <c r="A473" t="s">
        <v>946</v>
      </c>
      <c r="B473" t="s">
        <v>4</v>
      </c>
      <c r="C473" t="s">
        <v>947</v>
      </c>
      <c r="D473" t="str">
        <f>HYPERLINK("https://talan.bank.gov.ua/get-user-certificate/c0gsRFvJ9JjB2ZcGz6qO","Завантажити сертифікат")</f>
        <v>Завантажити сертифікат</v>
      </c>
    </row>
    <row r="474" spans="1:4" x14ac:dyDescent="0.3">
      <c r="A474" t="s">
        <v>948</v>
      </c>
      <c r="B474" t="s">
        <v>4</v>
      </c>
      <c r="C474" t="s">
        <v>949</v>
      </c>
      <c r="D474" t="str">
        <f>HYPERLINK("https://talan.bank.gov.ua/get-user-certificate/c0gsRVVOvC2PvDLP_0bD","Завантажити сертифікат")</f>
        <v>Завантажити сертифікат</v>
      </c>
    </row>
    <row r="475" spans="1:4" x14ac:dyDescent="0.3">
      <c r="A475" t="s">
        <v>950</v>
      </c>
      <c r="B475" t="s">
        <v>4</v>
      </c>
      <c r="C475" t="s">
        <v>951</v>
      </c>
      <c r="D475" t="str">
        <f>HYPERLINK("https://talan.bank.gov.ua/get-user-certificate/c0gsR5GFeuxrXbpUbi1u","Завантажити сертифікат")</f>
        <v>Завантажити сертифікат</v>
      </c>
    </row>
    <row r="476" spans="1:4" x14ac:dyDescent="0.3">
      <c r="A476" t="s">
        <v>952</v>
      </c>
      <c r="B476" t="s">
        <v>4</v>
      </c>
      <c r="C476" t="s">
        <v>953</v>
      </c>
      <c r="D476" t="str">
        <f>HYPERLINK("https://talan.bank.gov.ua/get-user-certificate/c0gsRXVRIxA_HEoc8aiH","Завантажити сертифікат")</f>
        <v>Завантажити сертифікат</v>
      </c>
    </row>
    <row r="477" spans="1:4" x14ac:dyDescent="0.3">
      <c r="A477" t="s">
        <v>954</v>
      </c>
      <c r="B477" t="s">
        <v>4</v>
      </c>
      <c r="C477" t="s">
        <v>955</v>
      </c>
      <c r="D477" t="str">
        <f>HYPERLINK("https://talan.bank.gov.ua/get-user-certificate/c0gsRIu2loXML-5bzY1R","Завантажити сертифікат")</f>
        <v>Завантажити сертифікат</v>
      </c>
    </row>
    <row r="478" spans="1:4" x14ac:dyDescent="0.3">
      <c r="A478" t="s">
        <v>956</v>
      </c>
      <c r="B478" t="s">
        <v>4</v>
      </c>
      <c r="C478" t="s">
        <v>957</v>
      </c>
      <c r="D478" t="str">
        <f>HYPERLINK("https://talan.bank.gov.ua/get-user-certificate/c0gsRRDZ26Ya7n6nd26a","Завантажити сертифікат")</f>
        <v>Завантажити сертифікат</v>
      </c>
    </row>
    <row r="479" spans="1:4" x14ac:dyDescent="0.3">
      <c r="A479" t="s">
        <v>958</v>
      </c>
      <c r="B479" t="s">
        <v>4</v>
      </c>
      <c r="C479" t="s">
        <v>959</v>
      </c>
      <c r="D479" t="str">
        <f>HYPERLINK("https://talan.bank.gov.ua/get-user-certificate/c0gsRQ5kESRcm_FuehTS","Завантажити сертифікат")</f>
        <v>Завантажити сертифікат</v>
      </c>
    </row>
    <row r="480" spans="1:4" x14ac:dyDescent="0.3">
      <c r="A480" t="s">
        <v>960</v>
      </c>
      <c r="B480" t="s">
        <v>4</v>
      </c>
      <c r="C480" t="s">
        <v>961</v>
      </c>
      <c r="D480" t="str">
        <f>HYPERLINK("https://talan.bank.gov.ua/get-user-certificate/c0gsRmqbwzeEOrzrd36w","Завантажити сертифікат")</f>
        <v>Завантажити сертифікат</v>
      </c>
    </row>
    <row r="481" spans="1:4" x14ac:dyDescent="0.3">
      <c r="A481" t="s">
        <v>962</v>
      </c>
      <c r="B481" t="s">
        <v>4</v>
      </c>
      <c r="C481" t="s">
        <v>963</v>
      </c>
      <c r="D481" t="str">
        <f>HYPERLINK("https://talan.bank.gov.ua/get-user-certificate/c0gsR53Row3C-l-aAJHs","Завантажити сертифікат")</f>
        <v>Завантажити сертифікат</v>
      </c>
    </row>
    <row r="482" spans="1:4" x14ac:dyDescent="0.3">
      <c r="A482" t="s">
        <v>964</v>
      </c>
      <c r="B482" t="s">
        <v>4</v>
      </c>
      <c r="C482" t="s">
        <v>965</v>
      </c>
      <c r="D482" t="str">
        <f>HYPERLINK("https://talan.bank.gov.ua/get-user-certificate/c0gsR-4mJcxGeg_1RmXN","Завантажити сертифікат")</f>
        <v>Завантажити сертифікат</v>
      </c>
    </row>
    <row r="483" spans="1:4" x14ac:dyDescent="0.3">
      <c r="A483" t="s">
        <v>966</v>
      </c>
      <c r="B483" t="s">
        <v>4</v>
      </c>
      <c r="C483" t="s">
        <v>967</v>
      </c>
      <c r="D483" t="str">
        <f>HYPERLINK("https://talan.bank.gov.ua/get-user-certificate/c0gsRxXwo3iRPNYXbrR9","Завантажити сертифікат")</f>
        <v>Завантажити сертифікат</v>
      </c>
    </row>
    <row r="484" spans="1:4" x14ac:dyDescent="0.3">
      <c r="A484" t="s">
        <v>968</v>
      </c>
      <c r="B484" t="s">
        <v>4</v>
      </c>
      <c r="C484" t="s">
        <v>969</v>
      </c>
      <c r="D484" t="str">
        <f>HYPERLINK("https://talan.bank.gov.ua/get-user-certificate/c0gsRf181OnCqGXPHJTW","Завантажити сертифікат")</f>
        <v>Завантажити сертифікат</v>
      </c>
    </row>
    <row r="485" spans="1:4" x14ac:dyDescent="0.3">
      <c r="A485" t="s">
        <v>970</v>
      </c>
      <c r="B485" t="s">
        <v>4</v>
      </c>
      <c r="C485" t="s">
        <v>971</v>
      </c>
      <c r="D485" t="str">
        <f>HYPERLINK("https://talan.bank.gov.ua/get-user-certificate/c0gsROqEewg4y6xmKQzS","Завантажити сертифікат")</f>
        <v>Завантажити сертифікат</v>
      </c>
    </row>
    <row r="486" spans="1:4" x14ac:dyDescent="0.3">
      <c r="A486" t="s">
        <v>972</v>
      </c>
      <c r="B486" t="s">
        <v>4</v>
      </c>
      <c r="C486" t="s">
        <v>973</v>
      </c>
      <c r="D486" t="str">
        <f>HYPERLINK("https://talan.bank.gov.ua/get-user-certificate/c0gsRnMugEnx4yzMl4Md","Завантажити сертифікат")</f>
        <v>Завантажити сертифікат</v>
      </c>
    </row>
    <row r="487" spans="1:4" x14ac:dyDescent="0.3">
      <c r="A487" t="s">
        <v>974</v>
      </c>
      <c r="B487" t="s">
        <v>4</v>
      </c>
      <c r="C487" t="s">
        <v>975</v>
      </c>
      <c r="D487" t="str">
        <f>HYPERLINK("https://talan.bank.gov.ua/get-user-certificate/c0gsRAHkWHv0Fr8tDL8W","Завантажити сертифікат")</f>
        <v>Завантажити сертифікат</v>
      </c>
    </row>
    <row r="488" spans="1:4" x14ac:dyDescent="0.3">
      <c r="A488" t="s">
        <v>976</v>
      </c>
      <c r="B488" t="s">
        <v>4</v>
      </c>
      <c r="C488" t="s">
        <v>977</v>
      </c>
      <c r="D488" t="str">
        <f>HYPERLINK("https://talan.bank.gov.ua/get-user-certificate/c0gsRKaa9__quWzit2Q5","Завантажити сертифікат")</f>
        <v>Завантажити сертифікат</v>
      </c>
    </row>
    <row r="489" spans="1:4" x14ac:dyDescent="0.3">
      <c r="A489" t="s">
        <v>978</v>
      </c>
      <c r="B489" t="s">
        <v>4</v>
      </c>
      <c r="C489" t="s">
        <v>979</v>
      </c>
      <c r="D489" t="str">
        <f>HYPERLINK("https://talan.bank.gov.ua/get-user-certificate/c0gsRyQzk02kU-zw2IDr","Завантажити сертифікат")</f>
        <v>Завантажити сертифікат</v>
      </c>
    </row>
    <row r="490" spans="1:4" x14ac:dyDescent="0.3">
      <c r="A490" t="s">
        <v>980</v>
      </c>
      <c r="B490" t="s">
        <v>4</v>
      </c>
      <c r="C490" t="s">
        <v>981</v>
      </c>
      <c r="D490" t="str">
        <f>HYPERLINK("https://talan.bank.gov.ua/get-user-certificate/c0gsR3SBEal5vyPh5Jnl","Завантажити сертифікат")</f>
        <v>Завантажити сертифікат</v>
      </c>
    </row>
    <row r="491" spans="1:4" x14ac:dyDescent="0.3">
      <c r="A491" t="s">
        <v>982</v>
      </c>
      <c r="B491" t="s">
        <v>4</v>
      </c>
      <c r="C491" t="s">
        <v>983</v>
      </c>
      <c r="D491" t="str">
        <f>HYPERLINK("https://talan.bank.gov.ua/get-user-certificate/c0gsRI18uzxkv_C40BdB","Завантажити сертифікат")</f>
        <v>Завантажити сертифікат</v>
      </c>
    </row>
    <row r="492" spans="1:4" x14ac:dyDescent="0.3">
      <c r="A492" t="s">
        <v>984</v>
      </c>
      <c r="B492" t="s">
        <v>4</v>
      </c>
      <c r="C492" t="s">
        <v>985</v>
      </c>
      <c r="D492" t="str">
        <f>HYPERLINK("https://talan.bank.gov.ua/get-user-certificate/c0gsRZJfs47-Hwd2WTTJ","Завантажити сертифікат")</f>
        <v>Завантажити сертифікат</v>
      </c>
    </row>
    <row r="493" spans="1:4" x14ac:dyDescent="0.3">
      <c r="A493" t="s">
        <v>986</v>
      </c>
      <c r="B493" t="s">
        <v>4</v>
      </c>
      <c r="C493" t="s">
        <v>987</v>
      </c>
      <c r="D493" t="str">
        <f>HYPERLINK("https://talan.bank.gov.ua/get-user-certificate/c0gsRLecK311yeuLVX1m","Завантажити сертифікат")</f>
        <v>Завантажити сертифікат</v>
      </c>
    </row>
    <row r="494" spans="1:4" x14ac:dyDescent="0.3">
      <c r="A494" t="s">
        <v>988</v>
      </c>
      <c r="B494" t="s">
        <v>4</v>
      </c>
      <c r="C494" t="s">
        <v>989</v>
      </c>
      <c r="D494" t="str">
        <f>HYPERLINK("https://talan.bank.gov.ua/get-user-certificate/c0gsRQd7w0CWUTKjfEiK","Завантажити сертифікат")</f>
        <v>Завантажити сертифікат</v>
      </c>
    </row>
    <row r="495" spans="1:4" x14ac:dyDescent="0.3">
      <c r="A495" t="s">
        <v>990</v>
      </c>
      <c r="B495" t="s">
        <v>4</v>
      </c>
      <c r="C495" t="s">
        <v>991</v>
      </c>
      <c r="D495" t="str">
        <f>HYPERLINK("https://talan.bank.gov.ua/get-user-certificate/c0gsRRkrJTrkGgl_94c-","Завантажити сертифікат")</f>
        <v>Завантажити сертифікат</v>
      </c>
    </row>
    <row r="496" spans="1:4" x14ac:dyDescent="0.3">
      <c r="A496" t="s">
        <v>992</v>
      </c>
      <c r="B496" t="s">
        <v>4</v>
      </c>
      <c r="C496" t="s">
        <v>993</v>
      </c>
      <c r="D496" t="str">
        <f>HYPERLINK("https://talan.bank.gov.ua/get-user-certificate/c0gsRd9YNpw2x1qjHbnY","Завантажити сертифікат")</f>
        <v>Завантажити сертифікат</v>
      </c>
    </row>
    <row r="497" spans="1:4" x14ac:dyDescent="0.3">
      <c r="A497" t="s">
        <v>994</v>
      </c>
      <c r="B497" t="s">
        <v>4</v>
      </c>
      <c r="C497" t="s">
        <v>995</v>
      </c>
      <c r="D497" t="str">
        <f>HYPERLINK("https://talan.bank.gov.ua/get-user-certificate/c0gsR9et9kN-1RTZhtIm","Завантажити сертифікат")</f>
        <v>Завантажити сертифікат</v>
      </c>
    </row>
    <row r="498" spans="1:4" x14ac:dyDescent="0.3">
      <c r="A498" t="s">
        <v>996</v>
      </c>
      <c r="B498" t="s">
        <v>4</v>
      </c>
      <c r="C498" t="s">
        <v>997</v>
      </c>
      <c r="D498" t="str">
        <f>HYPERLINK("https://talan.bank.gov.ua/get-user-certificate/c0gsRYv3bGNrsbXHljia","Завантажити сертифікат")</f>
        <v>Завантажити сертифікат</v>
      </c>
    </row>
    <row r="499" spans="1:4" x14ac:dyDescent="0.3">
      <c r="A499" t="s">
        <v>998</v>
      </c>
      <c r="B499" t="s">
        <v>4</v>
      </c>
      <c r="C499" t="s">
        <v>999</v>
      </c>
      <c r="D499" t="str">
        <f>HYPERLINK("https://talan.bank.gov.ua/get-user-certificate/c0gsRliCb75-WnYeeLZv","Завантажити сертифікат")</f>
        <v>Завантажити сертифікат</v>
      </c>
    </row>
    <row r="500" spans="1:4" x14ac:dyDescent="0.3">
      <c r="A500" t="s">
        <v>1000</v>
      </c>
      <c r="B500" t="s">
        <v>4</v>
      </c>
      <c r="C500" t="s">
        <v>1001</v>
      </c>
      <c r="D500" t="str">
        <f>HYPERLINK("https://talan.bank.gov.ua/get-user-certificate/c0gsRy-PIvdLwRpdG2cm","Завантажити сертифікат")</f>
        <v>Завантажити сертифікат</v>
      </c>
    </row>
    <row r="501" spans="1:4" x14ac:dyDescent="0.3">
      <c r="A501" t="s">
        <v>1002</v>
      </c>
      <c r="B501" t="s">
        <v>4</v>
      </c>
      <c r="C501" t="s">
        <v>1003</v>
      </c>
      <c r="D501" t="str">
        <f>HYPERLINK("https://talan.bank.gov.ua/get-user-certificate/c0gsRHm-I6DKwMDwbqty","Завантажити сертифікат")</f>
        <v>Завантажити сертифікат</v>
      </c>
    </row>
    <row r="502" spans="1:4" x14ac:dyDescent="0.3">
      <c r="A502" t="s">
        <v>1004</v>
      </c>
      <c r="B502" t="s">
        <v>4</v>
      </c>
      <c r="C502" t="s">
        <v>1005</v>
      </c>
      <c r="D502" t="str">
        <f>HYPERLINK("https://talan.bank.gov.ua/get-user-certificate/c0gsRXe-iSSGd-fMTDYu","Завантажити сертифікат")</f>
        <v>Завантажити сертифікат</v>
      </c>
    </row>
    <row r="503" spans="1:4" x14ac:dyDescent="0.3">
      <c r="A503" t="s">
        <v>1006</v>
      </c>
      <c r="B503" t="s">
        <v>4</v>
      </c>
      <c r="C503" t="s">
        <v>1007</v>
      </c>
      <c r="D503" t="str">
        <f>HYPERLINK("https://talan.bank.gov.ua/get-user-certificate/c0gsRwBxzUZ5HpzSPoeE","Завантажити сертифікат")</f>
        <v>Завантажити сертифікат</v>
      </c>
    </row>
    <row r="504" spans="1:4" x14ac:dyDescent="0.3">
      <c r="A504" t="s">
        <v>1008</v>
      </c>
      <c r="B504" t="s">
        <v>4</v>
      </c>
      <c r="C504" t="s">
        <v>1009</v>
      </c>
      <c r="D504" t="str">
        <f>HYPERLINK("https://talan.bank.gov.ua/get-user-certificate/c0gsR5LVK7dO1zpEwuQM","Завантажити сертифікат")</f>
        <v>Завантажити сертифікат</v>
      </c>
    </row>
    <row r="505" spans="1:4" x14ac:dyDescent="0.3">
      <c r="A505" t="s">
        <v>1010</v>
      </c>
      <c r="B505" t="s">
        <v>4</v>
      </c>
      <c r="C505" t="s">
        <v>1011</v>
      </c>
      <c r="D505" t="str">
        <f>HYPERLINK("https://talan.bank.gov.ua/get-user-certificate/c0gsRuxiCIKLTp8JY_Q2","Завантажити сертифікат")</f>
        <v>Завантажити сертифікат</v>
      </c>
    </row>
    <row r="506" spans="1:4" x14ac:dyDescent="0.3">
      <c r="A506" t="s">
        <v>1012</v>
      </c>
      <c r="B506" t="s">
        <v>4</v>
      </c>
      <c r="C506" t="s">
        <v>1013</v>
      </c>
      <c r="D506" t="str">
        <f>HYPERLINK("https://talan.bank.gov.ua/get-user-certificate/c0gsRCPbgbkK-mVOy1gU","Завантажити сертифікат")</f>
        <v>Завантажити сертифікат</v>
      </c>
    </row>
    <row r="507" spans="1:4" x14ac:dyDescent="0.3">
      <c r="A507" t="s">
        <v>1014</v>
      </c>
      <c r="B507" t="s">
        <v>4</v>
      </c>
      <c r="C507" t="s">
        <v>1015</v>
      </c>
      <c r="D507" t="str">
        <f>HYPERLINK("https://talan.bank.gov.ua/get-user-certificate/c0gsRi6yzq9NcM07MDpu","Завантажити сертифікат")</f>
        <v>Завантажити сертифікат</v>
      </c>
    </row>
    <row r="508" spans="1:4" x14ac:dyDescent="0.3">
      <c r="A508" t="s">
        <v>1016</v>
      </c>
      <c r="B508" t="s">
        <v>4</v>
      </c>
      <c r="C508" t="s">
        <v>1017</v>
      </c>
      <c r="D508" t="str">
        <f>HYPERLINK("https://talan.bank.gov.ua/get-user-certificate/c0gsRQ9MYADzmHi8itKE","Завантажити сертифікат")</f>
        <v>Завантажити сертифікат</v>
      </c>
    </row>
    <row r="509" spans="1:4" x14ac:dyDescent="0.3">
      <c r="A509" t="s">
        <v>1018</v>
      </c>
      <c r="B509" t="s">
        <v>4</v>
      </c>
      <c r="C509" t="s">
        <v>1019</v>
      </c>
      <c r="D509" t="str">
        <f>HYPERLINK("https://talan.bank.gov.ua/get-user-certificate/c0gsRZkiaZ8eb3jT5ptC","Завантажити сертифікат")</f>
        <v>Завантажити сертифікат</v>
      </c>
    </row>
    <row r="510" spans="1:4" x14ac:dyDescent="0.3">
      <c r="A510" t="s">
        <v>1020</v>
      </c>
      <c r="B510" t="s">
        <v>4</v>
      </c>
      <c r="C510" t="s">
        <v>1021</v>
      </c>
      <c r="D510" t="str">
        <f>HYPERLINK("https://talan.bank.gov.ua/get-user-certificate/c0gsR3rWVFD3DsWG_vGF","Завантажити сертифікат")</f>
        <v>Завантажити сертифікат</v>
      </c>
    </row>
    <row r="511" spans="1:4" x14ac:dyDescent="0.3">
      <c r="A511" t="s">
        <v>1022</v>
      </c>
      <c r="B511" t="s">
        <v>4</v>
      </c>
      <c r="C511" t="s">
        <v>1023</v>
      </c>
      <c r="D511" t="str">
        <f>HYPERLINK("https://talan.bank.gov.ua/get-user-certificate/c0gsR02fmOKHhkqyoYCg","Завантажити сертифікат")</f>
        <v>Завантажити сертифікат</v>
      </c>
    </row>
    <row r="512" spans="1:4" x14ac:dyDescent="0.3">
      <c r="A512" t="s">
        <v>1024</v>
      </c>
      <c r="B512" t="s">
        <v>4</v>
      </c>
      <c r="C512" t="s">
        <v>1025</v>
      </c>
      <c r="D512" t="str">
        <f>HYPERLINK("https://talan.bank.gov.ua/get-user-certificate/c0gsRK3fXwu16vtUDqp7","Завантажити сертифікат")</f>
        <v>Завантажити сертифікат</v>
      </c>
    </row>
    <row r="513" spans="1:4" x14ac:dyDescent="0.3">
      <c r="A513" t="s">
        <v>1026</v>
      </c>
      <c r="B513" t="s">
        <v>4</v>
      </c>
      <c r="C513" t="s">
        <v>1027</v>
      </c>
      <c r="D513" t="str">
        <f>HYPERLINK("https://talan.bank.gov.ua/get-user-certificate/c0gsRtElwP-oXv9WQ8aH","Завантажити сертифікат")</f>
        <v>Завантажити сертифікат</v>
      </c>
    </row>
    <row r="514" spans="1:4" x14ac:dyDescent="0.3">
      <c r="A514" t="s">
        <v>1028</v>
      </c>
      <c r="B514" t="s">
        <v>4</v>
      </c>
      <c r="C514" t="s">
        <v>1029</v>
      </c>
      <c r="D514" t="str">
        <f>HYPERLINK("https://talan.bank.gov.ua/get-user-certificate/c0gsRw9JpyVQc5SomyDH","Завантажити сертифікат")</f>
        <v>Завантажити сертифікат</v>
      </c>
    </row>
    <row r="515" spans="1:4" x14ac:dyDescent="0.3">
      <c r="A515" t="s">
        <v>1030</v>
      </c>
      <c r="B515" t="s">
        <v>4</v>
      </c>
      <c r="C515" t="s">
        <v>1031</v>
      </c>
      <c r="D515" t="str">
        <f>HYPERLINK("https://talan.bank.gov.ua/get-user-certificate/c0gsRFZq7cccTKLqt6zO","Завантажити сертифікат")</f>
        <v>Завантажити сертифікат</v>
      </c>
    </row>
    <row r="516" spans="1:4" x14ac:dyDescent="0.3">
      <c r="A516" t="s">
        <v>1032</v>
      </c>
      <c r="B516" t="s">
        <v>4</v>
      </c>
      <c r="C516" t="s">
        <v>1033</v>
      </c>
      <c r="D516" t="str">
        <f>HYPERLINK("https://talan.bank.gov.ua/get-user-certificate/c0gsRTO7N8aQyjEMiC7a","Завантажити сертифікат")</f>
        <v>Завантажити сертифікат</v>
      </c>
    </row>
    <row r="517" spans="1:4" x14ac:dyDescent="0.3">
      <c r="A517" t="s">
        <v>1034</v>
      </c>
      <c r="B517" t="s">
        <v>4</v>
      </c>
      <c r="C517" t="s">
        <v>1035</v>
      </c>
      <c r="D517" t="str">
        <f>HYPERLINK("https://talan.bank.gov.ua/get-user-certificate/c0gsRg3AdV5mPfNj7R1O","Завантажити сертифікат")</f>
        <v>Завантажити сертифікат</v>
      </c>
    </row>
    <row r="518" spans="1:4" x14ac:dyDescent="0.3">
      <c r="A518" t="s">
        <v>1036</v>
      </c>
      <c r="B518" t="s">
        <v>4</v>
      </c>
      <c r="C518" t="s">
        <v>1037</v>
      </c>
      <c r="D518" t="str">
        <f>HYPERLINK("https://talan.bank.gov.ua/get-user-certificate/c0gsRaP6frMe9WEC5eP-","Завантажити сертифікат")</f>
        <v>Завантажити сертифікат</v>
      </c>
    </row>
    <row r="519" spans="1:4" x14ac:dyDescent="0.3">
      <c r="A519" t="s">
        <v>1038</v>
      </c>
      <c r="B519" t="s">
        <v>4</v>
      </c>
      <c r="C519" t="s">
        <v>1039</v>
      </c>
      <c r="D519" t="str">
        <f>HYPERLINK("https://talan.bank.gov.ua/get-user-certificate/c0gsRh_tBPltg_TnD5iC","Завантажити сертифікат")</f>
        <v>Завантажити сертифікат</v>
      </c>
    </row>
    <row r="520" spans="1:4" x14ac:dyDescent="0.3">
      <c r="A520" t="s">
        <v>1040</v>
      </c>
      <c r="B520" t="s">
        <v>4</v>
      </c>
      <c r="C520" t="s">
        <v>1041</v>
      </c>
      <c r="D520" t="str">
        <f>HYPERLINK("https://talan.bank.gov.ua/get-user-certificate/c0gsRtcxbWuacf3nAExk","Завантажити сертифікат")</f>
        <v>Завантажити сертифікат</v>
      </c>
    </row>
    <row r="521" spans="1:4" x14ac:dyDescent="0.3">
      <c r="A521" t="s">
        <v>1042</v>
      </c>
      <c r="B521" t="s">
        <v>4</v>
      </c>
      <c r="C521" t="s">
        <v>1043</v>
      </c>
      <c r="D521" t="str">
        <f>HYPERLINK("https://talan.bank.gov.ua/get-user-certificate/c0gsR8dyAYnGwb3aZDos","Завантажити сертифікат")</f>
        <v>Завантажити сертифікат</v>
      </c>
    </row>
    <row r="522" spans="1:4" x14ac:dyDescent="0.3">
      <c r="A522" t="s">
        <v>1044</v>
      </c>
      <c r="B522" t="s">
        <v>4</v>
      </c>
      <c r="C522" t="s">
        <v>1045</v>
      </c>
      <c r="D522" t="str">
        <f>HYPERLINK("https://talan.bank.gov.ua/get-user-certificate/c0gsRaQIoEubgaRCltkY","Завантажити сертифікат")</f>
        <v>Завантажити сертифікат</v>
      </c>
    </row>
    <row r="523" spans="1:4" x14ac:dyDescent="0.3">
      <c r="A523" t="s">
        <v>1046</v>
      </c>
      <c r="B523" t="s">
        <v>4</v>
      </c>
      <c r="C523" t="s">
        <v>1047</v>
      </c>
      <c r="D523" t="str">
        <f>HYPERLINK("https://talan.bank.gov.ua/get-user-certificate/c0gsRbY5GvI_BPKNFNAZ","Завантажити сертифікат")</f>
        <v>Завантажити сертифікат</v>
      </c>
    </row>
    <row r="524" spans="1:4" x14ac:dyDescent="0.3">
      <c r="A524" t="s">
        <v>1048</v>
      </c>
      <c r="B524" t="s">
        <v>4</v>
      </c>
      <c r="C524" t="s">
        <v>1049</v>
      </c>
      <c r="D524" t="str">
        <f>HYPERLINK("https://talan.bank.gov.ua/get-user-certificate/c0gsRNcuC6nJlt5n7EIz","Завантажити сертифікат")</f>
        <v>Завантажити сертифікат</v>
      </c>
    </row>
    <row r="525" spans="1:4" x14ac:dyDescent="0.3">
      <c r="A525" t="s">
        <v>1050</v>
      </c>
      <c r="B525" t="s">
        <v>4</v>
      </c>
      <c r="C525" t="s">
        <v>1051</v>
      </c>
      <c r="D525" t="str">
        <f>HYPERLINK("https://talan.bank.gov.ua/get-user-certificate/c0gsRQ8PqpA8C2fUR4rQ","Завантажити сертифікат")</f>
        <v>Завантажити сертифікат</v>
      </c>
    </row>
    <row r="526" spans="1:4" x14ac:dyDescent="0.3">
      <c r="A526" t="s">
        <v>1052</v>
      </c>
      <c r="B526" t="s">
        <v>4</v>
      </c>
      <c r="C526" t="s">
        <v>1053</v>
      </c>
      <c r="D526" t="str">
        <f>HYPERLINK("https://talan.bank.gov.ua/get-user-certificate/c0gsRduJ1tXqZohDu8Jb","Завантажити сертифікат")</f>
        <v>Завантажити сертифікат</v>
      </c>
    </row>
    <row r="527" spans="1:4" x14ac:dyDescent="0.3">
      <c r="A527" t="s">
        <v>1054</v>
      </c>
      <c r="B527" t="s">
        <v>4</v>
      </c>
      <c r="C527" t="s">
        <v>1055</v>
      </c>
      <c r="D527" t="str">
        <f>HYPERLINK("https://talan.bank.gov.ua/get-user-certificate/c0gsRe02-xdCeN5LvdV_","Завантажити сертифікат")</f>
        <v>Завантажити сертифікат</v>
      </c>
    </row>
    <row r="528" spans="1:4" x14ac:dyDescent="0.3">
      <c r="A528" t="s">
        <v>1056</v>
      </c>
      <c r="B528" t="s">
        <v>4</v>
      </c>
      <c r="C528" t="s">
        <v>1057</v>
      </c>
      <c r="D528" t="str">
        <f>HYPERLINK("https://talan.bank.gov.ua/get-user-certificate/c0gsRIdXvrcoMS-YCvSw","Завантажити сертифікат")</f>
        <v>Завантажити сертифікат</v>
      </c>
    </row>
    <row r="529" spans="1:4" x14ac:dyDescent="0.3">
      <c r="A529" t="s">
        <v>1058</v>
      </c>
      <c r="B529" t="s">
        <v>4</v>
      </c>
      <c r="C529" t="s">
        <v>1059</v>
      </c>
      <c r="D529" t="str">
        <f>HYPERLINK("https://talan.bank.gov.ua/get-user-certificate/c0gsReOgLAm_zL4hjbRB","Завантажити сертифікат")</f>
        <v>Завантажити сертифікат</v>
      </c>
    </row>
    <row r="530" spans="1:4" x14ac:dyDescent="0.3">
      <c r="A530" t="s">
        <v>1060</v>
      </c>
      <c r="B530" t="s">
        <v>4</v>
      </c>
      <c r="C530" t="s">
        <v>1061</v>
      </c>
      <c r="D530" t="str">
        <f>HYPERLINK("https://talan.bank.gov.ua/get-user-certificate/c0gsR9c61p1K6aD1swRs","Завантажити сертифікат")</f>
        <v>Завантажити сертифікат</v>
      </c>
    </row>
    <row r="531" spans="1:4" x14ac:dyDescent="0.3">
      <c r="A531" t="s">
        <v>1062</v>
      </c>
      <c r="B531" t="s">
        <v>4</v>
      </c>
      <c r="C531" t="s">
        <v>1063</v>
      </c>
      <c r="D531" t="str">
        <f>HYPERLINK("https://talan.bank.gov.ua/get-user-certificate/c0gsRFhSOgpeUAU4tP7J","Завантажити сертифікат")</f>
        <v>Завантажити сертифікат</v>
      </c>
    </row>
    <row r="532" spans="1:4" x14ac:dyDescent="0.3">
      <c r="A532" t="s">
        <v>1064</v>
      </c>
      <c r="B532" t="s">
        <v>4</v>
      </c>
      <c r="C532" t="s">
        <v>1065</v>
      </c>
      <c r="D532" t="str">
        <f>HYPERLINK("https://talan.bank.gov.ua/get-user-certificate/c0gsRSpOALPfEbCsQmIk","Завантажити сертифікат")</f>
        <v>Завантажити сертифікат</v>
      </c>
    </row>
    <row r="533" spans="1:4" x14ac:dyDescent="0.3">
      <c r="A533" t="s">
        <v>1066</v>
      </c>
      <c r="B533" t="s">
        <v>4</v>
      </c>
      <c r="C533" t="s">
        <v>1067</v>
      </c>
      <c r="D533" t="str">
        <f>HYPERLINK("https://talan.bank.gov.ua/get-user-certificate/c0gsRw6m5FSmaf2VvMq9","Завантажити сертифікат")</f>
        <v>Завантажити сертифікат</v>
      </c>
    </row>
    <row r="534" spans="1:4" x14ac:dyDescent="0.3">
      <c r="A534" t="s">
        <v>1068</v>
      </c>
      <c r="B534" t="s">
        <v>4</v>
      </c>
      <c r="C534" t="s">
        <v>1069</v>
      </c>
      <c r="D534" t="str">
        <f>HYPERLINK("https://talan.bank.gov.ua/get-user-certificate/c0gsRaVV5EC0InAyNg6z","Завантажити сертифікат")</f>
        <v>Завантажити сертифікат</v>
      </c>
    </row>
    <row r="535" spans="1:4" x14ac:dyDescent="0.3">
      <c r="A535" t="s">
        <v>1070</v>
      </c>
      <c r="B535" t="s">
        <v>4</v>
      </c>
      <c r="C535" t="s">
        <v>1071</v>
      </c>
      <c r="D535" t="str">
        <f>HYPERLINK("https://talan.bank.gov.ua/get-user-certificate/c0gsRGGZ5nwEkuIHXlJp","Завантажити сертифікат")</f>
        <v>Завантажити сертифікат</v>
      </c>
    </row>
    <row r="536" spans="1:4" x14ac:dyDescent="0.3">
      <c r="A536" t="s">
        <v>1072</v>
      </c>
      <c r="B536" t="s">
        <v>4</v>
      </c>
      <c r="C536" t="s">
        <v>1073</v>
      </c>
      <c r="D536" t="str">
        <f>HYPERLINK("https://talan.bank.gov.ua/get-user-certificate/c0gsRrOMi-bMrbuW3CQV","Завантажити сертифікат")</f>
        <v>Завантажити сертифікат</v>
      </c>
    </row>
    <row r="537" spans="1:4" x14ac:dyDescent="0.3">
      <c r="A537" t="s">
        <v>1074</v>
      </c>
      <c r="B537" t="s">
        <v>4</v>
      </c>
      <c r="C537" t="s">
        <v>1075</v>
      </c>
      <c r="D537" t="str">
        <f>HYPERLINK("https://talan.bank.gov.ua/get-user-certificate/c0gsRF9X6rvMWcZVGXoL","Завантажити сертифікат")</f>
        <v>Завантажити сертифікат</v>
      </c>
    </row>
    <row r="538" spans="1:4" x14ac:dyDescent="0.3">
      <c r="A538" t="s">
        <v>1076</v>
      </c>
      <c r="B538" t="s">
        <v>4</v>
      </c>
      <c r="C538" t="s">
        <v>1077</v>
      </c>
      <c r="D538" t="str">
        <f>HYPERLINK("https://talan.bank.gov.ua/get-user-certificate/c0gsRbbz_QYXi4vXcA1G","Завантажити сертифікат")</f>
        <v>Завантажити сертифікат</v>
      </c>
    </row>
    <row r="539" spans="1:4" x14ac:dyDescent="0.3">
      <c r="A539" t="s">
        <v>1078</v>
      </c>
      <c r="B539" t="s">
        <v>4</v>
      </c>
      <c r="C539" t="s">
        <v>1079</v>
      </c>
      <c r="D539" t="str">
        <f>HYPERLINK("https://talan.bank.gov.ua/get-user-certificate/c0gsRtrkLhY21JJLy4fm","Завантажити сертифікат")</f>
        <v>Завантажити сертифікат</v>
      </c>
    </row>
    <row r="540" spans="1:4" x14ac:dyDescent="0.3">
      <c r="A540" t="s">
        <v>1080</v>
      </c>
      <c r="B540" t="s">
        <v>4</v>
      </c>
      <c r="C540" t="s">
        <v>1081</v>
      </c>
      <c r="D540" t="str">
        <f>HYPERLINK("https://talan.bank.gov.ua/get-user-certificate/c0gsRKm0xSYUgFsxukuf","Завантажити сертифікат")</f>
        <v>Завантажити сертифікат</v>
      </c>
    </row>
    <row r="541" spans="1:4" x14ac:dyDescent="0.3">
      <c r="A541" t="s">
        <v>1082</v>
      </c>
      <c r="B541" t="s">
        <v>4</v>
      </c>
      <c r="C541" t="s">
        <v>1083</v>
      </c>
      <c r="D541" t="str">
        <f>HYPERLINK("https://talan.bank.gov.ua/get-user-certificate/c0gsRHj9p3YtGPxHR8zN","Завантажити сертифікат")</f>
        <v>Завантажити сертифікат</v>
      </c>
    </row>
    <row r="542" spans="1:4" x14ac:dyDescent="0.3">
      <c r="A542" t="s">
        <v>1084</v>
      </c>
      <c r="B542" t="s">
        <v>4</v>
      </c>
      <c r="C542" t="s">
        <v>1085</v>
      </c>
      <c r="D542" t="str">
        <f>HYPERLINK("https://talan.bank.gov.ua/get-user-certificate/c0gsRsbLc4d9B723BQKK","Завантажити сертифікат")</f>
        <v>Завантажити сертифікат</v>
      </c>
    </row>
    <row r="543" spans="1:4" x14ac:dyDescent="0.3">
      <c r="A543" t="s">
        <v>1086</v>
      </c>
      <c r="B543" t="s">
        <v>4</v>
      </c>
      <c r="C543" t="s">
        <v>1087</v>
      </c>
      <c r="D543" t="str">
        <f>HYPERLINK("https://talan.bank.gov.ua/get-user-certificate/c0gsRjs4SIAYBPl7RDyS","Завантажити сертифікат")</f>
        <v>Завантажити сертифікат</v>
      </c>
    </row>
    <row r="544" spans="1:4" x14ac:dyDescent="0.3">
      <c r="A544" t="s">
        <v>1088</v>
      </c>
      <c r="B544" t="s">
        <v>4</v>
      </c>
      <c r="C544" t="s">
        <v>1089</v>
      </c>
      <c r="D544" t="str">
        <f>HYPERLINK("https://talan.bank.gov.ua/get-user-certificate/c0gsRubPQ6eHnLpe63sw","Завантажити сертифікат")</f>
        <v>Завантажити сертифікат</v>
      </c>
    </row>
    <row r="545" spans="1:4" x14ac:dyDescent="0.3">
      <c r="A545" t="s">
        <v>1090</v>
      </c>
      <c r="B545" t="s">
        <v>4</v>
      </c>
      <c r="C545" t="s">
        <v>1091</v>
      </c>
      <c r="D545" t="str">
        <f>HYPERLINK("https://talan.bank.gov.ua/get-user-certificate/c0gsR0N8ZkiF7wy2HbNR","Завантажити сертифікат")</f>
        <v>Завантажити сертифікат</v>
      </c>
    </row>
    <row r="546" spans="1:4" x14ac:dyDescent="0.3">
      <c r="A546" t="s">
        <v>1092</v>
      </c>
      <c r="B546" t="s">
        <v>4</v>
      </c>
      <c r="C546" t="s">
        <v>1093</v>
      </c>
      <c r="D546" t="str">
        <f>HYPERLINK("https://talan.bank.gov.ua/get-user-certificate/c0gsRoXatcWZKJQej-ro","Завантажити сертифікат")</f>
        <v>Завантажити сертифікат</v>
      </c>
    </row>
    <row r="547" spans="1:4" x14ac:dyDescent="0.3">
      <c r="A547" t="s">
        <v>1094</v>
      </c>
      <c r="B547" t="s">
        <v>4</v>
      </c>
      <c r="C547" t="s">
        <v>1095</v>
      </c>
      <c r="D547" t="str">
        <f>HYPERLINK("https://talan.bank.gov.ua/get-user-certificate/c0gsRmzKd3FsxqNPeoQA","Завантажити сертифікат")</f>
        <v>Завантажити сертифікат</v>
      </c>
    </row>
    <row r="548" spans="1:4" x14ac:dyDescent="0.3">
      <c r="A548" t="s">
        <v>1096</v>
      </c>
      <c r="B548" t="s">
        <v>4</v>
      </c>
      <c r="C548" t="s">
        <v>1097</v>
      </c>
      <c r="D548" t="str">
        <f>HYPERLINK("https://talan.bank.gov.ua/get-user-certificate/c0gsR975YPaZ_IBj6HbN","Завантажити сертифікат")</f>
        <v>Завантажити сертифікат</v>
      </c>
    </row>
    <row r="549" spans="1:4" x14ac:dyDescent="0.3">
      <c r="A549" t="s">
        <v>1098</v>
      </c>
      <c r="B549" t="s">
        <v>4</v>
      </c>
      <c r="C549" t="s">
        <v>1099</v>
      </c>
      <c r="D549" t="str">
        <f>HYPERLINK("https://talan.bank.gov.ua/get-user-certificate/c0gsRaqYu1kvMlKnT306","Завантажити сертифікат")</f>
        <v>Завантажити сертифікат</v>
      </c>
    </row>
    <row r="550" spans="1:4" x14ac:dyDescent="0.3">
      <c r="A550" t="s">
        <v>1100</v>
      </c>
      <c r="B550" t="s">
        <v>4</v>
      </c>
      <c r="C550" t="s">
        <v>1101</v>
      </c>
      <c r="D550" t="str">
        <f>HYPERLINK("https://talan.bank.gov.ua/get-user-certificate/c0gsRbzplDr9izlm_TO7","Завантажити сертифікат")</f>
        <v>Завантажити сертифікат</v>
      </c>
    </row>
    <row r="551" spans="1:4" x14ac:dyDescent="0.3">
      <c r="A551" t="s">
        <v>1102</v>
      </c>
      <c r="B551" t="s">
        <v>4</v>
      </c>
      <c r="C551" t="s">
        <v>1103</v>
      </c>
      <c r="D551" t="str">
        <f>HYPERLINK("https://talan.bank.gov.ua/get-user-certificate/c0gsRsVD1kF9gD82XW5o","Завантажити сертифікат")</f>
        <v>Завантажити сертифікат</v>
      </c>
    </row>
    <row r="552" spans="1:4" x14ac:dyDescent="0.3">
      <c r="A552" t="s">
        <v>1104</v>
      </c>
      <c r="B552" t="s">
        <v>4</v>
      </c>
      <c r="C552" t="s">
        <v>1105</v>
      </c>
      <c r="D552" t="str">
        <f>HYPERLINK("https://talan.bank.gov.ua/get-user-certificate/c0gsRFZX9jyiJqfgzNcL","Завантажити сертифікат")</f>
        <v>Завантажити сертифікат</v>
      </c>
    </row>
    <row r="553" spans="1:4" x14ac:dyDescent="0.3">
      <c r="A553" t="s">
        <v>1106</v>
      </c>
      <c r="B553" t="s">
        <v>4</v>
      </c>
      <c r="C553" t="s">
        <v>1107</v>
      </c>
      <c r="D553" t="str">
        <f>HYPERLINK("https://talan.bank.gov.ua/get-user-certificate/c0gsR4fhkcHG0B8Z7E-F","Завантажити сертифікат")</f>
        <v>Завантажити сертифікат</v>
      </c>
    </row>
    <row r="554" spans="1:4" x14ac:dyDescent="0.3">
      <c r="A554" t="s">
        <v>1108</v>
      </c>
      <c r="B554" t="s">
        <v>4</v>
      </c>
      <c r="C554" t="s">
        <v>1109</v>
      </c>
      <c r="D554" t="str">
        <f>HYPERLINK("https://talan.bank.gov.ua/get-user-certificate/c0gsRDKu7cIT5Ikj_p7U","Завантажити сертифікат")</f>
        <v>Завантажити сертифікат</v>
      </c>
    </row>
    <row r="555" spans="1:4" x14ac:dyDescent="0.3">
      <c r="A555" t="s">
        <v>1110</v>
      </c>
      <c r="B555" t="s">
        <v>4</v>
      </c>
      <c r="C555" t="s">
        <v>1111</v>
      </c>
      <c r="D555" t="str">
        <f>HYPERLINK("https://talan.bank.gov.ua/get-user-certificate/c0gsRG2A6hfxGCyJRM4d","Завантажити сертифікат")</f>
        <v>Завантажити сертифікат</v>
      </c>
    </row>
    <row r="556" spans="1:4" x14ac:dyDescent="0.3">
      <c r="A556" t="s">
        <v>1112</v>
      </c>
      <c r="B556" t="s">
        <v>4</v>
      </c>
      <c r="C556" t="s">
        <v>1113</v>
      </c>
      <c r="D556" t="str">
        <f>HYPERLINK("https://talan.bank.gov.ua/get-user-certificate/c0gsRtRMASGLNdeeaoTU","Завантажити сертифікат")</f>
        <v>Завантажити сертифікат</v>
      </c>
    </row>
    <row r="557" spans="1:4" x14ac:dyDescent="0.3">
      <c r="A557" t="s">
        <v>1114</v>
      </c>
      <c r="B557" t="s">
        <v>4</v>
      </c>
      <c r="C557" t="s">
        <v>1115</v>
      </c>
      <c r="D557" t="str">
        <f>HYPERLINK("https://talan.bank.gov.ua/get-user-certificate/c0gsRKbkiV7T2PRVTOA1","Завантажити сертифікат")</f>
        <v>Завантажити сертифікат</v>
      </c>
    </row>
    <row r="558" spans="1:4" x14ac:dyDescent="0.3">
      <c r="A558" t="s">
        <v>1116</v>
      </c>
      <c r="B558" t="s">
        <v>4</v>
      </c>
      <c r="C558" t="s">
        <v>1117</v>
      </c>
      <c r="D558" t="str">
        <f>HYPERLINK("https://talan.bank.gov.ua/get-user-certificate/c0gsRtJjJZZCsxPb4Gdt","Завантажити сертифікат")</f>
        <v>Завантажити сертифікат</v>
      </c>
    </row>
    <row r="559" spans="1:4" x14ac:dyDescent="0.3">
      <c r="A559" t="s">
        <v>1118</v>
      </c>
      <c r="B559" t="s">
        <v>4</v>
      </c>
      <c r="C559" t="s">
        <v>1119</v>
      </c>
      <c r="D559" t="str">
        <f>HYPERLINK("https://talan.bank.gov.ua/get-user-certificate/c0gsRfBwd4oqlRjRBVxD","Завантажити сертифікат")</f>
        <v>Завантажити сертифікат</v>
      </c>
    </row>
    <row r="560" spans="1:4" x14ac:dyDescent="0.3">
      <c r="A560" t="s">
        <v>1120</v>
      </c>
      <c r="B560" t="s">
        <v>4</v>
      </c>
      <c r="C560" t="s">
        <v>1121</v>
      </c>
      <c r="D560" t="str">
        <f>HYPERLINK("https://talan.bank.gov.ua/get-user-certificate/c0gsRbxhRvk7B9qJaVfn","Завантажити сертифікат")</f>
        <v>Завантажити сертифікат</v>
      </c>
    </row>
    <row r="561" spans="1:4" x14ac:dyDescent="0.3">
      <c r="A561" t="s">
        <v>1122</v>
      </c>
      <c r="B561" t="s">
        <v>4</v>
      </c>
      <c r="C561" t="s">
        <v>1123</v>
      </c>
      <c r="D561" t="str">
        <f>HYPERLINK("https://talan.bank.gov.ua/get-user-certificate/c0gsR4CwNU1LgFsZxcRW","Завантажити сертифікат")</f>
        <v>Завантажити сертифікат</v>
      </c>
    </row>
    <row r="562" spans="1:4" x14ac:dyDescent="0.3">
      <c r="A562" t="s">
        <v>1124</v>
      </c>
      <c r="B562" t="s">
        <v>4</v>
      </c>
      <c r="C562" t="s">
        <v>1125</v>
      </c>
      <c r="D562" t="str">
        <f>HYPERLINK("https://talan.bank.gov.ua/get-user-certificate/c0gsRgd3ejQCoPTCSEa2","Завантажити сертифікат")</f>
        <v>Завантажити сертифікат</v>
      </c>
    </row>
    <row r="563" spans="1:4" x14ac:dyDescent="0.3">
      <c r="A563" t="s">
        <v>1126</v>
      </c>
      <c r="B563" t="s">
        <v>4</v>
      </c>
      <c r="C563" t="s">
        <v>1127</v>
      </c>
      <c r="D563" t="str">
        <f>HYPERLINK("https://talan.bank.gov.ua/get-user-certificate/c0gsRV4tcfq25B9f6PGl","Завантажити сертифікат")</f>
        <v>Завантажити сертифікат</v>
      </c>
    </row>
    <row r="564" spans="1:4" x14ac:dyDescent="0.3">
      <c r="A564" t="s">
        <v>1128</v>
      </c>
      <c r="B564" t="s">
        <v>4</v>
      </c>
      <c r="C564" t="s">
        <v>1129</v>
      </c>
      <c r="D564" t="str">
        <f>HYPERLINK("https://talan.bank.gov.ua/get-user-certificate/c0gsRM-FK1eqnX4ch9-5","Завантажити сертифікат")</f>
        <v>Завантажити сертифікат</v>
      </c>
    </row>
    <row r="565" spans="1:4" x14ac:dyDescent="0.3">
      <c r="A565" t="s">
        <v>1130</v>
      </c>
      <c r="B565" t="s">
        <v>4</v>
      </c>
      <c r="C565" t="s">
        <v>1131</v>
      </c>
      <c r="D565" t="str">
        <f>HYPERLINK("https://talan.bank.gov.ua/get-user-certificate/c0gsRJC7teCKFsuU2zZ5","Завантажити сертифікат")</f>
        <v>Завантажити сертифікат</v>
      </c>
    </row>
    <row r="566" spans="1:4" x14ac:dyDescent="0.3">
      <c r="A566" t="s">
        <v>1132</v>
      </c>
      <c r="B566" t="s">
        <v>4</v>
      </c>
      <c r="C566" t="s">
        <v>1133</v>
      </c>
      <c r="D566" t="str">
        <f>HYPERLINK("https://talan.bank.gov.ua/get-user-certificate/c0gsRG9t-yx-VKxhhls8","Завантажити сертифікат")</f>
        <v>Завантажити сертифікат</v>
      </c>
    </row>
    <row r="567" spans="1:4" x14ac:dyDescent="0.3">
      <c r="A567" t="s">
        <v>1134</v>
      </c>
      <c r="B567" t="s">
        <v>4</v>
      </c>
      <c r="C567" t="s">
        <v>1135</v>
      </c>
      <c r="D567" t="str">
        <f>HYPERLINK("https://talan.bank.gov.ua/get-user-certificate/c0gsRCNee1Pte9pk_QSW","Завантажити сертифікат")</f>
        <v>Завантажити сертифікат</v>
      </c>
    </row>
    <row r="568" spans="1:4" x14ac:dyDescent="0.3">
      <c r="A568" t="s">
        <v>1136</v>
      </c>
      <c r="B568" t="s">
        <v>4</v>
      </c>
      <c r="C568" t="s">
        <v>1137</v>
      </c>
      <c r="D568" t="str">
        <f>HYPERLINK("https://talan.bank.gov.ua/get-user-certificate/c0gsROAROF-T296nzbKb","Завантажити сертифікат")</f>
        <v>Завантажити сертифікат</v>
      </c>
    </row>
    <row r="569" spans="1:4" x14ac:dyDescent="0.3">
      <c r="A569" t="s">
        <v>1138</v>
      </c>
      <c r="B569" t="s">
        <v>4</v>
      </c>
      <c r="C569" t="s">
        <v>1139</v>
      </c>
      <c r="D569" t="str">
        <f>HYPERLINK("https://talan.bank.gov.ua/get-user-certificate/c0gsR5nQU_hZHmW97Jut","Завантажити сертифікат")</f>
        <v>Завантажити сертифікат</v>
      </c>
    </row>
    <row r="570" spans="1:4" x14ac:dyDescent="0.3">
      <c r="A570" t="s">
        <v>1140</v>
      </c>
      <c r="B570" t="s">
        <v>4</v>
      </c>
      <c r="C570" t="s">
        <v>1141</v>
      </c>
      <c r="D570" t="str">
        <f>HYPERLINK("https://talan.bank.gov.ua/get-user-certificate/c0gsRQtGnCz6MRFw5Fb3","Завантажити сертифікат")</f>
        <v>Завантажити сертифікат</v>
      </c>
    </row>
    <row r="571" spans="1:4" x14ac:dyDescent="0.3">
      <c r="A571" t="s">
        <v>1142</v>
      </c>
      <c r="B571" t="s">
        <v>4</v>
      </c>
      <c r="C571" t="s">
        <v>1143</v>
      </c>
      <c r="D571" t="str">
        <f>HYPERLINK("https://talan.bank.gov.ua/get-user-certificate/c0gsR9PKPtjVtSv0Baz-","Завантажити сертифікат")</f>
        <v>Завантажити сертифікат</v>
      </c>
    </row>
    <row r="572" spans="1:4" x14ac:dyDescent="0.3">
      <c r="A572" t="s">
        <v>1144</v>
      </c>
      <c r="B572" t="s">
        <v>4</v>
      </c>
      <c r="C572" t="s">
        <v>1145</v>
      </c>
      <c r="D572" t="str">
        <f>HYPERLINK("https://talan.bank.gov.ua/get-user-certificate/c0gsRK3sAKVMZjiiJirk","Завантажити сертифікат")</f>
        <v>Завантажити сертифікат</v>
      </c>
    </row>
    <row r="573" spans="1:4" x14ac:dyDescent="0.3">
      <c r="A573" t="s">
        <v>1146</v>
      </c>
      <c r="B573" t="s">
        <v>4</v>
      </c>
      <c r="C573" t="s">
        <v>1147</v>
      </c>
      <c r="D573" t="str">
        <f>HYPERLINK("https://talan.bank.gov.ua/get-user-certificate/c0gsRAFasxmT8wdKMDxd","Завантажити сертифікат")</f>
        <v>Завантажити сертифікат</v>
      </c>
    </row>
    <row r="574" spans="1:4" x14ac:dyDescent="0.3">
      <c r="A574" t="s">
        <v>1148</v>
      </c>
      <c r="B574" t="s">
        <v>4</v>
      </c>
      <c r="C574" t="s">
        <v>1149</v>
      </c>
      <c r="D574" t="str">
        <f>HYPERLINK("https://talan.bank.gov.ua/get-user-certificate/c0gsRUiX3q6wVY7aLI-c","Завантажити сертифікат")</f>
        <v>Завантажити сертифікат</v>
      </c>
    </row>
    <row r="575" spans="1:4" x14ac:dyDescent="0.3">
      <c r="A575" t="s">
        <v>1150</v>
      </c>
      <c r="B575" t="s">
        <v>4</v>
      </c>
      <c r="C575" t="s">
        <v>1151</v>
      </c>
      <c r="D575" t="str">
        <f>HYPERLINK("https://talan.bank.gov.ua/get-user-certificate/c0gsRVKA6Hn5M8W-LFNI","Завантажити сертифікат")</f>
        <v>Завантажити сертифікат</v>
      </c>
    </row>
    <row r="576" spans="1:4" x14ac:dyDescent="0.3">
      <c r="A576" t="s">
        <v>1152</v>
      </c>
      <c r="B576" t="s">
        <v>4</v>
      </c>
      <c r="C576" t="s">
        <v>1153</v>
      </c>
      <c r="D576" t="str">
        <f>HYPERLINK("https://talan.bank.gov.ua/get-user-certificate/c0gsR-askz9FDMy4XM_c","Завантажити сертифікат")</f>
        <v>Завантажити сертифікат</v>
      </c>
    </row>
    <row r="577" spans="1:4" x14ac:dyDescent="0.3">
      <c r="A577" t="s">
        <v>1154</v>
      </c>
      <c r="B577" t="s">
        <v>4</v>
      </c>
      <c r="C577" t="s">
        <v>1155</v>
      </c>
      <c r="D577" t="str">
        <f>HYPERLINK("https://talan.bank.gov.ua/get-user-certificate/c0gsR6E8jHV7JaVCrb6V","Завантажити сертифікат")</f>
        <v>Завантажити сертифікат</v>
      </c>
    </row>
    <row r="578" spans="1:4" x14ac:dyDescent="0.3">
      <c r="A578" t="s">
        <v>1156</v>
      </c>
      <c r="B578" t="s">
        <v>4</v>
      </c>
      <c r="C578" t="s">
        <v>1157</v>
      </c>
      <c r="D578" t="str">
        <f>HYPERLINK("https://talan.bank.gov.ua/get-user-certificate/c0gsREDhEFdTOqLcsy1D","Завантажити сертифікат")</f>
        <v>Завантажити сертифікат</v>
      </c>
    </row>
    <row r="579" spans="1:4" x14ac:dyDescent="0.3">
      <c r="A579" t="s">
        <v>1158</v>
      </c>
      <c r="B579" t="s">
        <v>4</v>
      </c>
      <c r="C579" t="s">
        <v>1159</v>
      </c>
      <c r="D579" t="str">
        <f>HYPERLINK("https://talan.bank.gov.ua/get-user-certificate/c0gsRjvoDq_KsY1QyUMI","Завантажити сертифікат")</f>
        <v>Завантажити сертифікат</v>
      </c>
    </row>
    <row r="580" spans="1:4" x14ac:dyDescent="0.3">
      <c r="A580" t="s">
        <v>1160</v>
      </c>
      <c r="B580" t="s">
        <v>4</v>
      </c>
      <c r="C580" t="s">
        <v>1161</v>
      </c>
      <c r="D580" t="str">
        <f>HYPERLINK("https://talan.bank.gov.ua/get-user-certificate/c0gsRnokgn8H_3Ey6QJe","Завантажити сертифікат")</f>
        <v>Завантажити сертифікат</v>
      </c>
    </row>
    <row r="581" spans="1:4" x14ac:dyDescent="0.3">
      <c r="A581" t="s">
        <v>1162</v>
      </c>
      <c r="B581" t="s">
        <v>4</v>
      </c>
      <c r="C581" t="s">
        <v>1163</v>
      </c>
      <c r="D581" t="str">
        <f>HYPERLINK("https://talan.bank.gov.ua/get-user-certificate/c0gsRJM2pZQvkGQDSmz6","Завантажити сертифікат")</f>
        <v>Завантажити сертифікат</v>
      </c>
    </row>
    <row r="582" spans="1:4" x14ac:dyDescent="0.3">
      <c r="A582" t="s">
        <v>1164</v>
      </c>
      <c r="B582" t="s">
        <v>4</v>
      </c>
      <c r="C582" t="s">
        <v>1165</v>
      </c>
      <c r="D582" t="str">
        <f>HYPERLINK("https://talan.bank.gov.ua/get-user-certificate/c0gsRHHOhcDHuxV-VQxX","Завантажити сертифікат")</f>
        <v>Завантажити сертифікат</v>
      </c>
    </row>
    <row r="583" spans="1:4" x14ac:dyDescent="0.3">
      <c r="A583" t="s">
        <v>1166</v>
      </c>
      <c r="B583" t="s">
        <v>4</v>
      </c>
      <c r="C583" t="s">
        <v>1167</v>
      </c>
      <c r="D583" t="str">
        <f>HYPERLINK("https://talan.bank.gov.ua/get-user-certificate/c0gsR5Gm_GEjW3ZFPJ4B","Завантажити сертифікат")</f>
        <v>Завантажити сертифікат</v>
      </c>
    </row>
    <row r="584" spans="1:4" x14ac:dyDescent="0.3">
      <c r="A584" t="s">
        <v>1168</v>
      </c>
      <c r="B584" t="s">
        <v>4</v>
      </c>
      <c r="C584" t="s">
        <v>1169</v>
      </c>
      <c r="D584" t="str">
        <f>HYPERLINK("https://talan.bank.gov.ua/get-user-certificate/c0gsR6XRhlD8vHHgNxvn","Завантажити сертифікат")</f>
        <v>Завантажити сертифікат</v>
      </c>
    </row>
    <row r="585" spans="1:4" x14ac:dyDescent="0.3">
      <c r="A585" t="s">
        <v>1170</v>
      </c>
      <c r="B585" t="s">
        <v>4</v>
      </c>
      <c r="C585" t="s">
        <v>1171</v>
      </c>
      <c r="D585" t="str">
        <f>HYPERLINK("https://talan.bank.gov.ua/get-user-certificate/c0gsR-kqcM3R6ZcuPJWv","Завантажити сертифікат")</f>
        <v>Завантажити сертифікат</v>
      </c>
    </row>
    <row r="586" spans="1:4" x14ac:dyDescent="0.3">
      <c r="A586" t="s">
        <v>1172</v>
      </c>
      <c r="B586" t="s">
        <v>4</v>
      </c>
      <c r="C586" t="s">
        <v>1173</v>
      </c>
      <c r="D586" t="str">
        <f>HYPERLINK("https://talan.bank.gov.ua/get-user-certificate/c0gsRhoIQm1vKTaaWsUm","Завантажити сертифікат")</f>
        <v>Завантажити сертифікат</v>
      </c>
    </row>
    <row r="587" spans="1:4" x14ac:dyDescent="0.3">
      <c r="A587" t="s">
        <v>1174</v>
      </c>
      <c r="B587" t="s">
        <v>4</v>
      </c>
      <c r="C587" t="s">
        <v>1175</v>
      </c>
      <c r="D587" t="str">
        <f>HYPERLINK("https://talan.bank.gov.ua/get-user-certificate/c0gsRUxDbyUS3rd2ICEr","Завантажити сертифікат")</f>
        <v>Завантажити сертифікат</v>
      </c>
    </row>
    <row r="588" spans="1:4" x14ac:dyDescent="0.3">
      <c r="A588" t="s">
        <v>1176</v>
      </c>
      <c r="B588" t="s">
        <v>4</v>
      </c>
      <c r="C588" t="s">
        <v>1177</v>
      </c>
      <c r="D588" t="str">
        <f>HYPERLINK("https://talan.bank.gov.ua/get-user-certificate/c0gsR0ugZUNUk77teEVD","Завантажити сертифікат")</f>
        <v>Завантажити сертифікат</v>
      </c>
    </row>
    <row r="589" spans="1:4" x14ac:dyDescent="0.3">
      <c r="A589" t="s">
        <v>1178</v>
      </c>
      <c r="B589" t="s">
        <v>4</v>
      </c>
      <c r="C589" t="s">
        <v>1179</v>
      </c>
      <c r="D589" t="str">
        <f>HYPERLINK("https://talan.bank.gov.ua/get-user-certificate/c0gsR5DnbKTj_1BScKjY","Завантажити сертифікат")</f>
        <v>Завантажити сертифікат</v>
      </c>
    </row>
    <row r="590" spans="1:4" x14ac:dyDescent="0.3">
      <c r="A590" t="s">
        <v>1180</v>
      </c>
      <c r="B590" t="s">
        <v>4</v>
      </c>
      <c r="C590" t="s">
        <v>1181</v>
      </c>
      <c r="D590" t="str">
        <f>HYPERLINK("https://talan.bank.gov.ua/get-user-certificate/c0gsRwmkuafTqcfWd2Vo","Завантажити сертифікат")</f>
        <v>Завантажити сертифікат</v>
      </c>
    </row>
    <row r="591" spans="1:4" x14ac:dyDescent="0.3">
      <c r="A591" t="s">
        <v>1182</v>
      </c>
      <c r="B591" t="s">
        <v>4</v>
      </c>
      <c r="C591" t="s">
        <v>1183</v>
      </c>
      <c r="D591" t="str">
        <f>HYPERLINK("https://talan.bank.gov.ua/get-user-certificate/c0gsRU2DJF-7mzjhWNtb","Завантажити сертифікат")</f>
        <v>Завантажити сертифікат</v>
      </c>
    </row>
    <row r="592" spans="1:4" x14ac:dyDescent="0.3">
      <c r="A592" t="s">
        <v>1184</v>
      </c>
      <c r="B592" t="s">
        <v>4</v>
      </c>
      <c r="C592" t="s">
        <v>1185</v>
      </c>
      <c r="D592" t="str">
        <f>HYPERLINK("https://talan.bank.gov.ua/get-user-certificate/c0gsRhy-gK9Az_MORk6h","Завантажити сертифікат")</f>
        <v>Завантажити сертифікат</v>
      </c>
    </row>
    <row r="593" spans="1:4" x14ac:dyDescent="0.3">
      <c r="A593" t="s">
        <v>1186</v>
      </c>
      <c r="B593" t="s">
        <v>4</v>
      </c>
      <c r="C593" t="s">
        <v>1187</v>
      </c>
      <c r="D593" t="str">
        <f>HYPERLINK("https://talan.bank.gov.ua/get-user-certificate/c0gsRLf0ifKamueHIZyD","Завантажити сертифікат")</f>
        <v>Завантажити сертифікат</v>
      </c>
    </row>
    <row r="594" spans="1:4" x14ac:dyDescent="0.3">
      <c r="A594" t="s">
        <v>1188</v>
      </c>
      <c r="B594" t="s">
        <v>4</v>
      </c>
      <c r="C594" t="s">
        <v>1189</v>
      </c>
      <c r="D594" t="str">
        <f>HYPERLINK("https://talan.bank.gov.ua/get-user-certificate/c0gsRMSAXMWYn2IHlhhX","Завантажити сертифікат")</f>
        <v>Завантажити сертифікат</v>
      </c>
    </row>
    <row r="595" spans="1:4" x14ac:dyDescent="0.3">
      <c r="A595" t="s">
        <v>1190</v>
      </c>
      <c r="B595" t="s">
        <v>4</v>
      </c>
      <c r="C595" t="s">
        <v>1191</v>
      </c>
      <c r="D595" t="str">
        <f>HYPERLINK("https://talan.bank.gov.ua/get-user-certificate/c0gsR_GKBjgnev4bKrmI","Завантажити сертифікат")</f>
        <v>Завантажити сертифікат</v>
      </c>
    </row>
    <row r="596" spans="1:4" x14ac:dyDescent="0.3">
      <c r="A596" t="s">
        <v>1192</v>
      </c>
      <c r="B596" t="s">
        <v>4</v>
      </c>
      <c r="C596" t="s">
        <v>1193</v>
      </c>
      <c r="D596" t="str">
        <f>HYPERLINK("https://talan.bank.gov.ua/get-user-certificate/c0gsRoeoB0UKXErLFR4S","Завантажити сертифікат")</f>
        <v>Завантажити сертифікат</v>
      </c>
    </row>
    <row r="597" spans="1:4" x14ac:dyDescent="0.3">
      <c r="A597" t="s">
        <v>1194</v>
      </c>
      <c r="B597" t="s">
        <v>4</v>
      </c>
      <c r="C597" t="s">
        <v>1195</v>
      </c>
      <c r="D597" t="str">
        <f>HYPERLINK("https://talan.bank.gov.ua/get-user-certificate/c0gsRTM_5VtN8GbEbQcC","Завантажити сертифікат")</f>
        <v>Завантажити сертифікат</v>
      </c>
    </row>
    <row r="598" spans="1:4" x14ac:dyDescent="0.3">
      <c r="A598" t="s">
        <v>1196</v>
      </c>
      <c r="B598" t="s">
        <v>4</v>
      </c>
      <c r="C598" t="s">
        <v>1197</v>
      </c>
      <c r="D598" t="str">
        <f>HYPERLINK("https://talan.bank.gov.ua/get-user-certificate/c0gsRMYdoySZkZTQKVuM","Завантажити сертифікат")</f>
        <v>Завантажити сертифікат</v>
      </c>
    </row>
    <row r="599" spans="1:4" x14ac:dyDescent="0.3">
      <c r="A599" t="s">
        <v>1198</v>
      </c>
      <c r="B599" t="s">
        <v>4</v>
      </c>
      <c r="C599" t="s">
        <v>1199</v>
      </c>
      <c r="D599" t="str">
        <f>HYPERLINK("https://talan.bank.gov.ua/get-user-certificate/c0gsRjd6hiO5qly8aSCq","Завантажити сертифікат")</f>
        <v>Завантажити сертифікат</v>
      </c>
    </row>
    <row r="600" spans="1:4" x14ac:dyDescent="0.3">
      <c r="A600" t="s">
        <v>1200</v>
      </c>
      <c r="B600" t="s">
        <v>4</v>
      </c>
      <c r="C600" t="s">
        <v>1201</v>
      </c>
      <c r="D600" t="str">
        <f>HYPERLINK("https://talan.bank.gov.ua/get-user-certificate/c0gsRFV4-unO3LMWZxI5","Завантажити сертифікат")</f>
        <v>Завантажити сертифікат</v>
      </c>
    </row>
    <row r="601" spans="1:4" x14ac:dyDescent="0.3">
      <c r="A601" t="s">
        <v>1202</v>
      </c>
      <c r="B601" t="s">
        <v>4</v>
      </c>
      <c r="C601" t="s">
        <v>1203</v>
      </c>
      <c r="D601" t="str">
        <f>HYPERLINK("https://talan.bank.gov.ua/get-user-certificate/c0gsRRbFZ6Y5kFDDxcQT","Завантажити сертифікат")</f>
        <v>Завантажити сертифікат</v>
      </c>
    </row>
    <row r="602" spans="1:4" x14ac:dyDescent="0.3">
      <c r="A602" t="s">
        <v>1204</v>
      </c>
      <c r="B602" t="s">
        <v>4</v>
      </c>
      <c r="C602" t="s">
        <v>1205</v>
      </c>
      <c r="D602" t="str">
        <f>HYPERLINK("https://talan.bank.gov.ua/get-user-certificate/c0gsRCv6TxWOw0wuUgfQ","Завантажити сертифікат")</f>
        <v>Завантажити сертифікат</v>
      </c>
    </row>
    <row r="603" spans="1:4" x14ac:dyDescent="0.3">
      <c r="A603" t="s">
        <v>1206</v>
      </c>
      <c r="B603" t="s">
        <v>4</v>
      </c>
      <c r="C603" t="s">
        <v>1207</v>
      </c>
      <c r="D603" t="str">
        <f>HYPERLINK("https://talan.bank.gov.ua/get-user-certificate/c0gsRRjq7b8i1l1xDAyp","Завантажити сертифікат")</f>
        <v>Завантажити сертифікат</v>
      </c>
    </row>
    <row r="604" spans="1:4" x14ac:dyDescent="0.3">
      <c r="A604" t="s">
        <v>1208</v>
      </c>
      <c r="B604" t="s">
        <v>4</v>
      </c>
      <c r="C604" t="s">
        <v>1209</v>
      </c>
      <c r="D604" t="str">
        <f>HYPERLINK("https://talan.bank.gov.ua/get-user-certificate/c0gsRLyOcwlz3h_qf5Og","Завантажити сертифікат")</f>
        <v>Завантажити сертифікат</v>
      </c>
    </row>
    <row r="605" spans="1:4" x14ac:dyDescent="0.3">
      <c r="A605" t="s">
        <v>1210</v>
      </c>
      <c r="B605" t="s">
        <v>4</v>
      </c>
      <c r="C605" t="s">
        <v>1211</v>
      </c>
      <c r="D605" t="str">
        <f>HYPERLINK("https://talan.bank.gov.ua/get-user-certificate/c0gsRa3PB8RnK7n3LvS2","Завантажити сертифікат")</f>
        <v>Завантажити сертифікат</v>
      </c>
    </row>
    <row r="606" spans="1:4" x14ac:dyDescent="0.3">
      <c r="A606" t="s">
        <v>1212</v>
      </c>
      <c r="B606" t="s">
        <v>4</v>
      </c>
      <c r="C606" t="s">
        <v>1213</v>
      </c>
      <c r="D606" t="str">
        <f>HYPERLINK("https://talan.bank.gov.ua/get-user-certificate/c0gsRD4MB2NYvljrV-fb","Завантажити сертифікат")</f>
        <v>Завантажити сертифікат</v>
      </c>
    </row>
    <row r="607" spans="1:4" x14ac:dyDescent="0.3">
      <c r="A607" t="s">
        <v>1214</v>
      </c>
      <c r="B607" t="s">
        <v>4</v>
      </c>
      <c r="C607" t="s">
        <v>1215</v>
      </c>
      <c r="D607" t="str">
        <f>HYPERLINK("https://talan.bank.gov.ua/get-user-certificate/c0gsRu2gVMZ89M0Tun7k","Завантажити сертифікат")</f>
        <v>Завантажити сертифікат</v>
      </c>
    </row>
    <row r="608" spans="1:4" x14ac:dyDescent="0.3">
      <c r="A608" t="s">
        <v>1216</v>
      </c>
      <c r="B608" t="s">
        <v>4</v>
      </c>
      <c r="C608" t="s">
        <v>1217</v>
      </c>
      <c r="D608" t="str">
        <f>HYPERLINK("https://talan.bank.gov.ua/get-user-certificate/c0gsR_8S3OxHUYo60ERr","Завантажити сертифікат")</f>
        <v>Завантажити сертифікат</v>
      </c>
    </row>
    <row r="609" spans="1:4" x14ac:dyDescent="0.3">
      <c r="A609" t="s">
        <v>1218</v>
      </c>
      <c r="B609" t="s">
        <v>4</v>
      </c>
      <c r="C609" t="s">
        <v>1219</v>
      </c>
      <c r="D609" t="str">
        <f>HYPERLINK("https://talan.bank.gov.ua/get-user-certificate/c0gsR-cFUmZKmrOBrsA-","Завантажити сертифікат")</f>
        <v>Завантажити сертифікат</v>
      </c>
    </row>
    <row r="610" spans="1:4" x14ac:dyDescent="0.3">
      <c r="A610" t="s">
        <v>1220</v>
      </c>
      <c r="B610" t="s">
        <v>4</v>
      </c>
      <c r="C610" t="s">
        <v>1221</v>
      </c>
      <c r="D610" t="str">
        <f>HYPERLINK("https://talan.bank.gov.ua/get-user-certificate/c0gsRLCi3oIaRUMXHldo","Завантажити сертифікат")</f>
        <v>Завантажити сертифікат</v>
      </c>
    </row>
    <row r="611" spans="1:4" x14ac:dyDescent="0.3">
      <c r="A611" t="s">
        <v>1222</v>
      </c>
      <c r="B611" t="s">
        <v>4</v>
      </c>
      <c r="C611" t="s">
        <v>1223</v>
      </c>
      <c r="D611" t="str">
        <f>HYPERLINK("https://talan.bank.gov.ua/get-user-certificate/c0gsR409_ZRm02doy3ur","Завантажити сертифікат")</f>
        <v>Завантажити сертифікат</v>
      </c>
    </row>
    <row r="612" spans="1:4" x14ac:dyDescent="0.3">
      <c r="A612" t="s">
        <v>1224</v>
      </c>
      <c r="B612" t="s">
        <v>4</v>
      </c>
      <c r="C612" t="s">
        <v>1225</v>
      </c>
      <c r="D612" t="str">
        <f>HYPERLINK("https://talan.bank.gov.ua/get-user-certificate/c0gsRz9gEVWM7TmJYWpl","Завантажити сертифікат")</f>
        <v>Завантажити сертифікат</v>
      </c>
    </row>
    <row r="613" spans="1:4" x14ac:dyDescent="0.3">
      <c r="A613" t="s">
        <v>1226</v>
      </c>
      <c r="B613" t="s">
        <v>4</v>
      </c>
      <c r="C613" t="s">
        <v>1227</v>
      </c>
      <c r="D613" t="str">
        <f>HYPERLINK("https://talan.bank.gov.ua/get-user-certificate/c0gsRpFhqElYb9kjS6OK","Завантажити сертифікат")</f>
        <v>Завантажити сертифікат</v>
      </c>
    </row>
    <row r="614" spans="1:4" x14ac:dyDescent="0.3">
      <c r="A614" t="s">
        <v>1228</v>
      </c>
      <c r="B614" t="s">
        <v>4</v>
      </c>
      <c r="C614" t="s">
        <v>1229</v>
      </c>
      <c r="D614" t="str">
        <f>HYPERLINK("https://talan.bank.gov.ua/get-user-certificate/c0gsR4_pglOJzxpV2fhG","Завантажити сертифікат")</f>
        <v>Завантажити сертифікат</v>
      </c>
    </row>
    <row r="615" spans="1:4" x14ac:dyDescent="0.3">
      <c r="A615" t="s">
        <v>1230</v>
      </c>
      <c r="B615" t="s">
        <v>4</v>
      </c>
      <c r="C615" t="s">
        <v>1231</v>
      </c>
      <c r="D615" t="str">
        <f>HYPERLINK("https://talan.bank.gov.ua/get-user-certificate/c0gsRbY-DePIVJcJYUkX","Завантажити сертифікат")</f>
        <v>Завантажити сертифікат</v>
      </c>
    </row>
    <row r="616" spans="1:4" x14ac:dyDescent="0.3">
      <c r="A616" t="s">
        <v>1232</v>
      </c>
      <c r="B616" t="s">
        <v>4</v>
      </c>
      <c r="C616" t="s">
        <v>1233</v>
      </c>
      <c r="D616" t="str">
        <f>HYPERLINK("https://talan.bank.gov.ua/get-user-certificate/c0gsRs01cfp8AkYICADI","Завантажити сертифікат")</f>
        <v>Завантажити сертифікат</v>
      </c>
    </row>
    <row r="617" spans="1:4" x14ac:dyDescent="0.3">
      <c r="A617" t="s">
        <v>1234</v>
      </c>
      <c r="B617" t="s">
        <v>4</v>
      </c>
      <c r="C617" t="s">
        <v>1235</v>
      </c>
      <c r="D617" t="str">
        <f>HYPERLINK("https://talan.bank.gov.ua/get-user-certificate/c0gsRO0QIG1RVvarOfyR","Завантажити сертифікат")</f>
        <v>Завантажити сертифікат</v>
      </c>
    </row>
    <row r="618" spans="1:4" x14ac:dyDescent="0.3">
      <c r="A618" t="s">
        <v>1236</v>
      </c>
      <c r="B618" t="s">
        <v>4</v>
      </c>
      <c r="C618" t="s">
        <v>1237</v>
      </c>
      <c r="D618" t="str">
        <f>HYPERLINK("https://talan.bank.gov.ua/get-user-certificate/c0gsRH5zUgeILaVtI8y8","Завантажити сертифікат")</f>
        <v>Завантажити сертифікат</v>
      </c>
    </row>
    <row r="619" spans="1:4" x14ac:dyDescent="0.3">
      <c r="A619" t="s">
        <v>1238</v>
      </c>
      <c r="B619" t="s">
        <v>4</v>
      </c>
      <c r="C619" t="s">
        <v>1239</v>
      </c>
      <c r="D619" t="str">
        <f>HYPERLINK("https://talan.bank.gov.ua/get-user-certificate/c0gsR8tap20tJHwQOcPL","Завантажити сертифікат")</f>
        <v>Завантажити сертифікат</v>
      </c>
    </row>
    <row r="620" spans="1:4" x14ac:dyDescent="0.3">
      <c r="A620" t="s">
        <v>1240</v>
      </c>
      <c r="B620" t="s">
        <v>4</v>
      </c>
      <c r="C620" t="s">
        <v>1241</v>
      </c>
      <c r="D620" t="str">
        <f>HYPERLINK("https://talan.bank.gov.ua/get-user-certificate/c0gsRWbpF9ZWTkk8zH-a","Завантажити сертифікат")</f>
        <v>Завантажити сертифікат</v>
      </c>
    </row>
    <row r="621" spans="1:4" x14ac:dyDescent="0.3">
      <c r="A621" t="s">
        <v>1242</v>
      </c>
      <c r="B621" t="s">
        <v>4</v>
      </c>
      <c r="C621" t="s">
        <v>1243</v>
      </c>
      <c r="D621" t="str">
        <f>HYPERLINK("https://talan.bank.gov.ua/get-user-certificate/c0gsRI5u6rM_WcEZ-I6c","Завантажити сертифікат")</f>
        <v>Завантажити сертифікат</v>
      </c>
    </row>
    <row r="622" spans="1:4" x14ac:dyDescent="0.3">
      <c r="A622" t="s">
        <v>1244</v>
      </c>
      <c r="B622" t="s">
        <v>4</v>
      </c>
      <c r="C622" t="s">
        <v>1245</v>
      </c>
      <c r="D622" t="str">
        <f>HYPERLINK("https://talan.bank.gov.ua/get-user-certificate/c0gsRt3ySoZ15oTp0E7h","Завантажити сертифікат")</f>
        <v>Завантажити сертифікат</v>
      </c>
    </row>
    <row r="623" spans="1:4" x14ac:dyDescent="0.3">
      <c r="A623" t="s">
        <v>1246</v>
      </c>
      <c r="B623" t="s">
        <v>4</v>
      </c>
      <c r="C623" t="s">
        <v>1247</v>
      </c>
      <c r="D623" t="str">
        <f>HYPERLINK("https://talan.bank.gov.ua/get-user-certificate/c0gsRbG0ZNcsAmkKVQLN","Завантажити сертифікат")</f>
        <v>Завантажити сертифікат</v>
      </c>
    </row>
    <row r="624" spans="1:4" x14ac:dyDescent="0.3">
      <c r="A624" t="s">
        <v>1248</v>
      </c>
      <c r="B624" t="s">
        <v>4</v>
      </c>
      <c r="C624" t="s">
        <v>1249</v>
      </c>
      <c r="D624" t="str">
        <f>HYPERLINK("https://talan.bank.gov.ua/get-user-certificate/c0gsRZhOI0xXE8HcSZdt","Завантажити сертифікат")</f>
        <v>Завантажити сертифікат</v>
      </c>
    </row>
    <row r="625" spans="1:4" x14ac:dyDescent="0.3">
      <c r="A625" t="s">
        <v>1250</v>
      </c>
      <c r="B625" t="s">
        <v>4</v>
      </c>
      <c r="C625" t="s">
        <v>1251</v>
      </c>
      <c r="D625" t="str">
        <f>HYPERLINK("https://talan.bank.gov.ua/get-user-certificate/c0gsRcUarhWqVhqNqR90","Завантажити сертифікат")</f>
        <v>Завантажити сертифікат</v>
      </c>
    </row>
    <row r="626" spans="1:4" x14ac:dyDescent="0.3">
      <c r="A626" t="s">
        <v>1252</v>
      </c>
      <c r="B626" t="s">
        <v>4</v>
      </c>
      <c r="C626" t="s">
        <v>1253</v>
      </c>
      <c r="D626" t="str">
        <f>HYPERLINK("https://talan.bank.gov.ua/get-user-certificate/c0gsRi079PbQzG5XBYF8","Завантажити сертифікат")</f>
        <v>Завантажити сертифікат</v>
      </c>
    </row>
    <row r="627" spans="1:4" x14ac:dyDescent="0.3">
      <c r="A627" t="s">
        <v>1254</v>
      </c>
      <c r="B627" t="s">
        <v>4</v>
      </c>
      <c r="C627" t="s">
        <v>1255</v>
      </c>
      <c r="D627" t="str">
        <f>HYPERLINK("https://talan.bank.gov.ua/get-user-certificate/c0gsR8vy_l2GwD3w1gTC","Завантажити сертифікат")</f>
        <v>Завантажити сертифікат</v>
      </c>
    </row>
    <row r="628" spans="1:4" x14ac:dyDescent="0.3">
      <c r="A628" t="s">
        <v>1256</v>
      </c>
      <c r="B628" t="s">
        <v>4</v>
      </c>
      <c r="C628" t="s">
        <v>1257</v>
      </c>
      <c r="D628" t="str">
        <f>HYPERLINK("https://talan.bank.gov.ua/get-user-certificate/c0gsRYjhOLg-SQLNoOBA","Завантажити сертифікат")</f>
        <v>Завантажити сертифікат</v>
      </c>
    </row>
    <row r="629" spans="1:4" x14ac:dyDescent="0.3">
      <c r="A629" t="s">
        <v>1258</v>
      </c>
      <c r="B629" t="s">
        <v>4</v>
      </c>
      <c r="C629" t="s">
        <v>1259</v>
      </c>
      <c r="D629" t="str">
        <f>HYPERLINK("https://talan.bank.gov.ua/get-user-certificate/c0gsRhdIOIzNrDqMyZRh","Завантажити сертифікат")</f>
        <v>Завантажити сертифікат</v>
      </c>
    </row>
    <row r="630" spans="1:4" x14ac:dyDescent="0.3">
      <c r="A630" t="s">
        <v>1260</v>
      </c>
      <c r="B630" t="s">
        <v>4</v>
      </c>
      <c r="C630" t="s">
        <v>1261</v>
      </c>
      <c r="D630" t="str">
        <f>HYPERLINK("https://talan.bank.gov.ua/get-user-certificate/c0gsR2ZNSoVuVzIW-4Jr","Завантажити сертифікат")</f>
        <v>Завантажити сертифікат</v>
      </c>
    </row>
    <row r="631" spans="1:4" x14ac:dyDescent="0.3">
      <c r="A631" t="s">
        <v>1262</v>
      </c>
      <c r="B631" t="s">
        <v>4</v>
      </c>
      <c r="C631" t="s">
        <v>1263</v>
      </c>
      <c r="D631" t="str">
        <f>HYPERLINK("https://talan.bank.gov.ua/get-user-certificate/c0gsRaMdLfWh9inLTRve","Завантажити сертифікат")</f>
        <v>Завантажити сертифікат</v>
      </c>
    </row>
    <row r="632" spans="1:4" x14ac:dyDescent="0.3">
      <c r="A632" t="s">
        <v>1264</v>
      </c>
      <c r="B632" t="s">
        <v>4</v>
      </c>
      <c r="C632" t="s">
        <v>1265</v>
      </c>
      <c r="D632" t="str">
        <f>HYPERLINK("https://talan.bank.gov.ua/get-user-certificate/c0gsR19g2cxbYxN6z9uI","Завантажити сертифікат")</f>
        <v>Завантажити сертифікат</v>
      </c>
    </row>
    <row r="633" spans="1:4" x14ac:dyDescent="0.3">
      <c r="A633" t="s">
        <v>1266</v>
      </c>
      <c r="B633" t="s">
        <v>4</v>
      </c>
      <c r="C633" t="s">
        <v>1267</v>
      </c>
      <c r="D633" t="str">
        <f>HYPERLINK("https://talan.bank.gov.ua/get-user-certificate/c0gsRWDCruaCcmVktDFh","Завантажити сертифікат")</f>
        <v>Завантажити сертифікат</v>
      </c>
    </row>
    <row r="634" spans="1:4" x14ac:dyDescent="0.3">
      <c r="A634" t="s">
        <v>1268</v>
      </c>
      <c r="B634" t="s">
        <v>4</v>
      </c>
      <c r="C634" t="s">
        <v>1269</v>
      </c>
      <c r="D634" t="str">
        <f>HYPERLINK("https://talan.bank.gov.ua/get-user-certificate/c0gsRZQm3nY1w7H54AvQ","Завантажити сертифікат")</f>
        <v>Завантажити сертифікат</v>
      </c>
    </row>
    <row r="635" spans="1:4" x14ac:dyDescent="0.3">
      <c r="A635" t="s">
        <v>1270</v>
      </c>
      <c r="B635" t="s">
        <v>4</v>
      </c>
      <c r="C635" t="s">
        <v>1271</v>
      </c>
      <c r="D635" t="str">
        <f>HYPERLINK("https://talan.bank.gov.ua/get-user-certificate/c0gsRhtScqbLEUxKsn46","Завантажити сертифікат")</f>
        <v>Завантажити сертифікат</v>
      </c>
    </row>
    <row r="636" spans="1:4" x14ac:dyDescent="0.3">
      <c r="A636" t="s">
        <v>1272</v>
      </c>
      <c r="B636" t="s">
        <v>4</v>
      </c>
      <c r="C636" t="s">
        <v>1273</v>
      </c>
      <c r="D636" t="str">
        <f>HYPERLINK("https://talan.bank.gov.ua/get-user-certificate/c0gsRQa1_ykayJQNsxSW","Завантажити сертифікат")</f>
        <v>Завантажити сертифікат</v>
      </c>
    </row>
    <row r="637" spans="1:4" x14ac:dyDescent="0.3">
      <c r="A637" t="s">
        <v>1274</v>
      </c>
      <c r="B637" t="s">
        <v>4</v>
      </c>
      <c r="C637" t="s">
        <v>1275</v>
      </c>
      <c r="D637" t="str">
        <f>HYPERLINK("https://talan.bank.gov.ua/get-user-certificate/c0gsR-lqYkyD943HQaQF","Завантажити сертифікат")</f>
        <v>Завантажити сертифікат</v>
      </c>
    </row>
    <row r="638" spans="1:4" x14ac:dyDescent="0.3">
      <c r="A638" t="s">
        <v>1276</v>
      </c>
      <c r="B638" t="s">
        <v>4</v>
      </c>
      <c r="C638" t="s">
        <v>1277</v>
      </c>
      <c r="D638" t="str">
        <f>HYPERLINK("https://talan.bank.gov.ua/get-user-certificate/c0gsRrUFHqzlzqXR94PH","Завантажити сертифікат")</f>
        <v>Завантажити сертифікат</v>
      </c>
    </row>
    <row r="639" spans="1:4" x14ac:dyDescent="0.3">
      <c r="A639" t="s">
        <v>1278</v>
      </c>
      <c r="B639" t="s">
        <v>4</v>
      </c>
      <c r="C639" t="s">
        <v>1279</v>
      </c>
      <c r="D639" t="str">
        <f>HYPERLINK("https://talan.bank.gov.ua/get-user-certificate/c0gsRZsXjXhEQvXcF5et","Завантажити сертифікат")</f>
        <v>Завантажити сертифікат</v>
      </c>
    </row>
    <row r="640" spans="1:4" x14ac:dyDescent="0.3">
      <c r="A640" t="s">
        <v>1280</v>
      </c>
      <c r="B640" t="s">
        <v>4</v>
      </c>
      <c r="C640" t="s">
        <v>1281</v>
      </c>
      <c r="D640" t="str">
        <f>HYPERLINK("https://talan.bank.gov.ua/get-user-certificate/c0gsRE2fkq2qNeADSqsa","Завантажити сертифікат")</f>
        <v>Завантажити сертифікат</v>
      </c>
    </row>
    <row r="641" spans="1:4" x14ac:dyDescent="0.3">
      <c r="A641" t="s">
        <v>1282</v>
      </c>
      <c r="B641" t="s">
        <v>4</v>
      </c>
      <c r="C641" t="s">
        <v>1283</v>
      </c>
      <c r="D641" t="str">
        <f>HYPERLINK("https://talan.bank.gov.ua/get-user-certificate/c0gsR51aeRfmG4jmgTfx","Завантажити сертифікат")</f>
        <v>Завантажити сертифікат</v>
      </c>
    </row>
    <row r="642" spans="1:4" x14ac:dyDescent="0.3">
      <c r="A642" t="s">
        <v>1284</v>
      </c>
      <c r="B642" t="s">
        <v>4</v>
      </c>
      <c r="C642" t="s">
        <v>1285</v>
      </c>
      <c r="D642" t="str">
        <f>HYPERLINK("https://talan.bank.gov.ua/get-user-certificate/c0gsRZxAWbrVNdHhghsp","Завантажити сертифікат")</f>
        <v>Завантажити сертифікат</v>
      </c>
    </row>
    <row r="643" spans="1:4" x14ac:dyDescent="0.3">
      <c r="A643" t="s">
        <v>1286</v>
      </c>
      <c r="B643" t="s">
        <v>4</v>
      </c>
      <c r="C643" t="s">
        <v>1287</v>
      </c>
      <c r="D643" t="str">
        <f>HYPERLINK("https://talan.bank.gov.ua/get-user-certificate/c0gsR084bWspRuRajDUU","Завантажити сертифікат")</f>
        <v>Завантажити сертифікат</v>
      </c>
    </row>
    <row r="644" spans="1:4" x14ac:dyDescent="0.3">
      <c r="A644" t="s">
        <v>1288</v>
      </c>
      <c r="B644" t="s">
        <v>4</v>
      </c>
      <c r="C644" t="s">
        <v>1289</v>
      </c>
      <c r="D644" t="str">
        <f>HYPERLINK("https://talan.bank.gov.ua/get-user-certificate/c0gsRM65uFYbtqknJu8i","Завантажити сертифікат")</f>
        <v>Завантажити сертифікат</v>
      </c>
    </row>
    <row r="645" spans="1:4" x14ac:dyDescent="0.3">
      <c r="A645" t="s">
        <v>1290</v>
      </c>
      <c r="B645" t="s">
        <v>4</v>
      </c>
      <c r="C645" t="s">
        <v>1291</v>
      </c>
      <c r="D645" t="str">
        <f>HYPERLINK("https://talan.bank.gov.ua/get-user-certificate/c0gsROtORw6wrgr9EUxX","Завантажити сертифікат")</f>
        <v>Завантажити сертифікат</v>
      </c>
    </row>
    <row r="646" spans="1:4" x14ac:dyDescent="0.3">
      <c r="A646" t="s">
        <v>1292</v>
      </c>
      <c r="B646" t="s">
        <v>4</v>
      </c>
      <c r="C646" t="s">
        <v>1293</v>
      </c>
      <c r="D646" t="str">
        <f>HYPERLINK("https://talan.bank.gov.ua/get-user-certificate/c0gsRU_9MrPR51nKe0gl","Завантажити сертифікат")</f>
        <v>Завантажити сертифікат</v>
      </c>
    </row>
    <row r="647" spans="1:4" x14ac:dyDescent="0.3">
      <c r="A647" t="s">
        <v>1294</v>
      </c>
      <c r="B647" t="s">
        <v>4</v>
      </c>
      <c r="C647" t="s">
        <v>1295</v>
      </c>
      <c r="D647" t="str">
        <f>HYPERLINK("https://talan.bank.gov.ua/get-user-certificate/c0gsRoLW1ydCs7oUxPHD","Завантажити сертифікат")</f>
        <v>Завантажити сертифікат</v>
      </c>
    </row>
    <row r="648" spans="1:4" x14ac:dyDescent="0.3">
      <c r="A648" t="s">
        <v>1296</v>
      </c>
      <c r="B648" t="s">
        <v>4</v>
      </c>
      <c r="C648" t="s">
        <v>1297</v>
      </c>
      <c r="D648" t="str">
        <f>HYPERLINK("https://talan.bank.gov.ua/get-user-certificate/c0gsR4YYylmpqg7eB1oL","Завантажити сертифікат")</f>
        <v>Завантажити сертифікат</v>
      </c>
    </row>
    <row r="649" spans="1:4" x14ac:dyDescent="0.3">
      <c r="A649" t="s">
        <v>1298</v>
      </c>
      <c r="B649" t="s">
        <v>4</v>
      </c>
      <c r="C649" t="s">
        <v>1299</v>
      </c>
      <c r="D649" t="str">
        <f>HYPERLINK("https://talan.bank.gov.ua/get-user-certificate/c0gsRL7VoUl6k2GnzCgS","Завантажити сертифікат")</f>
        <v>Завантажити сертифікат</v>
      </c>
    </row>
    <row r="650" spans="1:4" x14ac:dyDescent="0.3">
      <c r="A650" t="s">
        <v>1300</v>
      </c>
      <c r="B650" t="s">
        <v>4</v>
      </c>
      <c r="C650" t="s">
        <v>1301</v>
      </c>
      <c r="D650" t="str">
        <f>HYPERLINK("https://talan.bank.gov.ua/get-user-certificate/c0gsR6Fhtz0RViFlEfes","Завантажити сертифікат")</f>
        <v>Завантажити сертифікат</v>
      </c>
    </row>
    <row r="651" spans="1:4" x14ac:dyDescent="0.3">
      <c r="A651" t="s">
        <v>1302</v>
      </c>
      <c r="B651" t="s">
        <v>4</v>
      </c>
      <c r="C651" t="s">
        <v>1303</v>
      </c>
      <c r="D651" t="str">
        <f>HYPERLINK("https://talan.bank.gov.ua/get-user-certificate/c0gsR5ymiyjaqnenWSeX","Завантажити сертифікат")</f>
        <v>Завантажити сертифікат</v>
      </c>
    </row>
    <row r="652" spans="1:4" x14ac:dyDescent="0.3">
      <c r="A652" t="s">
        <v>1304</v>
      </c>
      <c r="B652" t="s">
        <v>4</v>
      </c>
      <c r="C652" t="s">
        <v>1305</v>
      </c>
      <c r="D652" t="str">
        <f>HYPERLINK("https://talan.bank.gov.ua/get-user-certificate/c0gsRmpaei-njWXGBpyp","Завантажити сертифікат")</f>
        <v>Завантажити сертифікат</v>
      </c>
    </row>
    <row r="653" spans="1:4" x14ac:dyDescent="0.3">
      <c r="A653" t="s">
        <v>1306</v>
      </c>
      <c r="B653" t="s">
        <v>4</v>
      </c>
      <c r="C653" t="s">
        <v>1307</v>
      </c>
      <c r="D653" t="str">
        <f>HYPERLINK("https://talan.bank.gov.ua/get-user-certificate/c0gsRg1Kh6cOi5B-U38O","Завантажити сертифікат")</f>
        <v>Завантажити сертифікат</v>
      </c>
    </row>
    <row r="654" spans="1:4" x14ac:dyDescent="0.3">
      <c r="A654" t="s">
        <v>1308</v>
      </c>
      <c r="B654" t="s">
        <v>4</v>
      </c>
      <c r="C654" t="s">
        <v>1309</v>
      </c>
      <c r="D654" t="str">
        <f>HYPERLINK("https://talan.bank.gov.ua/get-user-certificate/c0gsRG4bjVXqwjCQQp-H","Завантажити сертифікат")</f>
        <v>Завантажити сертифікат</v>
      </c>
    </row>
    <row r="655" spans="1:4" x14ac:dyDescent="0.3">
      <c r="A655" t="s">
        <v>1310</v>
      </c>
      <c r="B655" t="s">
        <v>4</v>
      </c>
      <c r="C655" t="s">
        <v>1311</v>
      </c>
      <c r="D655" t="str">
        <f>HYPERLINK("https://talan.bank.gov.ua/get-user-certificate/c0gsREpKroYrIO_PywOj","Завантажити сертифікат")</f>
        <v>Завантажити сертифікат</v>
      </c>
    </row>
    <row r="656" spans="1:4" x14ac:dyDescent="0.3">
      <c r="A656" t="s">
        <v>1312</v>
      </c>
      <c r="B656" t="s">
        <v>4</v>
      </c>
      <c r="C656" t="s">
        <v>1313</v>
      </c>
      <c r="D656" t="str">
        <f>HYPERLINK("https://talan.bank.gov.ua/get-user-certificate/c0gsRkfiwW84Ke4pJ4T7","Завантажити сертифікат")</f>
        <v>Завантажити сертифікат</v>
      </c>
    </row>
    <row r="657" spans="1:4" x14ac:dyDescent="0.3">
      <c r="A657" t="s">
        <v>1314</v>
      </c>
      <c r="B657" t="s">
        <v>4</v>
      </c>
      <c r="C657" t="s">
        <v>1315</v>
      </c>
      <c r="D657" t="str">
        <f>HYPERLINK("https://talan.bank.gov.ua/get-user-certificate/c0gsRmtIgayVZtL2a-ko","Завантажити сертифікат")</f>
        <v>Завантажити сертифікат</v>
      </c>
    </row>
    <row r="658" spans="1:4" x14ac:dyDescent="0.3">
      <c r="A658" t="s">
        <v>1316</v>
      </c>
      <c r="B658" t="s">
        <v>4</v>
      </c>
      <c r="C658" t="s">
        <v>1317</v>
      </c>
      <c r="D658" t="str">
        <f>HYPERLINK("https://talan.bank.gov.ua/get-user-certificate/c0gsRru8jU25CzVE8hm6","Завантажити сертифікат")</f>
        <v>Завантажити сертифікат</v>
      </c>
    </row>
    <row r="659" spans="1:4" x14ac:dyDescent="0.3">
      <c r="A659" t="s">
        <v>1318</v>
      </c>
      <c r="B659" t="s">
        <v>4</v>
      </c>
      <c r="C659" t="s">
        <v>1319</v>
      </c>
      <c r="D659" t="str">
        <f>HYPERLINK("https://talan.bank.gov.ua/get-user-certificate/c0gsR2dHmqz6TDyG8pQa","Завантажити сертифікат")</f>
        <v>Завантажити сертифікат</v>
      </c>
    </row>
    <row r="660" spans="1:4" x14ac:dyDescent="0.3">
      <c r="A660" t="s">
        <v>1320</v>
      </c>
      <c r="B660" t="s">
        <v>4</v>
      </c>
      <c r="C660" t="s">
        <v>1321</v>
      </c>
      <c r="D660" t="str">
        <f>HYPERLINK("https://talan.bank.gov.ua/get-user-certificate/c0gsR-aK854JowpIMkyL","Завантажити сертифікат")</f>
        <v>Завантажити сертифікат</v>
      </c>
    </row>
    <row r="661" spans="1:4" x14ac:dyDescent="0.3">
      <c r="A661" t="s">
        <v>1322</v>
      </c>
      <c r="B661" t="s">
        <v>4</v>
      </c>
      <c r="C661" t="s">
        <v>1323</v>
      </c>
      <c r="D661" t="str">
        <f>HYPERLINK("https://talan.bank.gov.ua/get-user-certificate/c0gsRBicP4MZWhAPl5En","Завантажити сертифікат")</f>
        <v>Завантажити сертифікат</v>
      </c>
    </row>
    <row r="662" spans="1:4" x14ac:dyDescent="0.3">
      <c r="A662" t="s">
        <v>1324</v>
      </c>
      <c r="B662" t="s">
        <v>4</v>
      </c>
      <c r="C662" t="s">
        <v>1325</v>
      </c>
      <c r="D662" t="str">
        <f>HYPERLINK("https://talan.bank.gov.ua/get-user-certificate/c0gsReKb56GZtUSkW90l","Завантажити сертифікат")</f>
        <v>Завантажити сертифікат</v>
      </c>
    </row>
    <row r="663" spans="1:4" x14ac:dyDescent="0.3">
      <c r="A663" t="s">
        <v>1326</v>
      </c>
      <c r="B663" t="s">
        <v>4</v>
      </c>
      <c r="C663" t="s">
        <v>1327</v>
      </c>
      <c r="D663" t="str">
        <f>HYPERLINK("https://talan.bank.gov.ua/get-user-certificate/c0gsRg3L81HLRLqj9xeR","Завантажити сертифікат")</f>
        <v>Завантажити сертифікат</v>
      </c>
    </row>
    <row r="664" spans="1:4" x14ac:dyDescent="0.3">
      <c r="A664" t="s">
        <v>1328</v>
      </c>
      <c r="B664" t="s">
        <v>4</v>
      </c>
      <c r="C664" t="s">
        <v>1329</v>
      </c>
      <c r="D664" t="str">
        <f>HYPERLINK("https://talan.bank.gov.ua/get-user-certificate/c0gsRVgxyxGX5gPojLLQ","Завантажити сертифікат")</f>
        <v>Завантажити сертифікат</v>
      </c>
    </row>
    <row r="665" spans="1:4" x14ac:dyDescent="0.3">
      <c r="A665" t="s">
        <v>1330</v>
      </c>
      <c r="B665" t="s">
        <v>4</v>
      </c>
      <c r="C665" t="s">
        <v>1331</v>
      </c>
      <c r="D665" t="str">
        <f>HYPERLINK("https://talan.bank.gov.ua/get-user-certificate/c0gsRq0JAKaRkuQ9NXxB","Завантажити сертифікат")</f>
        <v>Завантажити сертифікат</v>
      </c>
    </row>
    <row r="666" spans="1:4" x14ac:dyDescent="0.3">
      <c r="A666" t="s">
        <v>1332</v>
      </c>
      <c r="B666" t="s">
        <v>4</v>
      </c>
      <c r="C666" t="s">
        <v>1333</v>
      </c>
      <c r="D666" t="str">
        <f>HYPERLINK("https://talan.bank.gov.ua/get-user-certificate/c0gsRAGBuM0C8b89Vi1d","Завантажити сертифікат")</f>
        <v>Завантажити сертифікат</v>
      </c>
    </row>
    <row r="667" spans="1:4" x14ac:dyDescent="0.3">
      <c r="A667" t="s">
        <v>1334</v>
      </c>
      <c r="B667" t="s">
        <v>4</v>
      </c>
      <c r="C667" t="s">
        <v>1335</v>
      </c>
      <c r="D667" t="str">
        <f>HYPERLINK("https://talan.bank.gov.ua/get-user-certificate/c0gsRvVr3NF_RUjcP_nO","Завантажити сертифікат")</f>
        <v>Завантажити сертифікат</v>
      </c>
    </row>
    <row r="668" spans="1:4" x14ac:dyDescent="0.3">
      <c r="A668" t="s">
        <v>1336</v>
      </c>
      <c r="B668" t="s">
        <v>4</v>
      </c>
      <c r="C668" t="s">
        <v>1337</v>
      </c>
      <c r="D668" t="str">
        <f>HYPERLINK("https://talan.bank.gov.ua/get-user-certificate/c0gsRER_zTlJjpQsMx_U","Завантажити сертифікат")</f>
        <v>Завантажити сертифікат</v>
      </c>
    </row>
    <row r="669" spans="1:4" x14ac:dyDescent="0.3">
      <c r="A669" t="s">
        <v>1338</v>
      </c>
      <c r="B669" t="s">
        <v>4</v>
      </c>
      <c r="C669" t="s">
        <v>1339</v>
      </c>
      <c r="D669" t="str">
        <f>HYPERLINK("https://talan.bank.gov.ua/get-user-certificate/c0gsRo55_9rC2ceT5VyW","Завантажити сертифікат")</f>
        <v>Завантажити сертифікат</v>
      </c>
    </row>
    <row r="670" spans="1:4" x14ac:dyDescent="0.3">
      <c r="A670" t="s">
        <v>1340</v>
      </c>
      <c r="B670" t="s">
        <v>4</v>
      </c>
      <c r="C670" t="s">
        <v>1341</v>
      </c>
      <c r="D670" t="str">
        <f>HYPERLINK("https://talan.bank.gov.ua/get-user-certificate/c0gsRFy3Y8HxKuUwykaf","Завантажити сертифікат")</f>
        <v>Завантажити сертифікат</v>
      </c>
    </row>
    <row r="671" spans="1:4" x14ac:dyDescent="0.3">
      <c r="A671" t="s">
        <v>1342</v>
      </c>
      <c r="B671" t="s">
        <v>4</v>
      </c>
      <c r="C671" t="s">
        <v>1343</v>
      </c>
      <c r="D671" t="str">
        <f>HYPERLINK("https://talan.bank.gov.ua/get-user-certificate/c0gsRdpiKZbgMFm3x9q9","Завантажити сертифікат")</f>
        <v>Завантажити сертифікат</v>
      </c>
    </row>
    <row r="672" spans="1:4" x14ac:dyDescent="0.3">
      <c r="A672" t="s">
        <v>1344</v>
      </c>
      <c r="B672" t="s">
        <v>4</v>
      </c>
      <c r="C672" t="s">
        <v>1345</v>
      </c>
      <c r="D672" t="str">
        <f>HYPERLINK("https://talan.bank.gov.ua/get-user-certificate/c0gsRL4CJ5BewSaQruxm","Завантажити сертифікат")</f>
        <v>Завантажити сертифікат</v>
      </c>
    </row>
    <row r="673" spans="1:4" x14ac:dyDescent="0.3">
      <c r="A673" t="s">
        <v>1346</v>
      </c>
      <c r="B673" t="s">
        <v>4</v>
      </c>
      <c r="C673" t="s">
        <v>1347</v>
      </c>
      <c r="D673" t="str">
        <f>HYPERLINK("https://talan.bank.gov.ua/get-user-certificate/c0gsRmQMyiXzF6jFXCq1","Завантажити сертифікат")</f>
        <v>Завантажити сертифікат</v>
      </c>
    </row>
    <row r="674" spans="1:4" x14ac:dyDescent="0.3">
      <c r="A674" t="s">
        <v>1348</v>
      </c>
      <c r="B674" t="s">
        <v>4</v>
      </c>
      <c r="C674" t="s">
        <v>1349</v>
      </c>
      <c r="D674" t="str">
        <f>HYPERLINK("https://talan.bank.gov.ua/get-user-certificate/c0gsRQDup1LjDAiVdhRX","Завантажити сертифікат")</f>
        <v>Завантажити сертифікат</v>
      </c>
    </row>
    <row r="675" spans="1:4" x14ac:dyDescent="0.3">
      <c r="A675" t="s">
        <v>1350</v>
      </c>
      <c r="B675" t="s">
        <v>4</v>
      </c>
      <c r="C675" t="s">
        <v>1351</v>
      </c>
      <c r="D675" t="str">
        <f>HYPERLINK("https://talan.bank.gov.ua/get-user-certificate/c0gsRScvr7yvsEpfC_G9","Завантажити сертифікат")</f>
        <v>Завантажити сертифікат</v>
      </c>
    </row>
    <row r="676" spans="1:4" x14ac:dyDescent="0.3">
      <c r="A676" t="s">
        <v>1352</v>
      </c>
      <c r="B676" t="s">
        <v>4</v>
      </c>
      <c r="C676" t="s">
        <v>1353</v>
      </c>
      <c r="D676" t="str">
        <f>HYPERLINK("https://talan.bank.gov.ua/get-user-certificate/c0gsRETC26wXKo0Fu7-I","Завантажити сертифікат")</f>
        <v>Завантажити сертифікат</v>
      </c>
    </row>
    <row r="677" spans="1:4" x14ac:dyDescent="0.3">
      <c r="A677" t="s">
        <v>1354</v>
      </c>
      <c r="B677" t="s">
        <v>4</v>
      </c>
      <c r="C677" t="s">
        <v>1355</v>
      </c>
      <c r="D677" t="str">
        <f>HYPERLINK("https://talan.bank.gov.ua/get-user-certificate/c0gsRc6AbplmM6ixEqAD","Завантажити сертифікат")</f>
        <v>Завантажити сертифікат</v>
      </c>
    </row>
    <row r="678" spans="1:4" x14ac:dyDescent="0.3">
      <c r="A678" t="s">
        <v>1356</v>
      </c>
      <c r="B678" t="s">
        <v>4</v>
      </c>
      <c r="C678" t="s">
        <v>1357</v>
      </c>
      <c r="D678" t="str">
        <f>HYPERLINK("https://talan.bank.gov.ua/get-user-certificate/c0gsRDrCIxjnTaOHl7W-","Завантажити сертифікат")</f>
        <v>Завантажити сертифікат</v>
      </c>
    </row>
    <row r="679" spans="1:4" x14ac:dyDescent="0.3">
      <c r="A679" t="s">
        <v>1358</v>
      </c>
      <c r="B679" t="s">
        <v>4</v>
      </c>
      <c r="C679" t="s">
        <v>1359</v>
      </c>
      <c r="D679" t="str">
        <f>HYPERLINK("https://talan.bank.gov.ua/get-user-certificate/c0gsR4jwCv29ThdmHZvp","Завантажити сертифікат")</f>
        <v>Завантажити сертифікат</v>
      </c>
    </row>
    <row r="680" spans="1:4" x14ac:dyDescent="0.3">
      <c r="A680" t="s">
        <v>1360</v>
      </c>
      <c r="B680" t="s">
        <v>4</v>
      </c>
      <c r="C680" t="s">
        <v>1361</v>
      </c>
      <c r="D680" t="str">
        <f>HYPERLINK("https://talan.bank.gov.ua/get-user-certificate/c0gsR-TXidpNwG5r6KKB","Завантажити сертифікат")</f>
        <v>Завантажити сертифікат</v>
      </c>
    </row>
    <row r="681" spans="1:4" x14ac:dyDescent="0.3">
      <c r="A681" t="s">
        <v>1362</v>
      </c>
      <c r="B681" t="s">
        <v>4</v>
      </c>
      <c r="C681" t="s">
        <v>1363</v>
      </c>
      <c r="D681" t="str">
        <f>HYPERLINK("https://talan.bank.gov.ua/get-user-certificate/c0gsRO43RlkqubZ1kxnc","Завантажити сертифікат")</f>
        <v>Завантажити сертифікат</v>
      </c>
    </row>
    <row r="682" spans="1:4" x14ac:dyDescent="0.3">
      <c r="A682" t="s">
        <v>1364</v>
      </c>
      <c r="B682" t="s">
        <v>4</v>
      </c>
      <c r="C682" t="s">
        <v>1365</v>
      </c>
      <c r="D682" t="str">
        <f>HYPERLINK("https://talan.bank.gov.ua/get-user-certificate/c0gsR5dtupQ7goYrQxzR","Завантажити сертифікат")</f>
        <v>Завантажити сертифікат</v>
      </c>
    </row>
    <row r="683" spans="1:4" x14ac:dyDescent="0.3">
      <c r="A683" t="s">
        <v>1366</v>
      </c>
      <c r="B683" t="s">
        <v>4</v>
      </c>
      <c r="C683" t="s">
        <v>1367</v>
      </c>
      <c r="D683" t="str">
        <f>HYPERLINK("https://talan.bank.gov.ua/get-user-certificate/c0gsROpE9EQKyLdmlUwP","Завантажити сертифікат")</f>
        <v>Завантажити сертифікат</v>
      </c>
    </row>
    <row r="684" spans="1:4" x14ac:dyDescent="0.3">
      <c r="A684" t="s">
        <v>1368</v>
      </c>
      <c r="B684" t="s">
        <v>4</v>
      </c>
      <c r="C684" t="s">
        <v>1369</v>
      </c>
      <c r="D684" t="str">
        <f>HYPERLINK("https://talan.bank.gov.ua/get-user-certificate/c0gsR8Hd8kUWE93UDMv1","Завантажити сертифікат")</f>
        <v>Завантажити сертифікат</v>
      </c>
    </row>
    <row r="685" spans="1:4" x14ac:dyDescent="0.3">
      <c r="A685" t="s">
        <v>1370</v>
      </c>
      <c r="B685" t="s">
        <v>4</v>
      </c>
      <c r="C685" t="s">
        <v>1371</v>
      </c>
      <c r="D685" t="str">
        <f>HYPERLINK("https://talan.bank.gov.ua/get-user-certificate/c0gsRdiRdV1mAufRcJbH","Завантажити сертифікат")</f>
        <v>Завантажити сертифікат</v>
      </c>
    </row>
    <row r="686" spans="1:4" x14ac:dyDescent="0.3">
      <c r="A686" t="s">
        <v>1372</v>
      </c>
      <c r="B686" t="s">
        <v>4</v>
      </c>
      <c r="C686" t="s">
        <v>1373</v>
      </c>
      <c r="D686" t="str">
        <f>HYPERLINK("https://talan.bank.gov.ua/get-user-certificate/c0gsReksZlJGrhDk1E1E","Завантажити сертифікат")</f>
        <v>Завантажити сертифікат</v>
      </c>
    </row>
    <row r="687" spans="1:4" x14ac:dyDescent="0.3">
      <c r="A687" t="s">
        <v>1374</v>
      </c>
      <c r="B687" t="s">
        <v>4</v>
      </c>
      <c r="C687" t="s">
        <v>1375</v>
      </c>
      <c r="D687" t="str">
        <f>HYPERLINK("https://talan.bank.gov.ua/get-user-certificate/c0gsRMSAwx0NxCRfiatW","Завантажити сертифікат")</f>
        <v>Завантажити сертифікат</v>
      </c>
    </row>
    <row r="688" spans="1:4" x14ac:dyDescent="0.3">
      <c r="A688" t="s">
        <v>1376</v>
      </c>
      <c r="B688" t="s">
        <v>4</v>
      </c>
      <c r="C688" t="s">
        <v>1377</v>
      </c>
      <c r="D688" t="str">
        <f>HYPERLINK("https://talan.bank.gov.ua/get-user-certificate/c0gsRnPeec2hwdS1Uy3e","Завантажити сертифікат")</f>
        <v>Завантажити сертифікат</v>
      </c>
    </row>
    <row r="689" spans="1:4" x14ac:dyDescent="0.3">
      <c r="A689" t="s">
        <v>1378</v>
      </c>
      <c r="B689" t="s">
        <v>4</v>
      </c>
      <c r="C689" t="s">
        <v>1379</v>
      </c>
      <c r="D689" t="str">
        <f>HYPERLINK("https://talan.bank.gov.ua/get-user-certificate/c0gsRFimfh8UinrIUucN","Завантажити сертифікат")</f>
        <v>Завантажити сертифікат</v>
      </c>
    </row>
    <row r="690" spans="1:4" x14ac:dyDescent="0.3">
      <c r="A690" t="s">
        <v>1380</v>
      </c>
      <c r="B690" t="s">
        <v>4</v>
      </c>
      <c r="C690" t="s">
        <v>1381</v>
      </c>
      <c r="D690" t="str">
        <f>HYPERLINK("https://talan.bank.gov.ua/get-user-certificate/c0gsRH-SJIeHM3ufY4TE","Завантажити сертифікат")</f>
        <v>Завантажити сертифікат</v>
      </c>
    </row>
    <row r="691" spans="1:4" x14ac:dyDescent="0.3">
      <c r="A691" t="s">
        <v>1382</v>
      </c>
      <c r="B691" t="s">
        <v>4</v>
      </c>
      <c r="C691" t="s">
        <v>1383</v>
      </c>
      <c r="D691" t="str">
        <f>HYPERLINK("https://talan.bank.gov.ua/get-user-certificate/c0gsRlcKeESIouCkUDFP","Завантажити сертифікат")</f>
        <v>Завантажити сертифікат</v>
      </c>
    </row>
    <row r="692" spans="1:4" x14ac:dyDescent="0.3">
      <c r="A692" t="s">
        <v>1384</v>
      </c>
      <c r="B692" t="s">
        <v>4</v>
      </c>
      <c r="C692" t="s">
        <v>1385</v>
      </c>
      <c r="D692" t="str">
        <f>HYPERLINK("https://talan.bank.gov.ua/get-user-certificate/c0gsRw-QYoD26K0-pUlr","Завантажити сертифікат")</f>
        <v>Завантажити сертифікат</v>
      </c>
    </row>
    <row r="693" spans="1:4" x14ac:dyDescent="0.3">
      <c r="A693" t="s">
        <v>1386</v>
      </c>
      <c r="B693" t="s">
        <v>4</v>
      </c>
      <c r="C693" t="s">
        <v>1387</v>
      </c>
      <c r="D693" t="str">
        <f>HYPERLINK("https://talan.bank.gov.ua/get-user-certificate/c0gsRHKcWZRsBtzJwkGF","Завантажити сертифікат")</f>
        <v>Завантажити сертифікат</v>
      </c>
    </row>
    <row r="694" spans="1:4" x14ac:dyDescent="0.3">
      <c r="A694" t="s">
        <v>1388</v>
      </c>
      <c r="B694" t="s">
        <v>4</v>
      </c>
      <c r="C694" t="s">
        <v>1389</v>
      </c>
      <c r="D694" t="str">
        <f>HYPERLINK("https://talan.bank.gov.ua/get-user-certificate/c0gsRflPtVT-OXDFiJKh","Завантажити сертифікат")</f>
        <v>Завантажити сертифікат</v>
      </c>
    </row>
    <row r="695" spans="1:4" x14ac:dyDescent="0.3">
      <c r="A695" t="s">
        <v>1390</v>
      </c>
      <c r="B695" t="s">
        <v>4</v>
      </c>
      <c r="C695" t="s">
        <v>1391</v>
      </c>
      <c r="D695" t="str">
        <f>HYPERLINK("https://talan.bank.gov.ua/get-user-certificate/c0gsRfJBFeSPmLYfojEL","Завантажити сертифікат")</f>
        <v>Завантажити сертифікат</v>
      </c>
    </row>
    <row r="696" spans="1:4" x14ac:dyDescent="0.3">
      <c r="A696" t="s">
        <v>1392</v>
      </c>
      <c r="B696" t="s">
        <v>4</v>
      </c>
      <c r="C696" t="s">
        <v>1393</v>
      </c>
      <c r="D696" t="str">
        <f>HYPERLINK("https://talan.bank.gov.ua/get-user-certificate/c0gsRzrAHqH9oEO5jiEE","Завантажити сертифікат")</f>
        <v>Завантажити сертифікат</v>
      </c>
    </row>
    <row r="697" spans="1:4" x14ac:dyDescent="0.3">
      <c r="A697" t="s">
        <v>1394</v>
      </c>
      <c r="B697" t="s">
        <v>4</v>
      </c>
      <c r="C697" t="s">
        <v>1395</v>
      </c>
      <c r="D697" t="str">
        <f>HYPERLINK("https://talan.bank.gov.ua/get-user-certificate/c0gsRdNUuzGpuanZ7zDu","Завантажити сертифікат")</f>
        <v>Завантажити сертифікат</v>
      </c>
    </row>
    <row r="698" spans="1:4" x14ac:dyDescent="0.3">
      <c r="A698" t="s">
        <v>1396</v>
      </c>
      <c r="B698" t="s">
        <v>4</v>
      </c>
      <c r="C698" t="s">
        <v>1397</v>
      </c>
      <c r="D698" t="str">
        <f>HYPERLINK("https://talan.bank.gov.ua/get-user-certificate/c0gsR-uY5WsK4fGFeuJb","Завантажити сертифікат")</f>
        <v>Завантажити сертифікат</v>
      </c>
    </row>
    <row r="699" spans="1:4" x14ac:dyDescent="0.3">
      <c r="A699" t="s">
        <v>1398</v>
      </c>
      <c r="B699" t="s">
        <v>4</v>
      </c>
      <c r="C699" t="s">
        <v>1399</v>
      </c>
      <c r="D699" t="str">
        <f>HYPERLINK("https://talan.bank.gov.ua/get-user-certificate/c0gsR4fVpZ7A8AMoB4k-","Завантажити сертифікат")</f>
        <v>Завантажити сертифікат</v>
      </c>
    </row>
    <row r="700" spans="1:4" x14ac:dyDescent="0.3">
      <c r="A700" t="s">
        <v>1400</v>
      </c>
      <c r="B700" t="s">
        <v>4</v>
      </c>
      <c r="C700" t="s">
        <v>1401</v>
      </c>
      <c r="D700" t="str">
        <f>HYPERLINK("https://talan.bank.gov.ua/get-user-certificate/c0gsRzzJ5L1JibkyyyDK","Завантажити сертифікат")</f>
        <v>Завантажити сертифікат</v>
      </c>
    </row>
    <row r="701" spans="1:4" x14ac:dyDescent="0.3">
      <c r="A701" t="s">
        <v>1402</v>
      </c>
      <c r="B701" t="s">
        <v>4</v>
      </c>
      <c r="C701" t="s">
        <v>1403</v>
      </c>
      <c r="D701" t="str">
        <f>HYPERLINK("https://talan.bank.gov.ua/get-user-certificate/c0gsRw6j4X32EXjhRVS9","Завантажити сертифікат")</f>
        <v>Завантажити сертифікат</v>
      </c>
    </row>
    <row r="702" spans="1:4" x14ac:dyDescent="0.3">
      <c r="A702" t="s">
        <v>1404</v>
      </c>
      <c r="B702" t="s">
        <v>4</v>
      </c>
      <c r="C702" t="s">
        <v>1405</v>
      </c>
      <c r="D702" t="str">
        <f>HYPERLINK("https://talan.bank.gov.ua/get-user-certificate/c0gsRJvcPCjYaPFgXNoL","Завантажити сертифікат")</f>
        <v>Завантажити сертифікат</v>
      </c>
    </row>
    <row r="703" spans="1:4" x14ac:dyDescent="0.3">
      <c r="A703" t="s">
        <v>1406</v>
      </c>
      <c r="B703" t="s">
        <v>4</v>
      </c>
      <c r="C703" t="s">
        <v>1407</v>
      </c>
      <c r="D703" t="str">
        <f>HYPERLINK("https://talan.bank.gov.ua/get-user-certificate/c0gsRhvjcK3w5W75-i9z","Завантажити сертифікат")</f>
        <v>Завантажити сертифікат</v>
      </c>
    </row>
    <row r="704" spans="1:4" x14ac:dyDescent="0.3">
      <c r="A704" t="s">
        <v>1408</v>
      </c>
      <c r="B704" t="s">
        <v>4</v>
      </c>
      <c r="C704" t="s">
        <v>1409</v>
      </c>
      <c r="D704" t="str">
        <f>HYPERLINK("https://talan.bank.gov.ua/get-user-certificate/c0gsRKi-N5tJBF79uvf1","Завантажити сертифікат")</f>
        <v>Завантажити сертифікат</v>
      </c>
    </row>
    <row r="705" spans="1:4" x14ac:dyDescent="0.3">
      <c r="A705" t="s">
        <v>1410</v>
      </c>
      <c r="B705" t="s">
        <v>4</v>
      </c>
      <c r="C705" t="s">
        <v>1411</v>
      </c>
      <c r="D705" t="str">
        <f>HYPERLINK("https://talan.bank.gov.ua/get-user-certificate/c0gsR7C_LhPlpB4KIydW","Завантажити сертифікат")</f>
        <v>Завантажити сертифікат</v>
      </c>
    </row>
    <row r="706" spans="1:4" x14ac:dyDescent="0.3">
      <c r="A706" t="s">
        <v>1412</v>
      </c>
      <c r="B706" t="s">
        <v>4</v>
      </c>
      <c r="C706" t="s">
        <v>1413</v>
      </c>
      <c r="D706" t="str">
        <f>HYPERLINK("https://talan.bank.gov.ua/get-user-certificate/c0gsRpryn1E0yW_J72vX","Завантажити сертифікат")</f>
        <v>Завантажити сертифікат</v>
      </c>
    </row>
    <row r="707" spans="1:4" x14ac:dyDescent="0.3">
      <c r="A707" t="s">
        <v>1414</v>
      </c>
      <c r="B707" t="s">
        <v>4</v>
      </c>
      <c r="C707" t="s">
        <v>1415</v>
      </c>
      <c r="D707" t="str">
        <f>HYPERLINK("https://talan.bank.gov.ua/get-user-certificate/c0gsRBDkchJXHVyDKy9i","Завантажити сертифікат")</f>
        <v>Завантажити сертифікат</v>
      </c>
    </row>
    <row r="708" spans="1:4" x14ac:dyDescent="0.3">
      <c r="A708" t="s">
        <v>1416</v>
      </c>
      <c r="B708" t="s">
        <v>4</v>
      </c>
      <c r="C708" t="s">
        <v>1417</v>
      </c>
      <c r="D708" t="str">
        <f>HYPERLINK("https://talan.bank.gov.ua/get-user-certificate/c0gsRXILOmImYdaEUS-R","Завантажити сертифікат")</f>
        <v>Завантажити сертифікат</v>
      </c>
    </row>
    <row r="709" spans="1:4" x14ac:dyDescent="0.3">
      <c r="A709" t="s">
        <v>1418</v>
      </c>
      <c r="B709" t="s">
        <v>4</v>
      </c>
      <c r="C709" t="s">
        <v>1419</v>
      </c>
      <c r="D709" t="str">
        <f>HYPERLINK("https://talan.bank.gov.ua/get-user-certificate/c0gsRFKMLr2d7NsKWNLn","Завантажити сертифікат")</f>
        <v>Завантажити сертифікат</v>
      </c>
    </row>
    <row r="710" spans="1:4" x14ac:dyDescent="0.3">
      <c r="A710" t="s">
        <v>1420</v>
      </c>
      <c r="B710" t="s">
        <v>4</v>
      </c>
      <c r="C710" t="s">
        <v>1421</v>
      </c>
      <c r="D710" t="str">
        <f>HYPERLINK("https://talan.bank.gov.ua/get-user-certificate/c0gsRJHr9JDBrqbtx84g","Завантажити сертифікат")</f>
        <v>Завантажити сертифікат</v>
      </c>
    </row>
    <row r="711" spans="1:4" x14ac:dyDescent="0.3">
      <c r="A711" t="s">
        <v>1422</v>
      </c>
      <c r="B711" t="s">
        <v>4</v>
      </c>
      <c r="C711" t="s">
        <v>1423</v>
      </c>
      <c r="D711" t="str">
        <f>HYPERLINK("https://talan.bank.gov.ua/get-user-certificate/c0gsRniMqTNRPZZHnCzi","Завантажити сертифікат")</f>
        <v>Завантажити сертифікат</v>
      </c>
    </row>
    <row r="712" spans="1:4" x14ac:dyDescent="0.3">
      <c r="A712" t="s">
        <v>1424</v>
      </c>
      <c r="B712" t="s">
        <v>4</v>
      </c>
      <c r="C712" t="s">
        <v>1425</v>
      </c>
      <c r="D712" t="str">
        <f>HYPERLINK("https://talan.bank.gov.ua/get-user-certificate/c0gsRz0M-8xc3ak3Tn2s","Завантажити сертифікат")</f>
        <v>Завантажити сертифікат</v>
      </c>
    </row>
    <row r="713" spans="1:4" x14ac:dyDescent="0.3">
      <c r="A713" t="s">
        <v>1426</v>
      </c>
      <c r="B713" t="s">
        <v>4</v>
      </c>
      <c r="C713" t="s">
        <v>1427</v>
      </c>
      <c r="D713" t="str">
        <f>HYPERLINK("https://talan.bank.gov.ua/get-user-certificate/c0gsRd4PsX1_5aOQxzUV","Завантажити сертифікат")</f>
        <v>Завантажити сертифікат</v>
      </c>
    </row>
    <row r="714" spans="1:4" x14ac:dyDescent="0.3">
      <c r="A714" t="s">
        <v>1428</v>
      </c>
      <c r="B714" t="s">
        <v>4</v>
      </c>
      <c r="C714" t="s">
        <v>1429</v>
      </c>
      <c r="D714" t="str">
        <f>HYPERLINK("https://talan.bank.gov.ua/get-user-certificate/c0gsRuG6fnrkWgNysgfZ","Завантажити сертифікат")</f>
        <v>Завантажити сертифікат</v>
      </c>
    </row>
    <row r="715" spans="1:4" x14ac:dyDescent="0.3">
      <c r="A715" t="s">
        <v>1430</v>
      </c>
      <c r="B715" t="s">
        <v>4</v>
      </c>
      <c r="C715" t="s">
        <v>1431</v>
      </c>
      <c r="D715" t="str">
        <f>HYPERLINK("https://talan.bank.gov.ua/get-user-certificate/c0gsR3WeEnDIaDL0dpcg","Завантажити сертифікат")</f>
        <v>Завантажити сертифікат</v>
      </c>
    </row>
    <row r="716" spans="1:4" x14ac:dyDescent="0.3">
      <c r="A716" t="s">
        <v>1432</v>
      </c>
      <c r="B716" t="s">
        <v>4</v>
      </c>
      <c r="C716" t="s">
        <v>1433</v>
      </c>
      <c r="D716" t="str">
        <f>HYPERLINK("https://talan.bank.gov.ua/get-user-certificate/c0gsRp7dfh_0yMhfP6NH","Завантажити сертифікат")</f>
        <v>Завантажити сертифікат</v>
      </c>
    </row>
    <row r="717" spans="1:4" x14ac:dyDescent="0.3">
      <c r="A717" t="s">
        <v>1434</v>
      </c>
      <c r="B717" t="s">
        <v>4</v>
      </c>
      <c r="C717" t="s">
        <v>1435</v>
      </c>
      <c r="D717" t="str">
        <f>HYPERLINK("https://talan.bank.gov.ua/get-user-certificate/c0gsRKt5cMQE0wooBOaD","Завантажити сертифікат")</f>
        <v>Завантажити сертифікат</v>
      </c>
    </row>
    <row r="718" spans="1:4" x14ac:dyDescent="0.3">
      <c r="A718" t="s">
        <v>1436</v>
      </c>
      <c r="B718" t="s">
        <v>4</v>
      </c>
      <c r="C718" t="s">
        <v>1437</v>
      </c>
      <c r="D718" t="str">
        <f>HYPERLINK("https://talan.bank.gov.ua/get-user-certificate/c0gsRku4pSYcIaeeQ_OQ","Завантажити сертифікат")</f>
        <v>Завантажити сертифікат</v>
      </c>
    </row>
    <row r="719" spans="1:4" x14ac:dyDescent="0.3">
      <c r="A719" t="s">
        <v>1438</v>
      </c>
      <c r="B719" t="s">
        <v>4</v>
      </c>
      <c r="C719" t="s">
        <v>1439</v>
      </c>
      <c r="D719" t="str">
        <f>HYPERLINK("https://talan.bank.gov.ua/get-user-certificate/c0gsR6YlO2ZnZ9kzo-UV","Завантажити сертифікат")</f>
        <v>Завантажити сертифікат</v>
      </c>
    </row>
    <row r="720" spans="1:4" x14ac:dyDescent="0.3">
      <c r="A720" t="s">
        <v>1440</v>
      </c>
      <c r="B720" t="s">
        <v>4</v>
      </c>
      <c r="C720" t="s">
        <v>1441</v>
      </c>
      <c r="D720" t="str">
        <f>HYPERLINK("https://talan.bank.gov.ua/get-user-certificate/c0gsRPkzYCtchvzgd--M","Завантажити сертифікат")</f>
        <v>Завантажити сертифікат</v>
      </c>
    </row>
    <row r="721" spans="1:4" x14ac:dyDescent="0.3">
      <c r="A721" t="s">
        <v>1442</v>
      </c>
      <c r="B721" t="s">
        <v>4</v>
      </c>
      <c r="C721" t="s">
        <v>1443</v>
      </c>
      <c r="D721" t="str">
        <f>HYPERLINK("https://talan.bank.gov.ua/get-user-certificate/c0gsRzwrLx0s7dOhqAGA","Завантажити сертифікат")</f>
        <v>Завантажити сертифікат</v>
      </c>
    </row>
    <row r="722" spans="1:4" x14ac:dyDescent="0.3">
      <c r="A722" t="s">
        <v>1444</v>
      </c>
      <c r="B722" t="s">
        <v>4</v>
      </c>
      <c r="C722" t="s">
        <v>1445</v>
      </c>
      <c r="D722" t="str">
        <f>HYPERLINK("https://talan.bank.gov.ua/get-user-certificate/c0gsRiwmF5BxzMJ2JF_b","Завантажити сертифікат")</f>
        <v>Завантажити сертифікат</v>
      </c>
    </row>
    <row r="723" spans="1:4" x14ac:dyDescent="0.3">
      <c r="A723" t="s">
        <v>1446</v>
      </c>
      <c r="B723" t="s">
        <v>4</v>
      </c>
      <c r="C723" t="s">
        <v>1447</v>
      </c>
      <c r="D723" t="str">
        <f>HYPERLINK("https://talan.bank.gov.ua/get-user-certificate/c0gsR8gXtF5n9mfAw8L_","Завантажити сертифікат")</f>
        <v>Завантажити сертифікат</v>
      </c>
    </row>
    <row r="724" spans="1:4" x14ac:dyDescent="0.3">
      <c r="A724" t="s">
        <v>1448</v>
      </c>
      <c r="B724" t="s">
        <v>4</v>
      </c>
      <c r="C724" t="s">
        <v>1449</v>
      </c>
      <c r="D724" t="str">
        <f>HYPERLINK("https://talan.bank.gov.ua/get-user-certificate/c0gsRriaUWnhVOU6-x0f","Завантажити сертифікат")</f>
        <v>Завантажити сертифікат</v>
      </c>
    </row>
    <row r="725" spans="1:4" x14ac:dyDescent="0.3">
      <c r="A725" t="s">
        <v>1450</v>
      </c>
      <c r="B725" t="s">
        <v>4</v>
      </c>
      <c r="C725" t="s">
        <v>1451</v>
      </c>
      <c r="D725" t="str">
        <f>HYPERLINK("https://talan.bank.gov.ua/get-user-certificate/c0gsRIWvzgsgBRrVkj3H","Завантажити сертифікат")</f>
        <v>Завантажити сертифікат</v>
      </c>
    </row>
    <row r="726" spans="1:4" x14ac:dyDescent="0.3">
      <c r="A726" t="s">
        <v>1452</v>
      </c>
      <c r="B726" t="s">
        <v>4</v>
      </c>
      <c r="C726" t="s">
        <v>1453</v>
      </c>
      <c r="D726" t="str">
        <f>HYPERLINK("https://talan.bank.gov.ua/get-user-certificate/c0gsR5TQmmLjrHmD8FVw","Завантажити сертифікат")</f>
        <v>Завантажити сертифікат</v>
      </c>
    </row>
    <row r="727" spans="1:4" x14ac:dyDescent="0.3">
      <c r="A727" t="s">
        <v>1454</v>
      </c>
      <c r="B727" t="s">
        <v>4</v>
      </c>
      <c r="C727" t="s">
        <v>1455</v>
      </c>
      <c r="D727" t="str">
        <f>HYPERLINK("https://talan.bank.gov.ua/get-user-certificate/c0gsRqAKZCB1YAXALsiB","Завантажити сертифікат")</f>
        <v>Завантажити сертифікат</v>
      </c>
    </row>
    <row r="728" spans="1:4" x14ac:dyDescent="0.3">
      <c r="A728" t="s">
        <v>1456</v>
      </c>
      <c r="B728" t="s">
        <v>4</v>
      </c>
      <c r="C728" t="s">
        <v>1457</v>
      </c>
      <c r="D728" t="str">
        <f>HYPERLINK("https://talan.bank.gov.ua/get-user-certificate/c0gsRT1WU_3N2B5Yrv78","Завантажити сертифікат")</f>
        <v>Завантажити сертифікат</v>
      </c>
    </row>
    <row r="729" spans="1:4" x14ac:dyDescent="0.3">
      <c r="A729" t="s">
        <v>1458</v>
      </c>
      <c r="B729" t="s">
        <v>4</v>
      </c>
      <c r="C729" t="s">
        <v>1459</v>
      </c>
      <c r="D729" t="str">
        <f>HYPERLINK("https://talan.bank.gov.ua/get-user-certificate/c0gsRgPE7Siv7dduVNQL","Завантажити сертифікат")</f>
        <v>Завантажити сертифікат</v>
      </c>
    </row>
    <row r="730" spans="1:4" x14ac:dyDescent="0.3">
      <c r="A730" t="s">
        <v>1460</v>
      </c>
      <c r="B730" t="s">
        <v>4</v>
      </c>
      <c r="C730" t="s">
        <v>1461</v>
      </c>
      <c r="D730" t="str">
        <f>HYPERLINK("https://talan.bank.gov.ua/get-user-certificate/c0gsRpH9kM4P8qRXpjyt","Завантажити сертифікат")</f>
        <v>Завантажити сертифікат</v>
      </c>
    </row>
    <row r="731" spans="1:4" x14ac:dyDescent="0.3">
      <c r="A731" t="s">
        <v>1462</v>
      </c>
      <c r="B731" t="s">
        <v>4</v>
      </c>
      <c r="C731" t="s">
        <v>1463</v>
      </c>
      <c r="D731" t="str">
        <f>HYPERLINK("https://talan.bank.gov.ua/get-user-certificate/c0gsRyBW_BXfgHdXv5--","Завантажити сертифікат")</f>
        <v>Завантажити сертифікат</v>
      </c>
    </row>
    <row r="732" spans="1:4" x14ac:dyDescent="0.3">
      <c r="A732" t="s">
        <v>1464</v>
      </c>
      <c r="B732" t="s">
        <v>4</v>
      </c>
      <c r="C732" t="s">
        <v>1465</v>
      </c>
      <c r="D732" t="str">
        <f>HYPERLINK("https://talan.bank.gov.ua/get-user-certificate/c0gsR8tr_ohgLxwAFs3v","Завантажити сертифікат")</f>
        <v>Завантажити сертифікат</v>
      </c>
    </row>
    <row r="733" spans="1:4" x14ac:dyDescent="0.3">
      <c r="A733" t="s">
        <v>1466</v>
      </c>
      <c r="B733" t="s">
        <v>4</v>
      </c>
      <c r="C733" t="s">
        <v>1467</v>
      </c>
      <c r="D733" t="str">
        <f>HYPERLINK("https://talan.bank.gov.ua/get-user-certificate/c0gsRMtJLbssVKAQ6Pxr","Завантажити сертифікат")</f>
        <v>Завантажити сертифікат</v>
      </c>
    </row>
    <row r="734" spans="1:4" x14ac:dyDescent="0.3">
      <c r="A734" t="s">
        <v>1468</v>
      </c>
      <c r="B734" t="s">
        <v>4</v>
      </c>
      <c r="C734" t="s">
        <v>1469</v>
      </c>
      <c r="D734" t="str">
        <f>HYPERLINK("https://talan.bank.gov.ua/get-user-certificate/c0gsRx-47cPEwWSWfpyR","Завантажити сертифікат")</f>
        <v>Завантажити сертифікат</v>
      </c>
    </row>
    <row r="735" spans="1:4" x14ac:dyDescent="0.3">
      <c r="A735" t="s">
        <v>1470</v>
      </c>
      <c r="B735" t="s">
        <v>4</v>
      </c>
      <c r="C735" t="s">
        <v>1471</v>
      </c>
      <c r="D735" t="str">
        <f>HYPERLINK("https://talan.bank.gov.ua/get-user-certificate/c0gsRgPNsFED2LXSMN0d","Завантажити сертифікат")</f>
        <v>Завантажити сертифікат</v>
      </c>
    </row>
    <row r="736" spans="1:4" x14ac:dyDescent="0.3">
      <c r="A736" t="s">
        <v>1472</v>
      </c>
      <c r="B736" t="s">
        <v>4</v>
      </c>
      <c r="C736" t="s">
        <v>1473</v>
      </c>
      <c r="D736" t="str">
        <f>HYPERLINK("https://talan.bank.gov.ua/get-user-certificate/c0gsRZAHqEKGKeB9iKUK","Завантажити сертифікат")</f>
        <v>Завантажити сертифікат</v>
      </c>
    </row>
    <row r="737" spans="1:4" x14ac:dyDescent="0.3">
      <c r="A737" t="s">
        <v>1474</v>
      </c>
      <c r="B737" t="s">
        <v>4</v>
      </c>
      <c r="C737" t="s">
        <v>1475</v>
      </c>
      <c r="D737" t="str">
        <f>HYPERLINK("https://talan.bank.gov.ua/get-user-certificate/c0gsRjFz9ekn51b8nLad","Завантажити сертифікат")</f>
        <v>Завантажити сертифікат</v>
      </c>
    </row>
    <row r="738" spans="1:4" x14ac:dyDescent="0.3">
      <c r="A738" t="s">
        <v>1476</v>
      </c>
      <c r="B738" t="s">
        <v>4</v>
      </c>
      <c r="C738" t="s">
        <v>1477</v>
      </c>
      <c r="D738" t="str">
        <f>HYPERLINK("https://talan.bank.gov.ua/get-user-certificate/c0gsRJb2svV82XxiEvW-","Завантажити сертифікат")</f>
        <v>Завантажити сертифікат</v>
      </c>
    </row>
    <row r="739" spans="1:4" x14ac:dyDescent="0.3">
      <c r="A739" t="s">
        <v>1478</v>
      </c>
      <c r="B739" t="s">
        <v>4</v>
      </c>
      <c r="C739" t="s">
        <v>1479</v>
      </c>
      <c r="D739" t="str">
        <f>HYPERLINK("https://talan.bank.gov.ua/get-user-certificate/c0gsRrHQbCNrpNllfjqT","Завантажити сертифікат")</f>
        <v>Завантажити сертифікат</v>
      </c>
    </row>
    <row r="740" spans="1:4" x14ac:dyDescent="0.3">
      <c r="A740" t="s">
        <v>1480</v>
      </c>
      <c r="B740" t="s">
        <v>4</v>
      </c>
      <c r="C740" t="s">
        <v>1481</v>
      </c>
      <c r="D740" t="str">
        <f>HYPERLINK("https://talan.bank.gov.ua/get-user-certificate/c0gsR1gDw5hZ9NZWSnmU","Завантажити сертифікат")</f>
        <v>Завантажити сертифікат</v>
      </c>
    </row>
    <row r="741" spans="1:4" x14ac:dyDescent="0.3">
      <c r="A741" t="s">
        <v>1482</v>
      </c>
      <c r="B741" t="s">
        <v>4</v>
      </c>
      <c r="C741" t="s">
        <v>1483</v>
      </c>
      <c r="D741" t="str">
        <f>HYPERLINK("https://talan.bank.gov.ua/get-user-certificate/c0gsRAIpcvFJ4sN4tl2T","Завантажити сертифікат")</f>
        <v>Завантажити сертифікат</v>
      </c>
    </row>
    <row r="742" spans="1:4" x14ac:dyDescent="0.3">
      <c r="A742" t="s">
        <v>1484</v>
      </c>
      <c r="B742" t="s">
        <v>4</v>
      </c>
      <c r="C742" t="s">
        <v>1485</v>
      </c>
      <c r="D742" t="str">
        <f>HYPERLINK("https://talan.bank.gov.ua/get-user-certificate/c0gsRMaRzZ-gIqBdiIJk","Завантажити сертифікат")</f>
        <v>Завантажити сертифікат</v>
      </c>
    </row>
    <row r="743" spans="1:4" x14ac:dyDescent="0.3">
      <c r="A743" t="s">
        <v>1486</v>
      </c>
      <c r="B743" t="s">
        <v>4</v>
      </c>
      <c r="C743" t="s">
        <v>1487</v>
      </c>
      <c r="D743" t="str">
        <f>HYPERLINK("https://talan.bank.gov.ua/get-user-certificate/c0gsRSw0-OsxLbOc-cx3","Завантажити сертифікат")</f>
        <v>Завантажити сертифікат</v>
      </c>
    </row>
    <row r="744" spans="1:4" x14ac:dyDescent="0.3">
      <c r="A744" t="s">
        <v>1488</v>
      </c>
      <c r="B744" t="s">
        <v>4</v>
      </c>
      <c r="C744" t="s">
        <v>1489</v>
      </c>
      <c r="D744" t="str">
        <f>HYPERLINK("https://talan.bank.gov.ua/get-user-certificate/c0gsR4tWQpBNahA_jmw-","Завантажити сертифікат")</f>
        <v>Завантажити сертифікат</v>
      </c>
    </row>
    <row r="745" spans="1:4" x14ac:dyDescent="0.3">
      <c r="A745" t="s">
        <v>1490</v>
      </c>
      <c r="B745" t="s">
        <v>4</v>
      </c>
      <c r="C745" t="s">
        <v>1491</v>
      </c>
      <c r="D745" t="str">
        <f>HYPERLINK("https://talan.bank.gov.ua/get-user-certificate/c0gsR5FX-Oy68HRgFI2i","Завантажити сертифікат")</f>
        <v>Завантажити сертифікат</v>
      </c>
    </row>
    <row r="746" spans="1:4" x14ac:dyDescent="0.3">
      <c r="A746" t="s">
        <v>1492</v>
      </c>
      <c r="B746" t="s">
        <v>4</v>
      </c>
      <c r="C746" t="s">
        <v>1493</v>
      </c>
      <c r="D746" t="str">
        <f>HYPERLINK("https://talan.bank.gov.ua/get-user-certificate/c0gsRG3LUnSepTrLlE0_","Завантажити сертифікат")</f>
        <v>Завантажити сертифікат</v>
      </c>
    </row>
    <row r="747" spans="1:4" x14ac:dyDescent="0.3">
      <c r="A747" t="s">
        <v>1494</v>
      </c>
      <c r="B747" t="s">
        <v>4</v>
      </c>
      <c r="C747" t="s">
        <v>1495</v>
      </c>
      <c r="D747" t="str">
        <f>HYPERLINK("https://talan.bank.gov.ua/get-user-certificate/c0gsRoXtf93CNrWyfODi","Завантажити сертифікат")</f>
        <v>Завантажити сертифікат</v>
      </c>
    </row>
    <row r="748" spans="1:4" x14ac:dyDescent="0.3">
      <c r="A748" t="s">
        <v>1496</v>
      </c>
      <c r="B748" t="s">
        <v>4</v>
      </c>
      <c r="C748" t="s">
        <v>1497</v>
      </c>
      <c r="D748" t="str">
        <f>HYPERLINK("https://talan.bank.gov.ua/get-user-certificate/c0gsRlxndRrRt0e50WTQ","Завантажити сертифікат")</f>
        <v>Завантажити сертифікат</v>
      </c>
    </row>
    <row r="749" spans="1:4" x14ac:dyDescent="0.3">
      <c r="A749" t="s">
        <v>1498</v>
      </c>
      <c r="B749" t="s">
        <v>4</v>
      </c>
      <c r="C749" t="s">
        <v>1499</v>
      </c>
      <c r="D749" t="str">
        <f>HYPERLINK("https://talan.bank.gov.ua/get-user-certificate/c0gsR245ZhBZcEaVanU1","Завантажити сертифікат")</f>
        <v>Завантажити сертифікат</v>
      </c>
    </row>
    <row r="750" spans="1:4" x14ac:dyDescent="0.3">
      <c r="A750" t="s">
        <v>1500</v>
      </c>
      <c r="B750" t="s">
        <v>4</v>
      </c>
      <c r="C750" t="s">
        <v>1501</v>
      </c>
      <c r="D750" t="str">
        <f>HYPERLINK("https://talan.bank.gov.ua/get-user-certificate/c0gsRMOBE6IcZlRBCCG4","Завантажити сертифікат")</f>
        <v>Завантажити сертифікат</v>
      </c>
    </row>
    <row r="751" spans="1:4" x14ac:dyDescent="0.3">
      <c r="A751" t="s">
        <v>1502</v>
      </c>
      <c r="B751" t="s">
        <v>4</v>
      </c>
      <c r="C751" t="s">
        <v>1503</v>
      </c>
      <c r="D751" t="str">
        <f>HYPERLINK("https://talan.bank.gov.ua/get-user-certificate/c0gsRZSJfjD_zjDXhgJO","Завантажити сертифікат")</f>
        <v>Завантажити сертифікат</v>
      </c>
    </row>
    <row r="752" spans="1:4" x14ac:dyDescent="0.3">
      <c r="A752" t="s">
        <v>1504</v>
      </c>
      <c r="B752" t="s">
        <v>4</v>
      </c>
      <c r="C752" t="s">
        <v>1505</v>
      </c>
      <c r="D752" t="str">
        <f>HYPERLINK("https://talan.bank.gov.ua/get-user-certificate/c0gsRYkGabHrIANuBfJK","Завантажити сертифікат")</f>
        <v>Завантажити сертифікат</v>
      </c>
    </row>
    <row r="753" spans="1:4" x14ac:dyDescent="0.3">
      <c r="A753" t="s">
        <v>1506</v>
      </c>
      <c r="B753" t="s">
        <v>4</v>
      </c>
      <c r="C753" t="s">
        <v>1507</v>
      </c>
      <c r="D753" t="str">
        <f>HYPERLINK("https://talan.bank.gov.ua/get-user-certificate/c0gsRD24DJZa_iC3q1yl","Завантажити сертифікат")</f>
        <v>Завантажити сертифікат</v>
      </c>
    </row>
    <row r="754" spans="1:4" x14ac:dyDescent="0.3">
      <c r="A754" t="s">
        <v>1508</v>
      </c>
      <c r="B754" t="s">
        <v>4</v>
      </c>
      <c r="C754" t="s">
        <v>1509</v>
      </c>
      <c r="D754" t="str">
        <f>HYPERLINK("https://talan.bank.gov.ua/get-user-certificate/c0gsR5-N9Dj4xJHOERZJ","Завантажити сертифікат")</f>
        <v>Завантажити сертифікат</v>
      </c>
    </row>
    <row r="755" spans="1:4" x14ac:dyDescent="0.3">
      <c r="A755" t="s">
        <v>1510</v>
      </c>
      <c r="B755" t="s">
        <v>4</v>
      </c>
      <c r="C755" t="s">
        <v>1511</v>
      </c>
      <c r="D755" t="str">
        <f>HYPERLINK("https://talan.bank.gov.ua/get-user-certificate/c0gsREGbMTEmk0eW8w6t","Завантажити сертифікат")</f>
        <v>Завантажити сертифікат</v>
      </c>
    </row>
    <row r="756" spans="1:4" x14ac:dyDescent="0.3">
      <c r="A756" t="s">
        <v>1512</v>
      </c>
      <c r="B756" t="s">
        <v>4</v>
      </c>
      <c r="C756" t="s">
        <v>1513</v>
      </c>
      <c r="D756" t="str">
        <f>HYPERLINK("https://talan.bank.gov.ua/get-user-certificate/c0gsRbPwOqxdKZEJJO8F","Завантажити сертифікат")</f>
        <v>Завантажити сертифікат</v>
      </c>
    </row>
    <row r="757" spans="1:4" x14ac:dyDescent="0.3">
      <c r="A757" t="s">
        <v>1514</v>
      </c>
      <c r="B757" t="s">
        <v>4</v>
      </c>
      <c r="C757" t="s">
        <v>1515</v>
      </c>
      <c r="D757" t="str">
        <f>HYPERLINK("https://talan.bank.gov.ua/get-user-certificate/c0gsRqbSV9bN_Y_GW2DO","Завантажити сертифікат")</f>
        <v>Завантажити сертифікат</v>
      </c>
    </row>
    <row r="758" spans="1:4" x14ac:dyDescent="0.3">
      <c r="A758" t="s">
        <v>1516</v>
      </c>
      <c r="B758" t="s">
        <v>4</v>
      </c>
      <c r="C758" t="s">
        <v>1517</v>
      </c>
      <c r="D758" t="str">
        <f>HYPERLINK("https://talan.bank.gov.ua/get-user-certificate/c0gsRWbjI6oeGp3jO9xn","Завантажити сертифікат")</f>
        <v>Завантажити сертифікат</v>
      </c>
    </row>
    <row r="759" spans="1:4" x14ac:dyDescent="0.3">
      <c r="A759" t="s">
        <v>1518</v>
      </c>
      <c r="B759" t="s">
        <v>4</v>
      </c>
      <c r="C759" t="s">
        <v>1519</v>
      </c>
      <c r="D759" t="str">
        <f>HYPERLINK("https://talan.bank.gov.ua/get-user-certificate/c0gsR_hCqCsYUzDw-Dj8","Завантажити сертифікат")</f>
        <v>Завантажити сертифікат</v>
      </c>
    </row>
    <row r="760" spans="1:4" x14ac:dyDescent="0.3">
      <c r="A760" t="s">
        <v>1520</v>
      </c>
      <c r="B760" t="s">
        <v>4</v>
      </c>
      <c r="C760" t="s">
        <v>1521</v>
      </c>
      <c r="D760" t="str">
        <f>HYPERLINK("https://talan.bank.gov.ua/get-user-certificate/c0gsRGhmzm6qF5VbTPcq","Завантажити сертифікат")</f>
        <v>Завантажити сертифікат</v>
      </c>
    </row>
    <row r="761" spans="1:4" x14ac:dyDescent="0.3">
      <c r="A761" t="s">
        <v>1522</v>
      </c>
      <c r="B761" t="s">
        <v>4</v>
      </c>
      <c r="C761" t="s">
        <v>1523</v>
      </c>
      <c r="D761" t="str">
        <f>HYPERLINK("https://talan.bank.gov.ua/get-user-certificate/c0gsRNoSHgzz8quceorD","Завантажити сертифікат")</f>
        <v>Завантажити сертифікат</v>
      </c>
    </row>
    <row r="762" spans="1:4" x14ac:dyDescent="0.3">
      <c r="A762" t="s">
        <v>1524</v>
      </c>
      <c r="B762" t="s">
        <v>4</v>
      </c>
      <c r="C762" t="s">
        <v>1525</v>
      </c>
      <c r="D762" t="str">
        <f>HYPERLINK("https://talan.bank.gov.ua/get-user-certificate/c0gsRbkJTK48rcPY-7vE","Завантажити сертифікат")</f>
        <v>Завантажити сертифікат</v>
      </c>
    </row>
    <row r="763" spans="1:4" x14ac:dyDescent="0.3">
      <c r="A763" t="s">
        <v>1526</v>
      </c>
      <c r="B763" t="s">
        <v>4</v>
      </c>
      <c r="C763" t="s">
        <v>1527</v>
      </c>
      <c r="D763" t="str">
        <f>HYPERLINK("https://talan.bank.gov.ua/get-user-certificate/c0gsRfqiVF8tcs9kpCu3","Завантажити сертифікат")</f>
        <v>Завантажити сертифікат</v>
      </c>
    </row>
    <row r="764" spans="1:4" x14ac:dyDescent="0.3">
      <c r="A764" t="s">
        <v>1528</v>
      </c>
      <c r="B764" t="s">
        <v>4</v>
      </c>
      <c r="C764" t="s">
        <v>1529</v>
      </c>
      <c r="D764" t="str">
        <f>HYPERLINK("https://talan.bank.gov.ua/get-user-certificate/c0gsR8hJiOPlcbZVbj-6","Завантажити сертифікат")</f>
        <v>Завантажити сертифікат</v>
      </c>
    </row>
    <row r="765" spans="1:4" x14ac:dyDescent="0.3">
      <c r="A765" t="s">
        <v>1530</v>
      </c>
      <c r="B765" t="s">
        <v>4</v>
      </c>
      <c r="C765" t="s">
        <v>1531</v>
      </c>
      <c r="D765" t="str">
        <f>HYPERLINK("https://talan.bank.gov.ua/get-user-certificate/c0gsRBpbiCV-TSwF3tv6","Завантажити сертифікат")</f>
        <v>Завантажити сертифікат</v>
      </c>
    </row>
    <row r="766" spans="1:4" x14ac:dyDescent="0.3">
      <c r="A766" t="s">
        <v>1532</v>
      </c>
      <c r="B766" t="s">
        <v>4</v>
      </c>
      <c r="C766" t="s">
        <v>1533</v>
      </c>
      <c r="D766" t="str">
        <f>HYPERLINK("https://talan.bank.gov.ua/get-user-certificate/c0gsReKwImBkdRW_uXGX","Завантажити сертифікат")</f>
        <v>Завантажити сертифікат</v>
      </c>
    </row>
    <row r="767" spans="1:4" x14ac:dyDescent="0.3">
      <c r="A767" t="s">
        <v>1534</v>
      </c>
      <c r="B767" t="s">
        <v>4</v>
      </c>
      <c r="C767" t="s">
        <v>1535</v>
      </c>
      <c r="D767" t="str">
        <f>HYPERLINK("https://talan.bank.gov.ua/get-user-certificate/c0gsR1liaVxSGJKxyi_E","Завантажити сертифікат")</f>
        <v>Завантажити сертифікат</v>
      </c>
    </row>
    <row r="768" spans="1:4" x14ac:dyDescent="0.3">
      <c r="A768" t="s">
        <v>1536</v>
      </c>
      <c r="B768" t="s">
        <v>4</v>
      </c>
      <c r="C768" t="s">
        <v>1537</v>
      </c>
      <c r="D768" t="str">
        <f>HYPERLINK("https://talan.bank.gov.ua/get-user-certificate/c0gsRu-2daPVgeyGCPFw","Завантажити сертифікат")</f>
        <v>Завантажити сертифікат</v>
      </c>
    </row>
    <row r="769" spans="1:4" x14ac:dyDescent="0.3">
      <c r="A769" t="s">
        <v>1538</v>
      </c>
      <c r="B769" t="s">
        <v>4</v>
      </c>
      <c r="C769" t="s">
        <v>1539</v>
      </c>
      <c r="D769" t="str">
        <f>HYPERLINK("https://talan.bank.gov.ua/get-user-certificate/c0gsRVol0x0X0A__1J3A","Завантажити сертифікат")</f>
        <v>Завантажити сертифікат</v>
      </c>
    </row>
    <row r="770" spans="1:4" x14ac:dyDescent="0.3">
      <c r="A770" t="s">
        <v>1540</v>
      </c>
      <c r="B770" t="s">
        <v>4</v>
      </c>
      <c r="C770" t="s">
        <v>1541</v>
      </c>
      <c r="D770" t="str">
        <f>HYPERLINK("https://talan.bank.gov.ua/get-user-certificate/c0gsRvKCmARwPE7AWMFG","Завантажити сертифікат")</f>
        <v>Завантажити сертифікат</v>
      </c>
    </row>
    <row r="771" spans="1:4" x14ac:dyDescent="0.3">
      <c r="A771" t="s">
        <v>1542</v>
      </c>
      <c r="B771" t="s">
        <v>4</v>
      </c>
      <c r="C771" t="s">
        <v>1543</v>
      </c>
      <c r="D771" t="str">
        <f>HYPERLINK("https://talan.bank.gov.ua/get-user-certificate/c0gsRxPL0JXHdgOCgyXP","Завантажити сертифікат")</f>
        <v>Завантажити сертифікат</v>
      </c>
    </row>
    <row r="772" spans="1:4" x14ac:dyDescent="0.3">
      <c r="A772" t="s">
        <v>1544</v>
      </c>
      <c r="B772" t="s">
        <v>4</v>
      </c>
      <c r="C772" t="s">
        <v>1545</v>
      </c>
      <c r="D772" t="str">
        <f>HYPERLINK("https://talan.bank.gov.ua/get-user-certificate/c0gsRt-9G1xiSjNnw832","Завантажити сертифікат")</f>
        <v>Завантажити сертифікат</v>
      </c>
    </row>
    <row r="773" spans="1:4" x14ac:dyDescent="0.3">
      <c r="A773" t="s">
        <v>1546</v>
      </c>
      <c r="B773" t="s">
        <v>4</v>
      </c>
      <c r="C773" t="s">
        <v>1547</v>
      </c>
      <c r="D773" t="str">
        <f>HYPERLINK("https://talan.bank.gov.ua/get-user-certificate/c0gsRW79P0CkDF_28p9y","Завантажити сертифікат")</f>
        <v>Завантажити сертифікат</v>
      </c>
    </row>
    <row r="774" spans="1:4" x14ac:dyDescent="0.3">
      <c r="A774" t="s">
        <v>1548</v>
      </c>
      <c r="B774" t="s">
        <v>4</v>
      </c>
      <c r="C774" t="s">
        <v>1549</v>
      </c>
      <c r="D774" t="str">
        <f>HYPERLINK("https://talan.bank.gov.ua/get-user-certificate/c0gsRd7dXtNZ8kwmBqGK","Завантажити сертифікат")</f>
        <v>Завантажити сертифікат</v>
      </c>
    </row>
    <row r="775" spans="1:4" x14ac:dyDescent="0.3">
      <c r="A775" t="s">
        <v>1550</v>
      </c>
      <c r="B775" t="s">
        <v>4</v>
      </c>
      <c r="C775" t="s">
        <v>1551</v>
      </c>
      <c r="D775" t="str">
        <f>HYPERLINK("https://talan.bank.gov.ua/get-user-certificate/c0gsRUx3r2-8_NFJ3DYL","Завантажити сертифікат")</f>
        <v>Завантажити сертифікат</v>
      </c>
    </row>
    <row r="776" spans="1:4" x14ac:dyDescent="0.3">
      <c r="A776" t="s">
        <v>1552</v>
      </c>
      <c r="B776" t="s">
        <v>4</v>
      </c>
      <c r="C776" t="s">
        <v>1553</v>
      </c>
      <c r="D776" t="str">
        <f>HYPERLINK("https://talan.bank.gov.ua/get-user-certificate/c0gsR5YOUGvZVNnMEVpQ","Завантажити сертифікат")</f>
        <v>Завантажити сертифікат</v>
      </c>
    </row>
    <row r="777" spans="1:4" x14ac:dyDescent="0.3">
      <c r="A777" t="s">
        <v>1554</v>
      </c>
      <c r="B777" t="s">
        <v>4</v>
      </c>
      <c r="C777" t="s">
        <v>1555</v>
      </c>
      <c r="D777" t="str">
        <f>HYPERLINK("https://talan.bank.gov.ua/get-user-certificate/c0gsRsI2zgALK3l7W-V8","Завантажити сертифікат")</f>
        <v>Завантажити сертифікат</v>
      </c>
    </row>
    <row r="778" spans="1:4" x14ac:dyDescent="0.3">
      <c r="A778" t="s">
        <v>1556</v>
      </c>
      <c r="B778" t="s">
        <v>4</v>
      </c>
      <c r="C778" t="s">
        <v>1557</v>
      </c>
      <c r="D778" t="str">
        <f>HYPERLINK("https://talan.bank.gov.ua/get-user-certificate/c0gsRvVNl0jO-K89lPxO","Завантажити сертифікат")</f>
        <v>Завантажити сертифікат</v>
      </c>
    </row>
    <row r="779" spans="1:4" x14ac:dyDescent="0.3">
      <c r="A779" t="s">
        <v>1558</v>
      </c>
      <c r="B779" t="s">
        <v>4</v>
      </c>
      <c r="C779" t="s">
        <v>1559</v>
      </c>
      <c r="D779" t="str">
        <f>HYPERLINK("https://talan.bank.gov.ua/get-user-certificate/c0gsRFrZzwszouYqK1be","Завантажити сертифікат")</f>
        <v>Завантажити сертифікат</v>
      </c>
    </row>
    <row r="780" spans="1:4" x14ac:dyDescent="0.3">
      <c r="A780" t="s">
        <v>1560</v>
      </c>
      <c r="B780" t="s">
        <v>4</v>
      </c>
      <c r="C780" t="s">
        <v>1561</v>
      </c>
      <c r="D780" t="str">
        <f>HYPERLINK("https://talan.bank.gov.ua/get-user-certificate/c0gsR1xxCtx6bBrbhcaf","Завантажити сертифікат")</f>
        <v>Завантажити сертифікат</v>
      </c>
    </row>
    <row r="781" spans="1:4" x14ac:dyDescent="0.3">
      <c r="A781" t="s">
        <v>1562</v>
      </c>
      <c r="B781" t="s">
        <v>4</v>
      </c>
      <c r="C781" t="s">
        <v>1563</v>
      </c>
      <c r="D781" t="str">
        <f>HYPERLINK("https://talan.bank.gov.ua/get-user-certificate/c0gsRFkrTWr7LUd5SDW5","Завантажити сертифікат")</f>
        <v>Завантажити сертифікат</v>
      </c>
    </row>
    <row r="782" spans="1:4" x14ac:dyDescent="0.3">
      <c r="A782" t="s">
        <v>1564</v>
      </c>
      <c r="B782" t="s">
        <v>4</v>
      </c>
      <c r="C782" t="s">
        <v>1565</v>
      </c>
      <c r="D782" t="str">
        <f>HYPERLINK("https://talan.bank.gov.ua/get-user-certificate/c0gsRmAQv3TSQgMTGsBw","Завантажити сертифікат")</f>
        <v>Завантажити сертифікат</v>
      </c>
    </row>
    <row r="783" spans="1:4" x14ac:dyDescent="0.3">
      <c r="A783" t="s">
        <v>1566</v>
      </c>
      <c r="B783" t="s">
        <v>4</v>
      </c>
      <c r="C783" t="s">
        <v>1567</v>
      </c>
      <c r="D783" t="str">
        <f>HYPERLINK("https://talan.bank.gov.ua/get-user-certificate/c0gsR7HAHCi2l6l-nzMD","Завантажити сертифікат")</f>
        <v>Завантажити сертифікат</v>
      </c>
    </row>
    <row r="784" spans="1:4" x14ac:dyDescent="0.3">
      <c r="A784" t="s">
        <v>1568</v>
      </c>
      <c r="B784" t="s">
        <v>4</v>
      </c>
      <c r="C784" t="s">
        <v>1569</v>
      </c>
      <c r="D784" t="str">
        <f>HYPERLINK("https://talan.bank.gov.ua/get-user-certificate/c0gsRJjBCSttFNsxipz6","Завантажити сертифікат")</f>
        <v>Завантажити сертифікат</v>
      </c>
    </row>
    <row r="785" spans="1:4" x14ac:dyDescent="0.3">
      <c r="A785" t="s">
        <v>1570</v>
      </c>
      <c r="B785" t="s">
        <v>4</v>
      </c>
      <c r="C785" t="s">
        <v>1571</v>
      </c>
      <c r="D785" t="str">
        <f>HYPERLINK("https://talan.bank.gov.ua/get-user-certificate/c0gsRsQrvaapQN7tvaG2","Завантажити сертифікат")</f>
        <v>Завантажити сертифікат</v>
      </c>
    </row>
    <row r="786" spans="1:4" x14ac:dyDescent="0.3">
      <c r="A786" t="s">
        <v>1572</v>
      </c>
      <c r="B786" t="s">
        <v>4</v>
      </c>
      <c r="C786" t="s">
        <v>1573</v>
      </c>
      <c r="D786" t="str">
        <f>HYPERLINK("https://talan.bank.gov.ua/get-user-certificate/c0gsRbyRbbdP1rEoCP8H","Завантажити сертифікат")</f>
        <v>Завантажити сертифікат</v>
      </c>
    </row>
    <row r="787" spans="1:4" x14ac:dyDescent="0.3">
      <c r="A787" t="s">
        <v>1574</v>
      </c>
      <c r="B787" t="s">
        <v>4</v>
      </c>
      <c r="C787" t="s">
        <v>1575</v>
      </c>
      <c r="D787" t="str">
        <f>HYPERLINK("https://talan.bank.gov.ua/get-user-certificate/c0gsRxGLMVNFjSt8Toc4","Завантажити сертифікат")</f>
        <v>Завантажити сертифікат</v>
      </c>
    </row>
    <row r="788" spans="1:4" x14ac:dyDescent="0.3">
      <c r="A788" t="s">
        <v>1576</v>
      </c>
      <c r="B788" t="s">
        <v>4</v>
      </c>
      <c r="C788" t="s">
        <v>1577</v>
      </c>
      <c r="D788" t="str">
        <f>HYPERLINK("https://talan.bank.gov.ua/get-user-certificate/c0gsR7fY3ygIO1PwHNbi","Завантажити сертифікат")</f>
        <v>Завантажити сертифікат</v>
      </c>
    </row>
    <row r="789" spans="1:4" x14ac:dyDescent="0.3">
      <c r="A789" t="s">
        <v>1578</v>
      </c>
      <c r="B789" t="s">
        <v>4</v>
      </c>
      <c r="C789" t="s">
        <v>1579</v>
      </c>
      <c r="D789" t="str">
        <f>HYPERLINK("https://talan.bank.gov.ua/get-user-certificate/c0gsRXD26FcsCodutt1v","Завантажити сертифікат")</f>
        <v>Завантажити сертифікат</v>
      </c>
    </row>
    <row r="790" spans="1:4" x14ac:dyDescent="0.3">
      <c r="A790" t="s">
        <v>1580</v>
      </c>
      <c r="B790" t="s">
        <v>4</v>
      </c>
      <c r="C790" t="s">
        <v>1581</v>
      </c>
      <c r="D790" t="str">
        <f>HYPERLINK("https://talan.bank.gov.ua/get-user-certificate/c0gsRDemb8udIP1YWfGZ","Завантажити сертифікат")</f>
        <v>Завантажити сертифікат</v>
      </c>
    </row>
    <row r="791" spans="1:4" x14ac:dyDescent="0.3">
      <c r="A791" t="s">
        <v>1582</v>
      </c>
      <c r="B791" t="s">
        <v>4</v>
      </c>
      <c r="C791" t="s">
        <v>1583</v>
      </c>
      <c r="D791" t="str">
        <f>HYPERLINK("https://talan.bank.gov.ua/get-user-certificate/c0gsR6mmK-dDBa91ihX8","Завантажити сертифікат")</f>
        <v>Завантажити сертифікат</v>
      </c>
    </row>
    <row r="792" spans="1:4" x14ac:dyDescent="0.3">
      <c r="A792" t="s">
        <v>1584</v>
      </c>
      <c r="B792" t="s">
        <v>4</v>
      </c>
      <c r="C792" t="s">
        <v>1585</v>
      </c>
      <c r="D792" t="str">
        <f>HYPERLINK("https://talan.bank.gov.ua/get-user-certificate/c0gsRsUolqnovYdzqW-k","Завантажити сертифікат")</f>
        <v>Завантажити сертифікат</v>
      </c>
    </row>
    <row r="793" spans="1:4" x14ac:dyDescent="0.3">
      <c r="A793" t="s">
        <v>1586</v>
      </c>
      <c r="B793" t="s">
        <v>4</v>
      </c>
      <c r="C793" t="s">
        <v>1587</v>
      </c>
      <c r="D793" t="str">
        <f>HYPERLINK("https://talan.bank.gov.ua/get-user-certificate/c0gsRD5SpFQ_YRbJfJWW","Завантажити сертифікат")</f>
        <v>Завантажити сертифікат</v>
      </c>
    </row>
    <row r="794" spans="1:4" x14ac:dyDescent="0.3">
      <c r="A794" t="s">
        <v>1588</v>
      </c>
      <c r="B794" t="s">
        <v>4</v>
      </c>
      <c r="C794" t="s">
        <v>1589</v>
      </c>
      <c r="D794" t="str">
        <f>HYPERLINK("https://talan.bank.gov.ua/get-user-certificate/c0gsRxz-4QjAEDUFPs_V","Завантажити сертифікат")</f>
        <v>Завантажити сертифікат</v>
      </c>
    </row>
    <row r="795" spans="1:4" x14ac:dyDescent="0.3">
      <c r="A795" t="s">
        <v>1590</v>
      </c>
      <c r="B795" t="s">
        <v>4</v>
      </c>
      <c r="C795" t="s">
        <v>1591</v>
      </c>
      <c r="D795" t="str">
        <f>HYPERLINK("https://talan.bank.gov.ua/get-user-certificate/c0gsRelP96OmtBdPIED4","Завантажити сертифікат")</f>
        <v>Завантажити сертифікат</v>
      </c>
    </row>
    <row r="796" spans="1:4" x14ac:dyDescent="0.3">
      <c r="A796" t="s">
        <v>1592</v>
      </c>
      <c r="B796" t="s">
        <v>4</v>
      </c>
      <c r="C796" t="s">
        <v>1593</v>
      </c>
      <c r="D796" t="str">
        <f>HYPERLINK("https://talan.bank.gov.ua/get-user-certificate/c0gsRaF7J7EW59xEclCH","Завантажити сертифікат")</f>
        <v>Завантажити сертифікат</v>
      </c>
    </row>
    <row r="797" spans="1:4" x14ac:dyDescent="0.3">
      <c r="A797" t="s">
        <v>1594</v>
      </c>
      <c r="B797" t="s">
        <v>4</v>
      </c>
      <c r="C797" t="s">
        <v>1595</v>
      </c>
      <c r="D797" t="str">
        <f>HYPERLINK("https://talan.bank.gov.ua/get-user-certificate/c0gsRtgBu0GAHq3uFS1X","Завантажити сертифікат")</f>
        <v>Завантажити сертифікат</v>
      </c>
    </row>
    <row r="798" spans="1:4" x14ac:dyDescent="0.3">
      <c r="A798" t="s">
        <v>1596</v>
      </c>
      <c r="B798" t="s">
        <v>4</v>
      </c>
      <c r="C798" t="s">
        <v>1597</v>
      </c>
      <c r="D798" t="str">
        <f>HYPERLINK("https://talan.bank.gov.ua/get-user-certificate/c0gsRehsU8biPOuQXdgE","Завантажити сертифікат")</f>
        <v>Завантажити сертифікат</v>
      </c>
    </row>
    <row r="799" spans="1:4" x14ac:dyDescent="0.3">
      <c r="A799" t="s">
        <v>1598</v>
      </c>
      <c r="B799" t="s">
        <v>4</v>
      </c>
      <c r="C799" t="s">
        <v>1599</v>
      </c>
      <c r="D799" t="str">
        <f>HYPERLINK("https://talan.bank.gov.ua/get-user-certificate/c0gsRHjDQkEmkAJPkARc","Завантажити сертифікат")</f>
        <v>Завантажити сертифікат</v>
      </c>
    </row>
    <row r="800" spans="1:4" x14ac:dyDescent="0.3">
      <c r="A800" t="s">
        <v>1600</v>
      </c>
      <c r="B800" t="s">
        <v>4</v>
      </c>
      <c r="C800" t="s">
        <v>1601</v>
      </c>
      <c r="D800" t="str">
        <f>HYPERLINK("https://talan.bank.gov.ua/get-user-certificate/c0gsREVCaQO-Le3KCtid","Завантажити сертифікат")</f>
        <v>Завантажити сертифікат</v>
      </c>
    </row>
    <row r="801" spans="1:4" x14ac:dyDescent="0.3">
      <c r="A801" t="s">
        <v>1602</v>
      </c>
      <c r="B801" t="s">
        <v>4</v>
      </c>
      <c r="C801" t="s">
        <v>1603</v>
      </c>
      <c r="D801" t="str">
        <f>HYPERLINK("https://talan.bank.gov.ua/get-user-certificate/c0gsRxoHlUNGBzhJ4b2D","Завантажити сертифікат")</f>
        <v>Завантажити сертифікат</v>
      </c>
    </row>
    <row r="802" spans="1:4" x14ac:dyDescent="0.3">
      <c r="A802" t="s">
        <v>1604</v>
      </c>
      <c r="B802" t="s">
        <v>4</v>
      </c>
      <c r="C802" t="s">
        <v>1605</v>
      </c>
      <c r="D802" t="str">
        <f>HYPERLINK("https://talan.bank.gov.ua/get-user-certificate/c0gsRR1Mf-xbDFqechuC","Завантажити сертифікат")</f>
        <v>Завантажити сертифікат</v>
      </c>
    </row>
    <row r="803" spans="1:4" x14ac:dyDescent="0.3">
      <c r="A803" t="s">
        <v>1606</v>
      </c>
      <c r="B803" t="s">
        <v>4</v>
      </c>
      <c r="C803" t="s">
        <v>1607</v>
      </c>
      <c r="D803" t="str">
        <f>HYPERLINK("https://talan.bank.gov.ua/get-user-certificate/c0gsRXVRERroVYXPPkRQ","Завантажити сертифікат")</f>
        <v>Завантажити сертифікат</v>
      </c>
    </row>
    <row r="804" spans="1:4" x14ac:dyDescent="0.3">
      <c r="A804" t="s">
        <v>1608</v>
      </c>
      <c r="B804" t="s">
        <v>4</v>
      </c>
      <c r="C804" t="s">
        <v>1609</v>
      </c>
      <c r="D804" t="str">
        <f>HYPERLINK("https://talan.bank.gov.ua/get-user-certificate/c0gsRBPojy6YFHDY5nFY","Завантажити сертифікат")</f>
        <v>Завантажити сертифікат</v>
      </c>
    </row>
    <row r="805" spans="1:4" x14ac:dyDescent="0.3">
      <c r="A805" t="s">
        <v>1610</v>
      </c>
      <c r="B805" t="s">
        <v>4</v>
      </c>
      <c r="C805" t="s">
        <v>1611</v>
      </c>
      <c r="D805" t="str">
        <f>HYPERLINK("https://talan.bank.gov.ua/get-user-certificate/c0gsRsmh20ddDNeXwOtX","Завантажити сертифікат")</f>
        <v>Завантажити сертифікат</v>
      </c>
    </row>
    <row r="806" spans="1:4" x14ac:dyDescent="0.3">
      <c r="A806" t="s">
        <v>1612</v>
      </c>
      <c r="B806" t="s">
        <v>4</v>
      </c>
      <c r="C806" t="s">
        <v>1613</v>
      </c>
      <c r="D806" t="str">
        <f>HYPERLINK("https://talan.bank.gov.ua/get-user-certificate/c0gsRf26fhg4CM4XRZwr","Завантажити сертифікат")</f>
        <v>Завантажити сертифікат</v>
      </c>
    </row>
    <row r="807" spans="1:4" x14ac:dyDescent="0.3">
      <c r="A807" t="s">
        <v>1614</v>
      </c>
      <c r="B807" t="s">
        <v>4</v>
      </c>
      <c r="C807" t="s">
        <v>1615</v>
      </c>
      <c r="D807" t="str">
        <f>HYPERLINK("https://talan.bank.gov.ua/get-user-certificate/c0gsRLaRH8d00eD0Fy9u","Завантажити сертифікат")</f>
        <v>Завантажити сертифікат</v>
      </c>
    </row>
    <row r="808" spans="1:4" x14ac:dyDescent="0.3">
      <c r="A808" t="s">
        <v>1616</v>
      </c>
      <c r="B808" t="s">
        <v>4</v>
      </c>
      <c r="C808" t="s">
        <v>1617</v>
      </c>
      <c r="D808" t="str">
        <f>HYPERLINK("https://talan.bank.gov.ua/get-user-certificate/c0gsRyN5vcWSCmXM95Wh","Завантажити сертифікат")</f>
        <v>Завантажити сертифікат</v>
      </c>
    </row>
    <row r="809" spans="1:4" x14ac:dyDescent="0.3">
      <c r="A809" t="s">
        <v>1618</v>
      </c>
      <c r="B809" t="s">
        <v>4</v>
      </c>
      <c r="C809" t="s">
        <v>1619</v>
      </c>
      <c r="D809" t="str">
        <f>HYPERLINK("https://talan.bank.gov.ua/get-user-certificate/c0gsRZLWYNm5HOS4ndj1","Завантажити сертифікат")</f>
        <v>Завантажити сертифікат</v>
      </c>
    </row>
    <row r="810" spans="1:4" x14ac:dyDescent="0.3">
      <c r="A810" t="s">
        <v>1620</v>
      </c>
      <c r="B810" t="s">
        <v>4</v>
      </c>
      <c r="C810" t="s">
        <v>1621</v>
      </c>
      <c r="D810" t="str">
        <f>HYPERLINK("https://talan.bank.gov.ua/get-user-certificate/c0gsR6ctgJFJzFuapJfi","Завантажити сертифікат")</f>
        <v>Завантажити сертифікат</v>
      </c>
    </row>
    <row r="811" spans="1:4" x14ac:dyDescent="0.3">
      <c r="A811" t="s">
        <v>1622</v>
      </c>
      <c r="B811" t="s">
        <v>4</v>
      </c>
      <c r="C811" t="s">
        <v>1623</v>
      </c>
      <c r="D811" t="str">
        <f>HYPERLINK("https://talan.bank.gov.ua/get-user-certificate/c0gsRdc0y-fvu7JPPXRj","Завантажити сертифікат")</f>
        <v>Завантажити сертифікат</v>
      </c>
    </row>
    <row r="812" spans="1:4" x14ac:dyDescent="0.3">
      <c r="A812" t="s">
        <v>1624</v>
      </c>
      <c r="B812" t="s">
        <v>4</v>
      </c>
      <c r="C812" t="s">
        <v>1625</v>
      </c>
      <c r="D812" t="str">
        <f>HYPERLINK("https://talan.bank.gov.ua/get-user-certificate/c0gsR8d73LUhnLQvDMm0","Завантажити сертифікат")</f>
        <v>Завантажити сертифікат</v>
      </c>
    </row>
    <row r="813" spans="1:4" x14ac:dyDescent="0.3">
      <c r="A813" t="s">
        <v>1626</v>
      </c>
      <c r="B813" t="s">
        <v>4</v>
      </c>
      <c r="C813" t="s">
        <v>1627</v>
      </c>
      <c r="D813" t="str">
        <f>HYPERLINK("https://talan.bank.gov.ua/get-user-certificate/c0gsRMq_H_dydN8GpLKk","Завантажити сертифікат")</f>
        <v>Завантажити сертифікат</v>
      </c>
    </row>
    <row r="814" spans="1:4" x14ac:dyDescent="0.3">
      <c r="A814" t="s">
        <v>1628</v>
      </c>
      <c r="B814" t="s">
        <v>4</v>
      </c>
      <c r="C814" t="s">
        <v>1629</v>
      </c>
      <c r="D814" t="str">
        <f>HYPERLINK("https://talan.bank.gov.ua/get-user-certificate/c0gsRw_nzvU7Gz-3F9B_","Завантажити сертифікат")</f>
        <v>Завантажити сертифікат</v>
      </c>
    </row>
    <row r="815" spans="1:4" x14ac:dyDescent="0.3">
      <c r="A815" t="s">
        <v>1630</v>
      </c>
      <c r="B815" t="s">
        <v>4</v>
      </c>
      <c r="C815" t="s">
        <v>1631</v>
      </c>
      <c r="D815" t="str">
        <f>HYPERLINK("https://talan.bank.gov.ua/get-user-certificate/c0gsRs54n4EtwXpmc6Ip","Завантажити сертифікат")</f>
        <v>Завантажити сертифікат</v>
      </c>
    </row>
    <row r="816" spans="1:4" x14ac:dyDescent="0.3">
      <c r="A816" t="s">
        <v>1632</v>
      </c>
      <c r="B816" t="s">
        <v>4</v>
      </c>
      <c r="C816" t="s">
        <v>1633</v>
      </c>
      <c r="D816" t="str">
        <f>HYPERLINK("https://talan.bank.gov.ua/get-user-certificate/c0gsR-3Vtq2JF6qKoQAP","Завантажити сертифікат")</f>
        <v>Завантажити сертифікат</v>
      </c>
    </row>
    <row r="817" spans="1:4" x14ac:dyDescent="0.3">
      <c r="A817" t="s">
        <v>1634</v>
      </c>
      <c r="B817" t="s">
        <v>4</v>
      </c>
      <c r="C817" t="s">
        <v>1635</v>
      </c>
      <c r="D817" t="str">
        <f>HYPERLINK("https://talan.bank.gov.ua/get-user-certificate/c0gsRYPMRCfYB9SvSoyZ","Завантажити сертифікат")</f>
        <v>Завантажити сертифікат</v>
      </c>
    </row>
    <row r="818" spans="1:4" x14ac:dyDescent="0.3">
      <c r="A818" t="s">
        <v>1636</v>
      </c>
      <c r="B818" t="s">
        <v>4</v>
      </c>
      <c r="C818" t="s">
        <v>1637</v>
      </c>
      <c r="D818" t="str">
        <f>HYPERLINK("https://talan.bank.gov.ua/get-user-certificate/c0gsR2Q0VoSaUmKg7wDU","Завантажити сертифікат")</f>
        <v>Завантажити сертифікат</v>
      </c>
    </row>
    <row r="819" spans="1:4" x14ac:dyDescent="0.3">
      <c r="A819" t="s">
        <v>1638</v>
      </c>
      <c r="B819" t="s">
        <v>4</v>
      </c>
      <c r="C819" t="s">
        <v>1639</v>
      </c>
      <c r="D819" t="str">
        <f>HYPERLINK("https://talan.bank.gov.ua/get-user-certificate/c0gsRHjxMu2A4qF_vRfP","Завантажити сертифікат")</f>
        <v>Завантажити сертифікат</v>
      </c>
    </row>
    <row r="820" spans="1:4" x14ac:dyDescent="0.3">
      <c r="A820" t="s">
        <v>1640</v>
      </c>
      <c r="B820" t="s">
        <v>4</v>
      </c>
      <c r="C820" t="s">
        <v>1641</v>
      </c>
      <c r="D820" t="str">
        <f>HYPERLINK("https://talan.bank.gov.ua/get-user-certificate/c0gsRKHVAIRUgXBAu8Ly","Завантажити сертифікат")</f>
        <v>Завантажити сертифікат</v>
      </c>
    </row>
    <row r="821" spans="1:4" x14ac:dyDescent="0.3">
      <c r="A821" t="s">
        <v>1642</v>
      </c>
      <c r="B821" t="s">
        <v>4</v>
      </c>
      <c r="C821" t="s">
        <v>1643</v>
      </c>
      <c r="D821" t="str">
        <f>HYPERLINK("https://talan.bank.gov.ua/get-user-certificate/c0gsRk4axuDa-n5W-gP5","Завантажити сертифікат")</f>
        <v>Завантажити сертифікат</v>
      </c>
    </row>
    <row r="822" spans="1:4" x14ac:dyDescent="0.3">
      <c r="A822" t="s">
        <v>1644</v>
      </c>
      <c r="B822" t="s">
        <v>4</v>
      </c>
      <c r="C822" t="s">
        <v>1645</v>
      </c>
      <c r="D822" t="str">
        <f>HYPERLINK("https://talan.bank.gov.ua/get-user-certificate/c0gsRCZW9SLfWM5NlSvm","Завантажити сертифікат")</f>
        <v>Завантажити сертифікат</v>
      </c>
    </row>
    <row r="823" spans="1:4" x14ac:dyDescent="0.3">
      <c r="A823" t="s">
        <v>1646</v>
      </c>
      <c r="B823" t="s">
        <v>4</v>
      </c>
      <c r="C823" t="s">
        <v>1647</v>
      </c>
      <c r="D823" t="str">
        <f>HYPERLINK("https://talan.bank.gov.ua/get-user-certificate/c0gsRxQx_JWWXl726tpq","Завантажити сертифікат")</f>
        <v>Завантажити сертифікат</v>
      </c>
    </row>
    <row r="824" spans="1:4" x14ac:dyDescent="0.3">
      <c r="A824" t="s">
        <v>1648</v>
      </c>
      <c r="B824" t="s">
        <v>4</v>
      </c>
      <c r="C824" t="s">
        <v>1649</v>
      </c>
      <c r="D824" t="str">
        <f>HYPERLINK("https://talan.bank.gov.ua/get-user-certificate/c0gsRTr0-089VZhoShUU","Завантажити сертифікат")</f>
        <v>Завантажити сертифікат</v>
      </c>
    </row>
    <row r="825" spans="1:4" x14ac:dyDescent="0.3">
      <c r="A825" t="s">
        <v>1650</v>
      </c>
      <c r="B825" t="s">
        <v>4</v>
      </c>
      <c r="C825" t="s">
        <v>1651</v>
      </c>
      <c r="D825" t="str">
        <f>HYPERLINK("https://talan.bank.gov.ua/get-user-certificate/c0gsRb7opVchzZHX5B5m","Завантажити сертифікат")</f>
        <v>Завантажити сертифікат</v>
      </c>
    </row>
    <row r="826" spans="1:4" x14ac:dyDescent="0.3">
      <c r="A826" t="s">
        <v>1652</v>
      </c>
      <c r="B826" t="s">
        <v>4</v>
      </c>
      <c r="C826" t="s">
        <v>1653</v>
      </c>
      <c r="D826" t="str">
        <f>HYPERLINK("https://talan.bank.gov.ua/get-user-certificate/c0gsR-jGJlBqNsQcyGvn","Завантажити сертифікат")</f>
        <v>Завантажити сертифікат</v>
      </c>
    </row>
    <row r="827" spans="1:4" x14ac:dyDescent="0.3">
      <c r="A827" t="s">
        <v>1654</v>
      </c>
      <c r="B827" t="s">
        <v>4</v>
      </c>
      <c r="C827" t="s">
        <v>1655</v>
      </c>
      <c r="D827" t="str">
        <f>HYPERLINK("https://talan.bank.gov.ua/get-user-certificate/c0gsR6ye9hzKsXcCHULG","Завантажити сертифікат")</f>
        <v>Завантажити сертифікат</v>
      </c>
    </row>
    <row r="828" spans="1:4" x14ac:dyDescent="0.3">
      <c r="A828" t="s">
        <v>1656</v>
      </c>
      <c r="B828" t="s">
        <v>4</v>
      </c>
      <c r="C828" t="s">
        <v>1657</v>
      </c>
      <c r="D828" t="str">
        <f>HYPERLINK("https://talan.bank.gov.ua/get-user-certificate/c0gsRVG0JZU9wJGetOFD","Завантажити сертифікат")</f>
        <v>Завантажити сертифікат</v>
      </c>
    </row>
    <row r="829" spans="1:4" x14ac:dyDescent="0.3">
      <c r="A829" t="s">
        <v>1658</v>
      </c>
      <c r="B829" t="s">
        <v>4</v>
      </c>
      <c r="C829" t="s">
        <v>1659</v>
      </c>
      <c r="D829" t="str">
        <f>HYPERLINK("https://talan.bank.gov.ua/get-user-certificate/c0gsROMiQBVlxZycH9Ca","Завантажити сертифікат")</f>
        <v>Завантажити сертифікат</v>
      </c>
    </row>
    <row r="830" spans="1:4" x14ac:dyDescent="0.3">
      <c r="A830" t="s">
        <v>1660</v>
      </c>
      <c r="B830" t="s">
        <v>4</v>
      </c>
      <c r="C830" t="s">
        <v>1661</v>
      </c>
      <c r="D830" t="str">
        <f>HYPERLINK("https://talan.bank.gov.ua/get-user-certificate/c0gsRTKDdQDIwfkvNlxm","Завантажити сертифікат")</f>
        <v>Завантажити сертифікат</v>
      </c>
    </row>
    <row r="831" spans="1:4" x14ac:dyDescent="0.3">
      <c r="A831" t="s">
        <v>1662</v>
      </c>
      <c r="B831" t="s">
        <v>4</v>
      </c>
      <c r="C831" t="s">
        <v>1663</v>
      </c>
      <c r="D831" t="str">
        <f>HYPERLINK("https://talan.bank.gov.ua/get-user-certificate/c0gsR7mF2xtMqo5oeOKl","Завантажити сертифікат")</f>
        <v>Завантажити сертифікат</v>
      </c>
    </row>
    <row r="832" spans="1:4" x14ac:dyDescent="0.3">
      <c r="A832" t="s">
        <v>1664</v>
      </c>
      <c r="B832" t="s">
        <v>4</v>
      </c>
      <c r="C832" t="s">
        <v>1665</v>
      </c>
      <c r="D832" t="str">
        <f>HYPERLINK("https://talan.bank.gov.ua/get-user-certificate/c0gsR_2CsYfhn8idOJjd","Завантажити сертифікат")</f>
        <v>Завантажити сертифікат</v>
      </c>
    </row>
    <row r="833" spans="1:4" x14ac:dyDescent="0.3">
      <c r="A833" t="s">
        <v>1666</v>
      </c>
      <c r="B833" t="s">
        <v>4</v>
      </c>
      <c r="C833" t="s">
        <v>1667</v>
      </c>
      <c r="D833" t="str">
        <f>HYPERLINK("https://talan.bank.gov.ua/get-user-certificate/c0gsRbU0nQuPbk9O6Us6","Завантажити сертифікат")</f>
        <v>Завантажити сертифікат</v>
      </c>
    </row>
    <row r="834" spans="1:4" x14ac:dyDescent="0.3">
      <c r="A834" t="s">
        <v>1668</v>
      </c>
      <c r="B834" t="s">
        <v>4</v>
      </c>
      <c r="C834" t="s">
        <v>1669</v>
      </c>
      <c r="D834" t="str">
        <f>HYPERLINK("https://talan.bank.gov.ua/get-user-certificate/c0gsRrOfX4jg2Tgt447D","Завантажити сертифікат")</f>
        <v>Завантажити сертифікат</v>
      </c>
    </row>
    <row r="835" spans="1:4" x14ac:dyDescent="0.3">
      <c r="A835" t="s">
        <v>1670</v>
      </c>
      <c r="B835" t="s">
        <v>4</v>
      </c>
      <c r="C835" t="s">
        <v>1671</v>
      </c>
      <c r="D835" t="str">
        <f>HYPERLINK("https://talan.bank.gov.ua/get-user-certificate/c0gsRWVMUhMxIk-RWrFb","Завантажити сертифікат")</f>
        <v>Завантажити сертифікат</v>
      </c>
    </row>
    <row r="836" spans="1:4" x14ac:dyDescent="0.3">
      <c r="A836" t="s">
        <v>1672</v>
      </c>
      <c r="B836" t="s">
        <v>4</v>
      </c>
      <c r="C836" t="s">
        <v>1673</v>
      </c>
      <c r="D836" t="str">
        <f>HYPERLINK("https://talan.bank.gov.ua/get-user-certificate/c0gsRHBU_2hFCoqOH3Q7","Завантажити сертифікат")</f>
        <v>Завантажити сертифікат</v>
      </c>
    </row>
    <row r="837" spans="1:4" x14ac:dyDescent="0.3">
      <c r="A837" t="s">
        <v>1674</v>
      </c>
      <c r="B837" t="s">
        <v>4</v>
      </c>
      <c r="C837" t="s">
        <v>1675</v>
      </c>
      <c r="D837" t="str">
        <f>HYPERLINK("https://talan.bank.gov.ua/get-user-certificate/c0gsRMFpat2hN8KgVc2s","Завантажити сертифікат")</f>
        <v>Завантажити сертифікат</v>
      </c>
    </row>
    <row r="838" spans="1:4" x14ac:dyDescent="0.3">
      <c r="A838" t="s">
        <v>1676</v>
      </c>
      <c r="B838" t="s">
        <v>4</v>
      </c>
      <c r="C838" t="s">
        <v>1677</v>
      </c>
      <c r="D838" t="str">
        <f>HYPERLINK("https://talan.bank.gov.ua/get-user-certificate/c0gsRytS99quiOXb2q1a","Завантажити сертифікат")</f>
        <v>Завантажити сертифікат</v>
      </c>
    </row>
    <row r="839" spans="1:4" x14ac:dyDescent="0.3">
      <c r="A839" t="s">
        <v>1678</v>
      </c>
      <c r="B839" t="s">
        <v>4</v>
      </c>
      <c r="C839" t="s">
        <v>1679</v>
      </c>
      <c r="D839" t="str">
        <f>HYPERLINK("https://talan.bank.gov.ua/get-user-certificate/c0gsRiZOHEpU8yR1A41Y","Завантажити сертифікат")</f>
        <v>Завантажити сертифікат</v>
      </c>
    </row>
    <row r="840" spans="1:4" x14ac:dyDescent="0.3">
      <c r="A840" t="s">
        <v>1680</v>
      </c>
      <c r="B840" t="s">
        <v>4</v>
      </c>
      <c r="C840" t="s">
        <v>1681</v>
      </c>
      <c r="D840" t="str">
        <f>HYPERLINK("https://talan.bank.gov.ua/get-user-certificate/c0gsR7HE8m4Wn8fDFwm2","Завантажити сертифікат")</f>
        <v>Завантажити сертифікат</v>
      </c>
    </row>
    <row r="841" spans="1:4" x14ac:dyDescent="0.3">
      <c r="A841" t="s">
        <v>1682</v>
      </c>
      <c r="B841" t="s">
        <v>4</v>
      </c>
      <c r="C841" t="s">
        <v>1683</v>
      </c>
      <c r="D841" t="str">
        <f>HYPERLINK("https://talan.bank.gov.ua/get-user-certificate/c0gsRPUd7O-Ob0t84ZJo","Завантажити сертифікат")</f>
        <v>Завантажити сертифікат</v>
      </c>
    </row>
    <row r="842" spans="1:4" x14ac:dyDescent="0.3">
      <c r="A842" t="s">
        <v>1684</v>
      </c>
      <c r="B842" t="s">
        <v>4</v>
      </c>
      <c r="C842" t="s">
        <v>1685</v>
      </c>
      <c r="D842" t="str">
        <f>HYPERLINK("https://talan.bank.gov.ua/get-user-certificate/c0gsRPWftClib1D-62WQ","Завантажити сертифікат")</f>
        <v>Завантажити сертифікат</v>
      </c>
    </row>
    <row r="843" spans="1:4" x14ac:dyDescent="0.3">
      <c r="A843" t="s">
        <v>1686</v>
      </c>
      <c r="B843" t="s">
        <v>4</v>
      </c>
      <c r="C843" t="s">
        <v>1687</v>
      </c>
      <c r="D843" t="str">
        <f>HYPERLINK("https://talan.bank.gov.ua/get-user-certificate/c0gsR-QlHk0kLWOvN1dg","Завантажити сертифікат")</f>
        <v>Завантажити сертифікат</v>
      </c>
    </row>
    <row r="844" spans="1:4" x14ac:dyDescent="0.3">
      <c r="A844" t="s">
        <v>1688</v>
      </c>
      <c r="B844" t="s">
        <v>4</v>
      </c>
      <c r="C844" t="s">
        <v>1689</v>
      </c>
      <c r="D844" t="str">
        <f>HYPERLINK("https://talan.bank.gov.ua/get-user-certificate/c0gsRDPHZP4Ldwy0PmdB","Завантажити сертифікат")</f>
        <v>Завантажити сертифікат</v>
      </c>
    </row>
    <row r="845" spans="1:4" x14ac:dyDescent="0.3">
      <c r="A845" t="s">
        <v>1690</v>
      </c>
      <c r="B845" t="s">
        <v>4</v>
      </c>
      <c r="C845" t="s">
        <v>1691</v>
      </c>
      <c r="D845" t="str">
        <f>HYPERLINK("https://talan.bank.gov.ua/get-user-certificate/c0gsRS0ktByiL_hTnNGs","Завантажити сертифікат")</f>
        <v>Завантажити сертифікат</v>
      </c>
    </row>
    <row r="846" spans="1:4" x14ac:dyDescent="0.3">
      <c r="A846" t="s">
        <v>1692</v>
      </c>
      <c r="B846" t="s">
        <v>4</v>
      </c>
      <c r="C846" t="s">
        <v>1693</v>
      </c>
      <c r="D846" t="str">
        <f>HYPERLINK("https://talan.bank.gov.ua/get-user-certificate/c0gsRGisZdE4NddxTRaH","Завантажити сертифікат")</f>
        <v>Завантажити сертифікат</v>
      </c>
    </row>
    <row r="847" spans="1:4" x14ac:dyDescent="0.3">
      <c r="A847" t="s">
        <v>1694</v>
      </c>
      <c r="B847" t="s">
        <v>4</v>
      </c>
      <c r="C847" t="s">
        <v>1695</v>
      </c>
      <c r="D847" t="str">
        <f>HYPERLINK("https://talan.bank.gov.ua/get-user-certificate/c0gsR-leLsUCaY07eXlt","Завантажити сертифікат")</f>
        <v>Завантажити сертифікат</v>
      </c>
    </row>
    <row r="848" spans="1:4" x14ac:dyDescent="0.3">
      <c r="A848" t="s">
        <v>1696</v>
      </c>
      <c r="B848" t="s">
        <v>4</v>
      </c>
      <c r="C848" t="s">
        <v>1697</v>
      </c>
      <c r="D848" t="str">
        <f>HYPERLINK("https://talan.bank.gov.ua/get-user-certificate/c0gsRDX157OGmMl8xkCJ","Завантажити сертифікат")</f>
        <v>Завантажити сертифікат</v>
      </c>
    </row>
    <row r="849" spans="1:4" x14ac:dyDescent="0.3">
      <c r="A849" t="s">
        <v>1698</v>
      </c>
      <c r="B849" t="s">
        <v>4</v>
      </c>
      <c r="C849" t="s">
        <v>1699</v>
      </c>
      <c r="D849" t="str">
        <f>HYPERLINK("https://talan.bank.gov.ua/get-user-certificate/c0gsRbicf52L80oOyvf7","Завантажити сертифікат")</f>
        <v>Завантажити сертифікат</v>
      </c>
    </row>
    <row r="850" spans="1:4" x14ac:dyDescent="0.3">
      <c r="A850" t="s">
        <v>1700</v>
      </c>
      <c r="B850" t="s">
        <v>4</v>
      </c>
      <c r="C850" t="s">
        <v>1701</v>
      </c>
      <c r="D850" t="str">
        <f>HYPERLINK("https://talan.bank.gov.ua/get-user-certificate/c0gsRtGNo2kcVo7VnCRM","Завантажити сертифікат")</f>
        <v>Завантажити сертифікат</v>
      </c>
    </row>
    <row r="851" spans="1:4" x14ac:dyDescent="0.3">
      <c r="A851" t="s">
        <v>1702</v>
      </c>
      <c r="B851" t="s">
        <v>4</v>
      </c>
      <c r="C851" t="s">
        <v>1703</v>
      </c>
      <c r="D851" t="str">
        <f>HYPERLINK("https://talan.bank.gov.ua/get-user-certificate/c0gsRDi5gQe6wT9eQqX-","Завантажити сертифікат")</f>
        <v>Завантажити сертифікат</v>
      </c>
    </row>
    <row r="852" spans="1:4" x14ac:dyDescent="0.3">
      <c r="A852" t="s">
        <v>1704</v>
      </c>
      <c r="B852" t="s">
        <v>4</v>
      </c>
      <c r="C852" t="s">
        <v>1705</v>
      </c>
      <c r="D852" t="str">
        <f>HYPERLINK("https://talan.bank.gov.ua/get-user-certificate/c0gsRW4F_YEOC9IY8XDz","Завантажити сертифікат")</f>
        <v>Завантажити сертифікат</v>
      </c>
    </row>
    <row r="853" spans="1:4" x14ac:dyDescent="0.3">
      <c r="A853" t="s">
        <v>1706</v>
      </c>
      <c r="B853" t="s">
        <v>4</v>
      </c>
      <c r="C853" t="s">
        <v>1707</v>
      </c>
      <c r="D853" t="str">
        <f>HYPERLINK("https://talan.bank.gov.ua/get-user-certificate/c0gsRJ1-8dOp_JpHwkSc","Завантажити сертифікат")</f>
        <v>Завантажити сертифікат</v>
      </c>
    </row>
    <row r="854" spans="1:4" x14ac:dyDescent="0.3">
      <c r="A854" t="s">
        <v>1708</v>
      </c>
      <c r="B854" t="s">
        <v>4</v>
      </c>
      <c r="C854" t="s">
        <v>1709</v>
      </c>
      <c r="D854" t="str">
        <f>HYPERLINK("https://talan.bank.gov.ua/get-user-certificate/c0gsR1alK3hOvBbLYvRO","Завантажити сертифікат")</f>
        <v>Завантажити сертифікат</v>
      </c>
    </row>
    <row r="855" spans="1:4" x14ac:dyDescent="0.3">
      <c r="A855" t="s">
        <v>1710</v>
      </c>
      <c r="B855" t="s">
        <v>4</v>
      </c>
      <c r="C855" t="s">
        <v>1711</v>
      </c>
      <c r="D855" t="str">
        <f>HYPERLINK("https://talan.bank.gov.ua/get-user-certificate/c0gsRtLbr4mJfJOUVvMS","Завантажити сертифікат")</f>
        <v>Завантажити сертифікат</v>
      </c>
    </row>
    <row r="856" spans="1:4" x14ac:dyDescent="0.3">
      <c r="A856" t="s">
        <v>1712</v>
      </c>
      <c r="B856" t="s">
        <v>4</v>
      </c>
      <c r="C856" t="s">
        <v>1713</v>
      </c>
      <c r="D856" t="str">
        <f>HYPERLINK("https://talan.bank.gov.ua/get-user-certificate/c0gsRQfxtMquMcB3xRYf","Завантажити сертифікат")</f>
        <v>Завантажити сертифікат</v>
      </c>
    </row>
    <row r="857" spans="1:4" x14ac:dyDescent="0.3">
      <c r="A857" t="s">
        <v>1714</v>
      </c>
      <c r="B857" t="s">
        <v>4</v>
      </c>
      <c r="C857" t="s">
        <v>1715</v>
      </c>
      <c r="D857" t="str">
        <f>HYPERLINK("https://talan.bank.gov.ua/get-user-certificate/c0gsRL7mEy8wi4UqIQBu","Завантажити сертифікат")</f>
        <v>Завантажити сертифікат</v>
      </c>
    </row>
    <row r="858" spans="1:4" x14ac:dyDescent="0.3">
      <c r="A858" t="s">
        <v>1716</v>
      </c>
      <c r="B858" t="s">
        <v>4</v>
      </c>
      <c r="C858" t="s">
        <v>1717</v>
      </c>
      <c r="D858" t="str">
        <f>HYPERLINK("https://talan.bank.gov.ua/get-user-certificate/c0gsRCFnsbN4Q7s54jr0","Завантажити сертифікат")</f>
        <v>Завантажити сертифікат</v>
      </c>
    </row>
    <row r="859" spans="1:4" x14ac:dyDescent="0.3">
      <c r="A859" t="s">
        <v>1718</v>
      </c>
      <c r="B859" t="s">
        <v>4</v>
      </c>
      <c r="C859" t="s">
        <v>1719</v>
      </c>
      <c r="D859" t="str">
        <f>HYPERLINK("https://talan.bank.gov.ua/get-user-certificate/c0gsRQru9ddLNMBU1Bzc","Завантажити сертифікат")</f>
        <v>Завантажити сертифікат</v>
      </c>
    </row>
    <row r="860" spans="1:4" x14ac:dyDescent="0.3">
      <c r="A860" t="s">
        <v>1720</v>
      </c>
      <c r="B860" t="s">
        <v>4</v>
      </c>
      <c r="C860" t="s">
        <v>1721</v>
      </c>
      <c r="D860" t="str">
        <f>HYPERLINK("https://talan.bank.gov.ua/get-user-certificate/c0gsRViK1VP13TCcrobH","Завантажити сертифікат")</f>
        <v>Завантажити сертифікат</v>
      </c>
    </row>
    <row r="861" spans="1:4" x14ac:dyDescent="0.3">
      <c r="A861" t="s">
        <v>1722</v>
      </c>
      <c r="B861" t="s">
        <v>4</v>
      </c>
      <c r="C861" t="s">
        <v>1723</v>
      </c>
      <c r="D861" t="str">
        <f>HYPERLINK("https://talan.bank.gov.ua/get-user-certificate/c0gsRhZpCrzhW0iTg6TN","Завантажити сертифікат")</f>
        <v>Завантажити сертифікат</v>
      </c>
    </row>
    <row r="862" spans="1:4" x14ac:dyDescent="0.3">
      <c r="A862" t="s">
        <v>1724</v>
      </c>
      <c r="B862" t="s">
        <v>4</v>
      </c>
      <c r="C862" t="s">
        <v>1725</v>
      </c>
      <c r="D862" t="str">
        <f>HYPERLINK("https://talan.bank.gov.ua/get-user-certificate/c0gsRU4KfPlBHLwfdBFr","Завантажити сертифікат")</f>
        <v>Завантажити сертифікат</v>
      </c>
    </row>
    <row r="863" spans="1:4" x14ac:dyDescent="0.3">
      <c r="A863" t="s">
        <v>1726</v>
      </c>
      <c r="B863" t="s">
        <v>4</v>
      </c>
      <c r="C863" t="s">
        <v>1727</v>
      </c>
      <c r="D863" t="str">
        <f>HYPERLINK("https://talan.bank.gov.ua/get-user-certificate/c0gsR0wl-ufCP0mb0-Re","Завантажити сертифікат")</f>
        <v>Завантажити сертифікат</v>
      </c>
    </row>
    <row r="864" spans="1:4" x14ac:dyDescent="0.3">
      <c r="A864" t="s">
        <v>1728</v>
      </c>
      <c r="B864" t="s">
        <v>4</v>
      </c>
      <c r="C864" t="s">
        <v>1729</v>
      </c>
      <c r="D864" t="str">
        <f>HYPERLINK("https://talan.bank.gov.ua/get-user-certificate/c0gsRsZz0bTzuSJxLH-y","Завантажити сертифікат")</f>
        <v>Завантажити сертифікат</v>
      </c>
    </row>
    <row r="865" spans="1:4" x14ac:dyDescent="0.3">
      <c r="A865" t="s">
        <v>1730</v>
      </c>
      <c r="B865" t="s">
        <v>4</v>
      </c>
      <c r="C865" t="s">
        <v>1731</v>
      </c>
      <c r="D865" t="str">
        <f>HYPERLINK("https://talan.bank.gov.ua/get-user-certificate/c0gsRWTkwRwTbACQT-CW","Завантажити сертифікат")</f>
        <v>Завантажити сертифікат</v>
      </c>
    </row>
    <row r="866" spans="1:4" x14ac:dyDescent="0.3">
      <c r="A866" t="s">
        <v>1732</v>
      </c>
      <c r="B866" t="s">
        <v>4</v>
      </c>
      <c r="C866" t="s">
        <v>1733</v>
      </c>
      <c r="D866" t="str">
        <f>HYPERLINK("https://talan.bank.gov.ua/get-user-certificate/c0gsRqwYEeZqTVOJjxBo","Завантажити сертифікат")</f>
        <v>Завантажити сертифікат</v>
      </c>
    </row>
    <row r="867" spans="1:4" x14ac:dyDescent="0.3">
      <c r="A867" t="s">
        <v>1734</v>
      </c>
      <c r="B867" t="s">
        <v>4</v>
      </c>
      <c r="C867" t="s">
        <v>1735</v>
      </c>
      <c r="D867" t="str">
        <f>HYPERLINK("https://talan.bank.gov.ua/get-user-certificate/c0gsRzjfu4FGGq2jk6Or","Завантажити сертифікат")</f>
        <v>Завантажити сертифікат</v>
      </c>
    </row>
    <row r="868" spans="1:4" x14ac:dyDescent="0.3">
      <c r="A868" t="s">
        <v>1736</v>
      </c>
      <c r="B868" t="s">
        <v>4</v>
      </c>
      <c r="C868" t="s">
        <v>1737</v>
      </c>
      <c r="D868" t="str">
        <f>HYPERLINK("https://talan.bank.gov.ua/get-user-certificate/c0gsRDKBKAWxKzGbGGhO","Завантажити сертифікат")</f>
        <v>Завантажити сертифікат</v>
      </c>
    </row>
    <row r="869" spans="1:4" x14ac:dyDescent="0.3">
      <c r="A869" t="s">
        <v>1738</v>
      </c>
      <c r="B869" t="s">
        <v>4</v>
      </c>
      <c r="C869" t="s">
        <v>1739</v>
      </c>
      <c r="D869" t="str">
        <f>HYPERLINK("https://talan.bank.gov.ua/get-user-certificate/c0gsRy1tnh27FkXCVFdl","Завантажити сертифікат")</f>
        <v>Завантажити сертифікат</v>
      </c>
    </row>
    <row r="870" spans="1:4" x14ac:dyDescent="0.3">
      <c r="A870" t="s">
        <v>1740</v>
      </c>
      <c r="B870" t="s">
        <v>4</v>
      </c>
      <c r="C870" t="s">
        <v>1741</v>
      </c>
      <c r="D870" t="str">
        <f>HYPERLINK("https://talan.bank.gov.ua/get-user-certificate/c0gsRy52g7ZOSYAPnDh_","Завантажити сертифікат")</f>
        <v>Завантажити сертифікат</v>
      </c>
    </row>
    <row r="871" spans="1:4" x14ac:dyDescent="0.3">
      <c r="A871" t="s">
        <v>1742</v>
      </c>
      <c r="B871" t="s">
        <v>4</v>
      </c>
      <c r="C871" t="s">
        <v>1743</v>
      </c>
      <c r="D871" t="str">
        <f>HYPERLINK("https://talan.bank.gov.ua/get-user-certificate/c0gsRGXQWQZ1RxHz4zpo","Завантажити сертифікат")</f>
        <v>Завантажити сертифікат</v>
      </c>
    </row>
    <row r="872" spans="1:4" x14ac:dyDescent="0.3">
      <c r="A872" t="s">
        <v>1744</v>
      </c>
      <c r="B872" t="s">
        <v>4</v>
      </c>
      <c r="C872" t="s">
        <v>1745</v>
      </c>
      <c r="D872" t="str">
        <f>HYPERLINK("https://talan.bank.gov.ua/get-user-certificate/c0gsRSWXQxU_CBoExtG2","Завантажити сертифікат")</f>
        <v>Завантажити сертифікат</v>
      </c>
    </row>
    <row r="873" spans="1:4" x14ac:dyDescent="0.3">
      <c r="A873" t="s">
        <v>1746</v>
      </c>
      <c r="B873" t="s">
        <v>4</v>
      </c>
      <c r="C873" t="s">
        <v>1747</v>
      </c>
      <c r="D873" t="str">
        <f>HYPERLINK("https://talan.bank.gov.ua/get-user-certificate/c0gsRD0a2iAcpI_Z2R4K","Завантажити сертифікат")</f>
        <v>Завантажити сертифікат</v>
      </c>
    </row>
    <row r="874" spans="1:4" x14ac:dyDescent="0.3">
      <c r="A874" t="s">
        <v>1748</v>
      </c>
      <c r="B874" t="s">
        <v>4</v>
      </c>
      <c r="C874" t="s">
        <v>1749</v>
      </c>
      <c r="D874" t="str">
        <f>HYPERLINK("https://talan.bank.gov.ua/get-user-certificate/c0gsRLhsqKYv06WWDXxb","Завантажити сертифікат")</f>
        <v>Завантажити сертифікат</v>
      </c>
    </row>
    <row r="875" spans="1:4" x14ac:dyDescent="0.3">
      <c r="A875" t="s">
        <v>1750</v>
      </c>
      <c r="B875" t="s">
        <v>4</v>
      </c>
      <c r="C875" t="s">
        <v>1751</v>
      </c>
      <c r="D875" t="str">
        <f>HYPERLINK("https://talan.bank.gov.ua/get-user-certificate/c0gsRnzQidttM8_HKiQF","Завантажити сертифікат")</f>
        <v>Завантажити сертифікат</v>
      </c>
    </row>
    <row r="876" spans="1:4" x14ac:dyDescent="0.3">
      <c r="A876" t="s">
        <v>1752</v>
      </c>
      <c r="B876" t="s">
        <v>4</v>
      </c>
      <c r="C876" t="s">
        <v>1753</v>
      </c>
      <c r="D876" t="str">
        <f>HYPERLINK("https://talan.bank.gov.ua/get-user-certificate/c0gsRxBlU0szEsaoW4zt","Завантажити сертифікат")</f>
        <v>Завантажити сертифікат</v>
      </c>
    </row>
    <row r="877" spans="1:4" x14ac:dyDescent="0.3">
      <c r="A877" t="s">
        <v>1754</v>
      </c>
      <c r="B877" t="s">
        <v>4</v>
      </c>
      <c r="C877" t="s">
        <v>1755</v>
      </c>
      <c r="D877" t="str">
        <f>HYPERLINK("https://talan.bank.gov.ua/get-user-certificate/c0gsR8kLXNmQlwpdCf6d","Завантажити сертифікат")</f>
        <v>Завантажити сертифікат</v>
      </c>
    </row>
    <row r="878" spans="1:4" x14ac:dyDescent="0.3">
      <c r="A878" t="s">
        <v>1756</v>
      </c>
      <c r="B878" t="s">
        <v>4</v>
      </c>
      <c r="C878" t="s">
        <v>1757</v>
      </c>
      <c r="D878" t="str">
        <f>HYPERLINK("https://talan.bank.gov.ua/get-user-certificate/c0gsRDXGOGy4XvZObxVa","Завантажити сертифікат")</f>
        <v>Завантажити сертифікат</v>
      </c>
    </row>
    <row r="879" spans="1:4" x14ac:dyDescent="0.3">
      <c r="A879" t="s">
        <v>1758</v>
      </c>
      <c r="B879" t="s">
        <v>4</v>
      </c>
      <c r="C879" t="s">
        <v>1759</v>
      </c>
      <c r="D879" t="str">
        <f>HYPERLINK("https://talan.bank.gov.ua/get-user-certificate/c0gsRPVapLmq42Pm0Bxg","Завантажити сертифікат")</f>
        <v>Завантажити сертифікат</v>
      </c>
    </row>
    <row r="880" spans="1:4" x14ac:dyDescent="0.3">
      <c r="A880" t="s">
        <v>1760</v>
      </c>
      <c r="B880" t="s">
        <v>4</v>
      </c>
      <c r="C880" t="s">
        <v>1761</v>
      </c>
      <c r="D880" t="str">
        <f>HYPERLINK("https://talan.bank.gov.ua/get-user-certificate/c0gsRso1GRKPn9Q-T9LJ","Завантажити сертифікат")</f>
        <v>Завантажити сертифікат</v>
      </c>
    </row>
    <row r="881" spans="1:4" x14ac:dyDescent="0.3">
      <c r="A881" t="s">
        <v>1762</v>
      </c>
      <c r="B881" t="s">
        <v>4</v>
      </c>
      <c r="C881" t="s">
        <v>1763</v>
      </c>
      <c r="D881" t="str">
        <f>HYPERLINK("https://talan.bank.gov.ua/get-user-certificate/c0gsRw8iBVCPPVEQu9gg","Завантажити сертифікат")</f>
        <v>Завантажити сертифікат</v>
      </c>
    </row>
    <row r="882" spans="1:4" x14ac:dyDescent="0.3">
      <c r="A882" t="s">
        <v>1764</v>
      </c>
      <c r="B882" t="s">
        <v>4</v>
      </c>
      <c r="C882" t="s">
        <v>1765</v>
      </c>
      <c r="D882" t="str">
        <f>HYPERLINK("https://talan.bank.gov.ua/get-user-certificate/c0gsRxXtVj8IxmOQeKom","Завантажити сертифікат")</f>
        <v>Завантажити сертифікат</v>
      </c>
    </row>
    <row r="883" spans="1:4" x14ac:dyDescent="0.3">
      <c r="A883" t="s">
        <v>1766</v>
      </c>
      <c r="B883" t="s">
        <v>4</v>
      </c>
      <c r="C883" t="s">
        <v>1767</v>
      </c>
      <c r="D883" t="str">
        <f>HYPERLINK("https://talan.bank.gov.ua/get-user-certificate/c0gsRFLv9NNYhh38gUlQ","Завантажити сертифікат")</f>
        <v>Завантажити сертифікат</v>
      </c>
    </row>
    <row r="884" spans="1:4" x14ac:dyDescent="0.3">
      <c r="A884" t="s">
        <v>1768</v>
      </c>
      <c r="B884" t="s">
        <v>4</v>
      </c>
      <c r="C884" t="s">
        <v>1769</v>
      </c>
      <c r="D884" t="str">
        <f>HYPERLINK("https://talan.bank.gov.ua/get-user-certificate/c0gsRNJK027ln0DJIoeJ","Завантажити сертифікат")</f>
        <v>Завантажити сертифікат</v>
      </c>
    </row>
    <row r="885" spans="1:4" x14ac:dyDescent="0.3">
      <c r="A885" t="s">
        <v>1770</v>
      </c>
      <c r="B885" t="s">
        <v>4</v>
      </c>
      <c r="C885" t="s">
        <v>1771</v>
      </c>
      <c r="D885" t="str">
        <f>HYPERLINK("https://talan.bank.gov.ua/get-user-certificate/c0gsRJ-ut0LkbWGVRa_P","Завантажити сертифікат")</f>
        <v>Завантажити сертифікат</v>
      </c>
    </row>
    <row r="886" spans="1:4" x14ac:dyDescent="0.3">
      <c r="A886" t="s">
        <v>1772</v>
      </c>
      <c r="B886" t="s">
        <v>4</v>
      </c>
      <c r="C886" t="s">
        <v>1773</v>
      </c>
      <c r="D886" t="str">
        <f>HYPERLINK("https://talan.bank.gov.ua/get-user-certificate/c0gsRI_C5CZjAc6qc5EL","Завантажити сертифікат")</f>
        <v>Завантажити сертифікат</v>
      </c>
    </row>
    <row r="887" spans="1:4" x14ac:dyDescent="0.3">
      <c r="A887" t="s">
        <v>1774</v>
      </c>
      <c r="B887" t="s">
        <v>4</v>
      </c>
      <c r="C887" t="s">
        <v>1775</v>
      </c>
      <c r="D887" t="str">
        <f>HYPERLINK("https://talan.bank.gov.ua/get-user-certificate/c0gsRXqJz9CAkVMOrabo","Завантажити сертифікат")</f>
        <v>Завантажити сертифікат</v>
      </c>
    </row>
    <row r="888" spans="1:4" x14ac:dyDescent="0.3">
      <c r="A888" t="s">
        <v>1776</v>
      </c>
      <c r="B888" t="s">
        <v>4</v>
      </c>
      <c r="C888" t="s">
        <v>1777</v>
      </c>
      <c r="D888" t="str">
        <f>HYPERLINK("https://talan.bank.gov.ua/get-user-certificate/c0gsRAYyfFs4WSM4CLDq","Завантажити сертифікат")</f>
        <v>Завантажити сертифікат</v>
      </c>
    </row>
    <row r="889" spans="1:4" x14ac:dyDescent="0.3">
      <c r="A889" t="s">
        <v>1778</v>
      </c>
      <c r="B889" t="s">
        <v>4</v>
      </c>
      <c r="C889" t="s">
        <v>1779</v>
      </c>
      <c r="D889" t="str">
        <f>HYPERLINK("https://talan.bank.gov.ua/get-user-certificate/c0gsRalkq-72N81vZdoo","Завантажити сертифікат")</f>
        <v>Завантажити сертифікат</v>
      </c>
    </row>
    <row r="890" spans="1:4" x14ac:dyDescent="0.3">
      <c r="A890" t="s">
        <v>1780</v>
      </c>
      <c r="B890" t="s">
        <v>4</v>
      </c>
      <c r="C890" t="s">
        <v>1781</v>
      </c>
      <c r="D890" t="str">
        <f>HYPERLINK("https://talan.bank.gov.ua/get-user-certificate/c0gsRxuZAvaQQaaH7kgz","Завантажити сертифікат")</f>
        <v>Завантажити сертифікат</v>
      </c>
    </row>
    <row r="891" spans="1:4" x14ac:dyDescent="0.3">
      <c r="A891" t="s">
        <v>1782</v>
      </c>
      <c r="B891" t="s">
        <v>4</v>
      </c>
      <c r="C891" t="s">
        <v>1783</v>
      </c>
      <c r="D891" t="str">
        <f>HYPERLINK("https://talan.bank.gov.ua/get-user-certificate/c0gsRC_RSA7whZWLGBD9","Завантажити сертифікат")</f>
        <v>Завантажити сертифікат</v>
      </c>
    </row>
    <row r="892" spans="1:4" x14ac:dyDescent="0.3">
      <c r="A892" t="s">
        <v>1784</v>
      </c>
      <c r="B892" t="s">
        <v>4</v>
      </c>
      <c r="C892" t="s">
        <v>1785</v>
      </c>
      <c r="D892" t="str">
        <f>HYPERLINK("https://talan.bank.gov.ua/get-user-certificate/c0gsRywXC86WQo4P9FR9","Завантажити сертифікат")</f>
        <v>Завантажити сертифікат</v>
      </c>
    </row>
    <row r="893" spans="1:4" x14ac:dyDescent="0.3">
      <c r="A893" t="s">
        <v>1786</v>
      </c>
      <c r="B893" t="s">
        <v>4</v>
      </c>
      <c r="C893" t="s">
        <v>1787</v>
      </c>
      <c r="D893" t="str">
        <f>HYPERLINK("https://talan.bank.gov.ua/get-user-certificate/c0gsR0QlW_ZtHOT31jZG","Завантажити сертифікат")</f>
        <v>Завантажити сертифікат</v>
      </c>
    </row>
    <row r="894" spans="1:4" x14ac:dyDescent="0.3">
      <c r="A894" t="s">
        <v>1788</v>
      </c>
      <c r="B894" t="s">
        <v>4</v>
      </c>
      <c r="C894" t="s">
        <v>1789</v>
      </c>
      <c r="D894" t="str">
        <f>HYPERLINK("https://talan.bank.gov.ua/get-user-certificate/c0gsR2zBwZ2lb7aJLApE","Завантажити сертифікат")</f>
        <v>Завантажити сертифікат</v>
      </c>
    </row>
    <row r="895" spans="1:4" x14ac:dyDescent="0.3">
      <c r="A895" t="s">
        <v>1790</v>
      </c>
      <c r="B895" t="s">
        <v>4</v>
      </c>
      <c r="C895" t="s">
        <v>1791</v>
      </c>
      <c r="D895" t="str">
        <f>HYPERLINK("https://talan.bank.gov.ua/get-user-certificate/c0gsRj4pVNd4pw60SpUL","Завантажити сертифікат")</f>
        <v>Завантажити сертифікат</v>
      </c>
    </row>
    <row r="896" spans="1:4" x14ac:dyDescent="0.3">
      <c r="A896" t="s">
        <v>1792</v>
      </c>
      <c r="B896" t="s">
        <v>4</v>
      </c>
      <c r="C896" t="s">
        <v>1793</v>
      </c>
      <c r="D896" t="str">
        <f>HYPERLINK("https://talan.bank.gov.ua/get-user-certificate/c0gsRrH8kYtxJbMsRAPw","Завантажити сертифікат")</f>
        <v>Завантажити сертифікат</v>
      </c>
    </row>
    <row r="897" spans="1:4" x14ac:dyDescent="0.3">
      <c r="A897" t="s">
        <v>1794</v>
      </c>
      <c r="B897" t="s">
        <v>4</v>
      </c>
      <c r="C897" t="s">
        <v>1795</v>
      </c>
      <c r="D897" t="str">
        <f>HYPERLINK("https://talan.bank.gov.ua/get-user-certificate/c0gsRR0lCMtawa3BwqAm","Завантажити сертифікат")</f>
        <v>Завантажити сертифікат</v>
      </c>
    </row>
    <row r="898" spans="1:4" x14ac:dyDescent="0.3">
      <c r="A898" t="s">
        <v>1796</v>
      </c>
      <c r="B898" t="s">
        <v>4</v>
      </c>
      <c r="C898" t="s">
        <v>1797</v>
      </c>
      <c r="D898" t="str">
        <f>HYPERLINK("https://talan.bank.gov.ua/get-user-certificate/c0gsRYIm-3Tfjckg5b8N","Завантажити сертифікат")</f>
        <v>Завантажити сертифікат</v>
      </c>
    </row>
    <row r="899" spans="1:4" x14ac:dyDescent="0.3">
      <c r="A899" t="s">
        <v>1798</v>
      </c>
      <c r="B899" t="s">
        <v>4</v>
      </c>
      <c r="C899" t="s">
        <v>1799</v>
      </c>
      <c r="D899" t="str">
        <f>HYPERLINK("https://talan.bank.gov.ua/get-user-certificate/c0gsRnXKz6ycuhBOyPDR","Завантажити сертифікат")</f>
        <v>Завантажити сертифікат</v>
      </c>
    </row>
    <row r="900" spans="1:4" x14ac:dyDescent="0.3">
      <c r="A900" t="s">
        <v>1800</v>
      </c>
      <c r="B900" t="s">
        <v>4</v>
      </c>
      <c r="C900" t="s">
        <v>1801</v>
      </c>
      <c r="D900" t="str">
        <f>HYPERLINK("https://talan.bank.gov.ua/get-user-certificate/c0gsRsxqAjbbyRPirQSJ","Завантажити сертифікат")</f>
        <v>Завантажити сертифікат</v>
      </c>
    </row>
    <row r="901" spans="1:4" x14ac:dyDescent="0.3">
      <c r="A901" t="s">
        <v>1802</v>
      </c>
      <c r="B901" t="s">
        <v>4</v>
      </c>
      <c r="C901" t="s">
        <v>1803</v>
      </c>
      <c r="D901" t="str">
        <f>HYPERLINK("https://talan.bank.gov.ua/get-user-certificate/c0gsRyFVFL1RzQhLhkrn","Завантажити сертифікат")</f>
        <v>Завантажити сертифікат</v>
      </c>
    </row>
    <row r="902" spans="1:4" x14ac:dyDescent="0.3">
      <c r="A902" t="s">
        <v>1804</v>
      </c>
      <c r="B902" t="s">
        <v>4</v>
      </c>
      <c r="C902" t="s">
        <v>1805</v>
      </c>
      <c r="D902" t="str">
        <f>HYPERLINK("https://talan.bank.gov.ua/get-user-certificate/c0gsRTcgPqu4Z1aBqKXx","Завантажити сертифікат")</f>
        <v>Завантажити сертифікат</v>
      </c>
    </row>
    <row r="903" spans="1:4" x14ac:dyDescent="0.3">
      <c r="A903" t="s">
        <v>1806</v>
      </c>
      <c r="B903" t="s">
        <v>4</v>
      </c>
      <c r="C903" t="s">
        <v>1807</v>
      </c>
      <c r="D903" t="str">
        <f>HYPERLINK("https://talan.bank.gov.ua/get-user-certificate/c0gsROWgwNNqG9CPpw3u","Завантажити сертифікат")</f>
        <v>Завантажити сертифікат</v>
      </c>
    </row>
    <row r="904" spans="1:4" x14ac:dyDescent="0.3">
      <c r="A904" t="s">
        <v>1808</v>
      </c>
      <c r="B904" t="s">
        <v>4</v>
      </c>
      <c r="C904" t="s">
        <v>1809</v>
      </c>
      <c r="D904" t="str">
        <f>HYPERLINK("https://talan.bank.gov.ua/get-user-certificate/c0gsRCyqow2DOdQQ_Lo7","Завантажити сертифікат")</f>
        <v>Завантажити сертифікат</v>
      </c>
    </row>
    <row r="905" spans="1:4" x14ac:dyDescent="0.3">
      <c r="A905" t="s">
        <v>1810</v>
      </c>
      <c r="B905" t="s">
        <v>4</v>
      </c>
      <c r="C905" t="s">
        <v>1811</v>
      </c>
      <c r="D905" t="str">
        <f>HYPERLINK("https://talan.bank.gov.ua/get-user-certificate/c0gsRNI31GmpNbP0m0pi","Завантажити сертифікат")</f>
        <v>Завантажити сертифікат</v>
      </c>
    </row>
    <row r="906" spans="1:4" x14ac:dyDescent="0.3">
      <c r="A906" t="s">
        <v>1812</v>
      </c>
      <c r="B906" t="s">
        <v>4</v>
      </c>
      <c r="C906" t="s">
        <v>1813</v>
      </c>
      <c r="D906" t="str">
        <f>HYPERLINK("https://talan.bank.gov.ua/get-user-certificate/c0gsRl3Sa5kLrMhaCz4i","Завантажити сертифікат")</f>
        <v>Завантажити сертифікат</v>
      </c>
    </row>
    <row r="907" spans="1:4" x14ac:dyDescent="0.3">
      <c r="A907" t="s">
        <v>1814</v>
      </c>
      <c r="B907" t="s">
        <v>4</v>
      </c>
      <c r="C907" t="s">
        <v>1815</v>
      </c>
      <c r="D907" t="str">
        <f>HYPERLINK("https://talan.bank.gov.ua/get-user-certificate/c0gsR2GoMUYE2HsMjCC8","Завантажити сертифікат")</f>
        <v>Завантажити сертифікат</v>
      </c>
    </row>
    <row r="908" spans="1:4" x14ac:dyDescent="0.3">
      <c r="A908" t="s">
        <v>1816</v>
      </c>
      <c r="B908" t="s">
        <v>4</v>
      </c>
      <c r="C908" t="s">
        <v>1817</v>
      </c>
      <c r="D908" t="str">
        <f>HYPERLINK("https://talan.bank.gov.ua/get-user-certificate/c0gsR7_BkfixBQSxNXAi","Завантажити сертифікат")</f>
        <v>Завантажити сертифікат</v>
      </c>
    </row>
    <row r="909" spans="1:4" x14ac:dyDescent="0.3">
      <c r="A909" t="s">
        <v>1818</v>
      </c>
      <c r="B909" t="s">
        <v>4</v>
      </c>
      <c r="C909" t="s">
        <v>1819</v>
      </c>
      <c r="D909" t="str">
        <f>HYPERLINK("https://talan.bank.gov.ua/get-user-certificate/c0gsRDovENPcGTzANewL","Завантажити сертифікат")</f>
        <v>Завантажити сертифікат</v>
      </c>
    </row>
    <row r="910" spans="1:4" x14ac:dyDescent="0.3">
      <c r="A910" t="s">
        <v>1820</v>
      </c>
      <c r="B910" t="s">
        <v>4</v>
      </c>
      <c r="C910" t="s">
        <v>1821</v>
      </c>
      <c r="D910" t="str">
        <f>HYPERLINK("https://talan.bank.gov.ua/get-user-certificate/c0gsRJ9P6F2RTG0H38pU","Завантажити сертифікат")</f>
        <v>Завантажити сертифікат</v>
      </c>
    </row>
    <row r="911" spans="1:4" x14ac:dyDescent="0.3">
      <c r="A911" t="s">
        <v>1822</v>
      </c>
      <c r="B911" t="s">
        <v>4</v>
      </c>
      <c r="C911" t="s">
        <v>1823</v>
      </c>
      <c r="D911" t="str">
        <f>HYPERLINK("https://talan.bank.gov.ua/get-user-certificate/c0gsRrdRMCXNUfV_dx_f","Завантажити сертифікат")</f>
        <v>Завантажити сертифікат</v>
      </c>
    </row>
    <row r="912" spans="1:4" x14ac:dyDescent="0.3">
      <c r="A912" t="s">
        <v>1824</v>
      </c>
      <c r="B912" t="s">
        <v>4</v>
      </c>
      <c r="C912" t="s">
        <v>1825</v>
      </c>
      <c r="D912" t="str">
        <f>HYPERLINK("https://talan.bank.gov.ua/get-user-certificate/c0gsRvqmZU_ezA4p_uA_","Завантажити сертифікат")</f>
        <v>Завантажити сертифікат</v>
      </c>
    </row>
    <row r="913" spans="1:4" x14ac:dyDescent="0.3">
      <c r="A913" t="s">
        <v>1826</v>
      </c>
      <c r="B913" t="s">
        <v>4</v>
      </c>
      <c r="C913" t="s">
        <v>1827</v>
      </c>
      <c r="D913" t="str">
        <f>HYPERLINK("https://talan.bank.gov.ua/get-user-certificate/c0gsRTBohXRZSVUi2qMc","Завантажити сертифікат")</f>
        <v>Завантажити сертифікат</v>
      </c>
    </row>
    <row r="914" spans="1:4" x14ac:dyDescent="0.3">
      <c r="A914" t="s">
        <v>1828</v>
      </c>
      <c r="B914" t="s">
        <v>4</v>
      </c>
      <c r="C914" t="s">
        <v>1829</v>
      </c>
      <c r="D914" t="str">
        <f>HYPERLINK("https://talan.bank.gov.ua/get-user-certificate/c0gsR6ovNDPwIHi7wqqB","Завантажити сертифікат")</f>
        <v>Завантажити сертифікат</v>
      </c>
    </row>
    <row r="915" spans="1:4" x14ac:dyDescent="0.3">
      <c r="A915" t="s">
        <v>1830</v>
      </c>
      <c r="B915" t="s">
        <v>4</v>
      </c>
      <c r="C915" t="s">
        <v>1831</v>
      </c>
      <c r="D915" t="str">
        <f>HYPERLINK("https://talan.bank.gov.ua/get-user-certificate/c0gsRCjz5hIjGRYvmivB","Завантажити сертифікат")</f>
        <v>Завантажити сертифікат</v>
      </c>
    </row>
    <row r="916" spans="1:4" x14ac:dyDescent="0.3">
      <c r="A916" t="s">
        <v>1832</v>
      </c>
      <c r="B916" t="s">
        <v>4</v>
      </c>
      <c r="C916" t="s">
        <v>1833</v>
      </c>
      <c r="D916" t="str">
        <f>HYPERLINK("https://talan.bank.gov.ua/get-user-certificate/c0gsRKo41bK6nJ59a2yy","Завантажити сертифікат")</f>
        <v>Завантажити сертифікат</v>
      </c>
    </row>
    <row r="917" spans="1:4" x14ac:dyDescent="0.3">
      <c r="A917" t="s">
        <v>1834</v>
      </c>
      <c r="B917" t="s">
        <v>4</v>
      </c>
      <c r="C917" t="s">
        <v>1835</v>
      </c>
      <c r="D917" t="str">
        <f>HYPERLINK("https://talan.bank.gov.ua/get-user-certificate/c0gsR_1imqswt-CXXGXp","Завантажити сертифікат")</f>
        <v>Завантажити сертифікат</v>
      </c>
    </row>
    <row r="918" spans="1:4" x14ac:dyDescent="0.3">
      <c r="A918" t="s">
        <v>1836</v>
      </c>
      <c r="B918" t="s">
        <v>4</v>
      </c>
      <c r="C918" t="s">
        <v>1837</v>
      </c>
      <c r="D918" t="str">
        <f>HYPERLINK("https://talan.bank.gov.ua/get-user-certificate/c0gsRBOpaYbfc4127XRg","Завантажити сертифікат")</f>
        <v>Завантажити сертифікат</v>
      </c>
    </row>
    <row r="919" spans="1:4" x14ac:dyDescent="0.3">
      <c r="A919" t="s">
        <v>1838</v>
      </c>
      <c r="B919" t="s">
        <v>4</v>
      </c>
      <c r="C919" t="s">
        <v>1839</v>
      </c>
      <c r="D919" t="str">
        <f>HYPERLINK("https://talan.bank.gov.ua/get-user-certificate/c0gsRHwzjylGoZ4uCFp2","Завантажити сертифікат")</f>
        <v>Завантажити сертифікат</v>
      </c>
    </row>
    <row r="920" spans="1:4" x14ac:dyDescent="0.3">
      <c r="A920" t="s">
        <v>1840</v>
      </c>
      <c r="B920" t="s">
        <v>4</v>
      </c>
      <c r="C920" t="s">
        <v>1841</v>
      </c>
      <c r="D920" t="str">
        <f>HYPERLINK("https://talan.bank.gov.ua/get-user-certificate/c0gsRR2HhliQmoDSpieU","Завантажити сертифікат")</f>
        <v>Завантажити сертифікат</v>
      </c>
    </row>
    <row r="921" spans="1:4" x14ac:dyDescent="0.3">
      <c r="A921" t="s">
        <v>1842</v>
      </c>
      <c r="B921" t="s">
        <v>4</v>
      </c>
      <c r="C921" t="s">
        <v>1843</v>
      </c>
      <c r="D921" t="str">
        <f>HYPERLINK("https://talan.bank.gov.ua/get-user-certificate/c0gsR7_0QrE5k0334L3h","Завантажити сертифікат")</f>
        <v>Завантажити сертифікат</v>
      </c>
    </row>
    <row r="922" spans="1:4" x14ac:dyDescent="0.3">
      <c r="A922" t="s">
        <v>1844</v>
      </c>
      <c r="B922" t="s">
        <v>4</v>
      </c>
      <c r="C922" t="s">
        <v>1845</v>
      </c>
      <c r="D922" t="str">
        <f>HYPERLINK("https://talan.bank.gov.ua/get-user-certificate/c0gsRtQ-bmUgej7vErsX","Завантажити сертифікат")</f>
        <v>Завантажити сертифікат</v>
      </c>
    </row>
    <row r="923" spans="1:4" x14ac:dyDescent="0.3">
      <c r="A923" t="s">
        <v>1846</v>
      </c>
      <c r="B923" t="s">
        <v>4</v>
      </c>
      <c r="C923" t="s">
        <v>1847</v>
      </c>
      <c r="D923" t="str">
        <f>HYPERLINK("https://talan.bank.gov.ua/get-user-certificate/c0gsRQrewNhzsUe8KgSn","Завантажити сертифікат")</f>
        <v>Завантажити сертифікат</v>
      </c>
    </row>
    <row r="924" spans="1:4" x14ac:dyDescent="0.3">
      <c r="A924" t="s">
        <v>1848</v>
      </c>
      <c r="B924" t="s">
        <v>4</v>
      </c>
      <c r="C924" t="s">
        <v>1849</v>
      </c>
      <c r="D924" t="str">
        <f>HYPERLINK("https://talan.bank.gov.ua/get-user-certificate/c0gsRweA5RJ7nYnGHdxB","Завантажити сертифікат")</f>
        <v>Завантажити сертифікат</v>
      </c>
    </row>
    <row r="925" spans="1:4" x14ac:dyDescent="0.3">
      <c r="A925" t="s">
        <v>1850</v>
      </c>
      <c r="B925" t="s">
        <v>4</v>
      </c>
      <c r="C925" t="s">
        <v>1851</v>
      </c>
      <c r="D925" t="str">
        <f>HYPERLINK("https://talan.bank.gov.ua/get-user-certificate/c0gsR1amBLBJZqoCY7Xg","Завантажити сертифікат")</f>
        <v>Завантажити сертифікат</v>
      </c>
    </row>
    <row r="926" spans="1:4" x14ac:dyDescent="0.3">
      <c r="A926" t="s">
        <v>1852</v>
      </c>
      <c r="B926" t="s">
        <v>4</v>
      </c>
      <c r="C926" t="s">
        <v>1853</v>
      </c>
      <c r="D926" t="str">
        <f>HYPERLINK("https://talan.bank.gov.ua/get-user-certificate/c0gsRFcHiNlDTsbNQ4F3","Завантажити сертифікат")</f>
        <v>Завантажити сертифікат</v>
      </c>
    </row>
    <row r="927" spans="1:4" x14ac:dyDescent="0.3">
      <c r="A927" t="s">
        <v>1854</v>
      </c>
      <c r="B927" t="s">
        <v>4</v>
      </c>
      <c r="C927" t="s">
        <v>1855</v>
      </c>
      <c r="D927" t="str">
        <f>HYPERLINK("https://talan.bank.gov.ua/get-user-certificate/c0gsR9Rjvh-yhTrdShcy","Завантажити сертифікат")</f>
        <v>Завантажити сертифікат</v>
      </c>
    </row>
    <row r="928" spans="1:4" x14ac:dyDescent="0.3">
      <c r="A928" t="s">
        <v>1856</v>
      </c>
      <c r="B928" t="s">
        <v>4</v>
      </c>
      <c r="C928" t="s">
        <v>1857</v>
      </c>
      <c r="D928" t="str">
        <f>HYPERLINK("https://talan.bank.gov.ua/get-user-certificate/c0gsRug_u5fg6Ua3K_Fm","Завантажити сертифікат")</f>
        <v>Завантажити сертифікат</v>
      </c>
    </row>
    <row r="929" spans="1:4" x14ac:dyDescent="0.3">
      <c r="A929" t="s">
        <v>1858</v>
      </c>
      <c r="B929" t="s">
        <v>4</v>
      </c>
      <c r="C929" t="s">
        <v>1859</v>
      </c>
      <c r="D929" t="str">
        <f>HYPERLINK("https://talan.bank.gov.ua/get-user-certificate/c0gsR48Dv2jg7y6vZ2cc","Завантажити сертифікат")</f>
        <v>Завантажити сертифікат</v>
      </c>
    </row>
    <row r="930" spans="1:4" x14ac:dyDescent="0.3">
      <c r="A930" t="s">
        <v>1860</v>
      </c>
      <c r="B930" t="s">
        <v>4</v>
      </c>
      <c r="C930" t="s">
        <v>1861</v>
      </c>
      <c r="D930" t="str">
        <f>HYPERLINK("https://talan.bank.gov.ua/get-user-certificate/c0gsRoP36OhjmKrMlkSS","Завантажити сертифікат")</f>
        <v>Завантажити сертифікат</v>
      </c>
    </row>
    <row r="931" spans="1:4" x14ac:dyDescent="0.3">
      <c r="A931" t="s">
        <v>1862</v>
      </c>
      <c r="B931" t="s">
        <v>4</v>
      </c>
      <c r="C931" t="s">
        <v>1863</v>
      </c>
      <c r="D931" t="str">
        <f>HYPERLINK("https://talan.bank.gov.ua/get-user-certificate/c0gsRDlhRpfszV_8Ji8Q","Завантажити сертифікат")</f>
        <v>Завантажити сертифікат</v>
      </c>
    </row>
    <row r="932" spans="1:4" x14ac:dyDescent="0.3">
      <c r="A932" t="s">
        <v>1864</v>
      </c>
      <c r="B932" t="s">
        <v>4</v>
      </c>
      <c r="C932" t="s">
        <v>1865</v>
      </c>
      <c r="D932" t="str">
        <f>HYPERLINK("https://talan.bank.gov.ua/get-user-certificate/c0gsRmaZckwjCHwcKmjL","Завантажити сертифікат")</f>
        <v>Завантажити сертифікат</v>
      </c>
    </row>
    <row r="933" spans="1:4" x14ac:dyDescent="0.3">
      <c r="A933" t="s">
        <v>1866</v>
      </c>
      <c r="B933" t="s">
        <v>4</v>
      </c>
      <c r="C933" t="s">
        <v>1867</v>
      </c>
      <c r="D933" t="str">
        <f>HYPERLINK("https://talan.bank.gov.ua/get-user-certificate/c0gsRAROgBvDYh2Yf5K4","Завантажити сертифікат")</f>
        <v>Завантажити сертифікат</v>
      </c>
    </row>
    <row r="934" spans="1:4" x14ac:dyDescent="0.3">
      <c r="A934" t="s">
        <v>1868</v>
      </c>
      <c r="B934" t="s">
        <v>4</v>
      </c>
      <c r="C934" t="s">
        <v>1869</v>
      </c>
      <c r="D934" t="str">
        <f>HYPERLINK("https://talan.bank.gov.ua/get-user-certificate/c0gsRTTdjeCvl1Rb3Te5","Завантажити сертифікат")</f>
        <v>Завантажити сертифікат</v>
      </c>
    </row>
    <row r="935" spans="1:4" x14ac:dyDescent="0.3">
      <c r="A935" t="s">
        <v>1870</v>
      </c>
      <c r="B935" t="s">
        <v>4</v>
      </c>
      <c r="C935" t="s">
        <v>1871</v>
      </c>
      <c r="D935" t="str">
        <f>HYPERLINK("https://talan.bank.gov.ua/get-user-certificate/c0gsRhpbn7TV-aAJ2coD","Завантажити сертифікат")</f>
        <v>Завантажити сертифікат</v>
      </c>
    </row>
    <row r="936" spans="1:4" x14ac:dyDescent="0.3">
      <c r="A936" t="s">
        <v>1872</v>
      </c>
      <c r="B936" t="s">
        <v>4</v>
      </c>
      <c r="C936" t="s">
        <v>1873</v>
      </c>
      <c r="D936" t="str">
        <f>HYPERLINK("https://talan.bank.gov.ua/get-user-certificate/c0gsR2Cp_0N1x0tPWA-G","Завантажити сертифікат")</f>
        <v>Завантажити сертифікат</v>
      </c>
    </row>
    <row r="937" spans="1:4" x14ac:dyDescent="0.3">
      <c r="A937" t="s">
        <v>1874</v>
      </c>
      <c r="B937" t="s">
        <v>4</v>
      </c>
      <c r="C937" t="s">
        <v>1875</v>
      </c>
      <c r="D937" t="str">
        <f>HYPERLINK("https://talan.bank.gov.ua/get-user-certificate/c0gsR_UN4GSlbhiRVXRl","Завантажити сертифікат")</f>
        <v>Завантажити сертифікат</v>
      </c>
    </row>
    <row r="938" spans="1:4" x14ac:dyDescent="0.3">
      <c r="A938" t="s">
        <v>1876</v>
      </c>
      <c r="B938" t="s">
        <v>4</v>
      </c>
      <c r="C938" t="s">
        <v>1877</v>
      </c>
      <c r="D938" t="str">
        <f>HYPERLINK("https://talan.bank.gov.ua/get-user-certificate/c0gsRsVxcLVh3eJMpH7I","Завантажити сертифікат")</f>
        <v>Завантажити сертифікат</v>
      </c>
    </row>
    <row r="939" spans="1:4" x14ac:dyDescent="0.3">
      <c r="A939" t="s">
        <v>1878</v>
      </c>
      <c r="B939" t="s">
        <v>4</v>
      </c>
      <c r="C939" t="s">
        <v>1879</v>
      </c>
      <c r="D939" t="str">
        <f>HYPERLINK("https://talan.bank.gov.ua/get-user-certificate/c0gsRMJZxtbanO-OE4rs","Завантажити сертифікат")</f>
        <v>Завантажити сертифікат</v>
      </c>
    </row>
    <row r="940" spans="1:4" x14ac:dyDescent="0.3">
      <c r="A940" t="s">
        <v>1880</v>
      </c>
      <c r="B940" t="s">
        <v>4</v>
      </c>
      <c r="C940" t="s">
        <v>1881</v>
      </c>
      <c r="D940" t="str">
        <f>HYPERLINK("https://talan.bank.gov.ua/get-user-certificate/c0gsRQV4BjX3hUU9krPs","Завантажити сертифікат")</f>
        <v>Завантажити сертифікат</v>
      </c>
    </row>
    <row r="941" spans="1:4" x14ac:dyDescent="0.3">
      <c r="A941" t="s">
        <v>1882</v>
      </c>
      <c r="B941" t="s">
        <v>4</v>
      </c>
      <c r="C941" t="s">
        <v>1883</v>
      </c>
      <c r="D941" t="str">
        <f>HYPERLINK("https://talan.bank.gov.ua/get-user-certificate/c0gsRyTm0mNmz1kmsATf","Завантажити сертифікат")</f>
        <v>Завантажити сертифікат</v>
      </c>
    </row>
    <row r="942" spans="1:4" x14ac:dyDescent="0.3">
      <c r="A942" t="s">
        <v>1884</v>
      </c>
      <c r="B942" t="s">
        <v>4</v>
      </c>
      <c r="C942" t="s">
        <v>1885</v>
      </c>
      <c r="D942" t="str">
        <f>HYPERLINK("https://talan.bank.gov.ua/get-user-certificate/c0gsRvQrM5KlQtJ59ig3","Завантажити сертифікат")</f>
        <v>Завантажити сертифікат</v>
      </c>
    </row>
    <row r="943" spans="1:4" x14ac:dyDescent="0.3">
      <c r="A943" t="s">
        <v>1886</v>
      </c>
      <c r="B943" t="s">
        <v>4</v>
      </c>
      <c r="C943" t="s">
        <v>1887</v>
      </c>
      <c r="D943" t="str">
        <f>HYPERLINK("https://talan.bank.gov.ua/get-user-certificate/c0gsRnT2eurYnLp_GrYu","Завантажити сертифікат")</f>
        <v>Завантажити сертифікат</v>
      </c>
    </row>
    <row r="944" spans="1:4" x14ac:dyDescent="0.3">
      <c r="A944" t="s">
        <v>1888</v>
      </c>
      <c r="B944" t="s">
        <v>4</v>
      </c>
      <c r="C944" t="s">
        <v>1889</v>
      </c>
      <c r="D944" t="str">
        <f>HYPERLINK("https://talan.bank.gov.ua/get-user-certificate/c0gsRJEGrwVqfIDa1mH6","Завантажити сертифікат")</f>
        <v>Завантажити сертифікат</v>
      </c>
    </row>
    <row r="945" spans="1:4" x14ac:dyDescent="0.3">
      <c r="A945" t="s">
        <v>1890</v>
      </c>
      <c r="B945" t="s">
        <v>4</v>
      </c>
      <c r="C945" t="s">
        <v>1891</v>
      </c>
      <c r="D945" t="str">
        <f>HYPERLINK("https://talan.bank.gov.ua/get-user-certificate/c0gsRmQdvXz1HVBFw0NO","Завантажити сертифікат")</f>
        <v>Завантажити сертифікат</v>
      </c>
    </row>
    <row r="946" spans="1:4" x14ac:dyDescent="0.3">
      <c r="A946" t="s">
        <v>1892</v>
      </c>
      <c r="B946" t="s">
        <v>4</v>
      </c>
      <c r="C946" t="s">
        <v>1893</v>
      </c>
      <c r="D946" t="str">
        <f>HYPERLINK("https://talan.bank.gov.ua/get-user-certificate/c0gsRU0QT_RGvbEVhHW9","Завантажити сертифікат")</f>
        <v>Завантажити сертифікат</v>
      </c>
    </row>
    <row r="947" spans="1:4" x14ac:dyDescent="0.3">
      <c r="A947" t="s">
        <v>1894</v>
      </c>
      <c r="B947" t="s">
        <v>4</v>
      </c>
      <c r="C947" t="s">
        <v>1895</v>
      </c>
      <c r="D947" t="str">
        <f>HYPERLINK("https://talan.bank.gov.ua/get-user-certificate/c0gsRpN7elnJfq_Yt0rh","Завантажити сертифікат")</f>
        <v>Завантажити сертифікат</v>
      </c>
    </row>
    <row r="948" spans="1:4" x14ac:dyDescent="0.3">
      <c r="A948" t="s">
        <v>1896</v>
      </c>
      <c r="B948" t="s">
        <v>4</v>
      </c>
      <c r="C948" t="s">
        <v>1897</v>
      </c>
      <c r="D948" t="str">
        <f>HYPERLINK("https://talan.bank.gov.ua/get-user-certificate/c0gsRgRx4ulPzQ05Ce8M","Завантажити сертифікат")</f>
        <v>Завантажити сертифікат</v>
      </c>
    </row>
    <row r="949" spans="1:4" x14ac:dyDescent="0.3">
      <c r="A949" t="s">
        <v>1898</v>
      </c>
      <c r="B949" t="s">
        <v>4</v>
      </c>
      <c r="C949" t="s">
        <v>1899</v>
      </c>
      <c r="D949" t="str">
        <f>HYPERLINK("https://talan.bank.gov.ua/get-user-certificate/c0gsRYOQKIyqP0ux5jLJ","Завантажити сертифікат")</f>
        <v>Завантажити сертифікат</v>
      </c>
    </row>
    <row r="950" spans="1:4" x14ac:dyDescent="0.3">
      <c r="A950" t="s">
        <v>1900</v>
      </c>
      <c r="B950" t="s">
        <v>4</v>
      </c>
      <c r="C950" t="s">
        <v>1901</v>
      </c>
      <c r="D950" t="str">
        <f>HYPERLINK("https://talan.bank.gov.ua/get-user-certificate/c0gsRGP9K0Rzf1OWv71r","Завантажити сертифікат")</f>
        <v>Завантажити сертифікат</v>
      </c>
    </row>
    <row r="951" spans="1:4" x14ac:dyDescent="0.3">
      <c r="A951" t="s">
        <v>1902</v>
      </c>
      <c r="B951" t="s">
        <v>4</v>
      </c>
      <c r="C951" t="s">
        <v>1903</v>
      </c>
      <c r="D951" t="str">
        <f>HYPERLINK("https://talan.bank.gov.ua/get-user-certificate/c0gsR8guJniax9WNnqyL","Завантажити сертифікат")</f>
        <v>Завантажити сертифікат</v>
      </c>
    </row>
    <row r="952" spans="1:4" x14ac:dyDescent="0.3">
      <c r="A952" t="s">
        <v>1904</v>
      </c>
      <c r="B952" t="s">
        <v>4</v>
      </c>
      <c r="C952" t="s">
        <v>1905</v>
      </c>
      <c r="D952" t="str">
        <f>HYPERLINK("https://talan.bank.gov.ua/get-user-certificate/c0gsR9BhdwE0lvHOrwgr","Завантажити сертифікат")</f>
        <v>Завантажити сертифікат</v>
      </c>
    </row>
    <row r="953" spans="1:4" x14ac:dyDescent="0.3">
      <c r="A953" t="s">
        <v>1906</v>
      </c>
      <c r="B953" t="s">
        <v>4</v>
      </c>
      <c r="C953" t="s">
        <v>1907</v>
      </c>
      <c r="D953" t="str">
        <f>HYPERLINK("https://talan.bank.gov.ua/get-user-certificate/c0gsRax9OmGel8w5xx0A","Завантажити сертифікат")</f>
        <v>Завантажити сертифікат</v>
      </c>
    </row>
    <row r="954" spans="1:4" x14ac:dyDescent="0.3">
      <c r="A954" t="s">
        <v>1908</v>
      </c>
      <c r="B954" t="s">
        <v>4</v>
      </c>
      <c r="C954" t="s">
        <v>1909</v>
      </c>
      <c r="D954" t="str">
        <f>HYPERLINK("https://talan.bank.gov.ua/get-user-certificate/c0gsRli9isvXVPvR-UbB","Завантажити сертифікат")</f>
        <v>Завантажити сертифікат</v>
      </c>
    </row>
    <row r="955" spans="1:4" x14ac:dyDescent="0.3">
      <c r="A955" t="s">
        <v>1910</v>
      </c>
      <c r="B955" t="s">
        <v>4</v>
      </c>
      <c r="C955" t="s">
        <v>1911</v>
      </c>
      <c r="D955" t="str">
        <f>HYPERLINK("https://talan.bank.gov.ua/get-user-certificate/c0gsRNLufFcMdy4uB5N5","Завантажити сертифікат")</f>
        <v>Завантажити сертифікат</v>
      </c>
    </row>
    <row r="956" spans="1:4" x14ac:dyDescent="0.3">
      <c r="A956" t="s">
        <v>1912</v>
      </c>
      <c r="B956" t="s">
        <v>4</v>
      </c>
      <c r="C956" t="s">
        <v>1913</v>
      </c>
      <c r="D956" t="str">
        <f>HYPERLINK("https://talan.bank.gov.ua/get-user-certificate/c0gsR9e0sJCVD4HqoYjL","Завантажити сертифікат")</f>
        <v>Завантажити сертифікат</v>
      </c>
    </row>
    <row r="957" spans="1:4" x14ac:dyDescent="0.3">
      <c r="A957" t="s">
        <v>1914</v>
      </c>
      <c r="B957" t="s">
        <v>4</v>
      </c>
      <c r="C957" t="s">
        <v>1915</v>
      </c>
      <c r="D957" t="str">
        <f>HYPERLINK("https://talan.bank.gov.ua/get-user-certificate/c0gsRoZvr_l9g_yUJgPm","Завантажити сертифікат")</f>
        <v>Завантажити сертифікат</v>
      </c>
    </row>
    <row r="958" spans="1:4" x14ac:dyDescent="0.3">
      <c r="A958" t="s">
        <v>1916</v>
      </c>
      <c r="B958" t="s">
        <v>4</v>
      </c>
      <c r="C958" t="s">
        <v>1917</v>
      </c>
      <c r="D958" t="str">
        <f>HYPERLINK("https://talan.bank.gov.ua/get-user-certificate/c0gsRuRzE43agFr-AMPZ","Завантажити сертифікат")</f>
        <v>Завантажити сертифікат</v>
      </c>
    </row>
    <row r="959" spans="1:4" x14ac:dyDescent="0.3">
      <c r="A959" t="s">
        <v>1918</v>
      </c>
      <c r="B959" t="s">
        <v>4</v>
      </c>
      <c r="C959" t="s">
        <v>1919</v>
      </c>
      <c r="D959" t="str">
        <f>HYPERLINK("https://talan.bank.gov.ua/get-user-certificate/c0gsRbgsGxcX2DPImmOh","Завантажити сертифікат")</f>
        <v>Завантажити сертифікат</v>
      </c>
    </row>
    <row r="960" spans="1:4" x14ac:dyDescent="0.3">
      <c r="A960" t="s">
        <v>1920</v>
      </c>
      <c r="B960" t="s">
        <v>4</v>
      </c>
      <c r="C960" t="s">
        <v>1921</v>
      </c>
      <c r="D960" t="str">
        <f>HYPERLINK("https://talan.bank.gov.ua/get-user-certificate/c0gsR9DAqEDm_5lGwUIA","Завантажити сертифікат")</f>
        <v>Завантажити сертифікат</v>
      </c>
    </row>
    <row r="961" spans="1:4" x14ac:dyDescent="0.3">
      <c r="A961" t="s">
        <v>1922</v>
      </c>
      <c r="B961" t="s">
        <v>4</v>
      </c>
      <c r="C961" t="s">
        <v>1923</v>
      </c>
      <c r="D961" t="str">
        <f>HYPERLINK("https://talan.bank.gov.ua/get-user-certificate/c0gsRtq3239Agg-iFwCR","Завантажити сертифікат")</f>
        <v>Завантажити сертифікат</v>
      </c>
    </row>
    <row r="962" spans="1:4" x14ac:dyDescent="0.3">
      <c r="A962" t="s">
        <v>1924</v>
      </c>
      <c r="B962" t="s">
        <v>4</v>
      </c>
      <c r="C962" t="s">
        <v>1925</v>
      </c>
      <c r="D962" t="str">
        <f>HYPERLINK("https://talan.bank.gov.ua/get-user-certificate/c0gsRl5f0xYshBQ80M_h","Завантажити сертифікат")</f>
        <v>Завантажити сертифікат</v>
      </c>
    </row>
    <row r="963" spans="1:4" x14ac:dyDescent="0.3">
      <c r="A963" t="s">
        <v>1926</v>
      </c>
      <c r="B963" t="s">
        <v>4</v>
      </c>
      <c r="C963" t="s">
        <v>1927</v>
      </c>
      <c r="D963" t="str">
        <f>HYPERLINK("https://talan.bank.gov.ua/get-user-certificate/c0gsRhGwhnlHqKbWNcyz","Завантажити сертифікат")</f>
        <v>Завантажити сертифікат</v>
      </c>
    </row>
    <row r="964" spans="1:4" x14ac:dyDescent="0.3">
      <c r="A964" t="s">
        <v>1928</v>
      </c>
      <c r="B964" t="s">
        <v>4</v>
      </c>
      <c r="C964" t="s">
        <v>1929</v>
      </c>
      <c r="D964" t="str">
        <f>HYPERLINK("https://talan.bank.gov.ua/get-user-certificate/c0gsR64Lr6-2qNhEIq_W","Завантажити сертифікат")</f>
        <v>Завантажити сертифікат</v>
      </c>
    </row>
    <row r="965" spans="1:4" x14ac:dyDescent="0.3">
      <c r="A965" t="s">
        <v>1930</v>
      </c>
      <c r="B965" t="s">
        <v>4</v>
      </c>
      <c r="C965" t="s">
        <v>1931</v>
      </c>
      <c r="D965" t="str">
        <f>HYPERLINK("https://talan.bank.gov.ua/get-user-certificate/c0gsRQq8L54b-MVfLNNi","Завантажити сертифікат")</f>
        <v>Завантажити сертифікат</v>
      </c>
    </row>
    <row r="966" spans="1:4" x14ac:dyDescent="0.3">
      <c r="A966" t="s">
        <v>1932</v>
      </c>
      <c r="B966" t="s">
        <v>4</v>
      </c>
      <c r="C966" t="s">
        <v>1933</v>
      </c>
      <c r="D966" t="str">
        <f>HYPERLINK("https://talan.bank.gov.ua/get-user-certificate/c0gsRHd61H3VRPVM9rds","Завантажити сертифікат")</f>
        <v>Завантажити сертифікат</v>
      </c>
    </row>
    <row r="967" spans="1:4" x14ac:dyDescent="0.3">
      <c r="A967" t="s">
        <v>1934</v>
      </c>
      <c r="B967" t="s">
        <v>4</v>
      </c>
      <c r="C967" t="s">
        <v>1935</v>
      </c>
      <c r="D967" t="str">
        <f>HYPERLINK("https://talan.bank.gov.ua/get-user-certificate/c0gsRVQfevZg6e3MIhUc","Завантажити сертифікат")</f>
        <v>Завантажити сертифікат</v>
      </c>
    </row>
    <row r="968" spans="1:4" x14ac:dyDescent="0.3">
      <c r="A968" t="s">
        <v>1936</v>
      </c>
      <c r="B968" t="s">
        <v>4</v>
      </c>
      <c r="C968" t="s">
        <v>1937</v>
      </c>
      <c r="D968" t="str">
        <f>HYPERLINK("https://talan.bank.gov.ua/get-user-certificate/c0gsRXnJG65z0tr7WjDT","Завантажити сертифікат")</f>
        <v>Завантажити сертифікат</v>
      </c>
    </row>
    <row r="969" spans="1:4" x14ac:dyDescent="0.3">
      <c r="A969" t="s">
        <v>1938</v>
      </c>
      <c r="B969" t="s">
        <v>4</v>
      </c>
      <c r="C969" t="s">
        <v>1939</v>
      </c>
      <c r="D969" t="str">
        <f>HYPERLINK("https://talan.bank.gov.ua/get-user-certificate/c0gsR8I5i4zviCQxjb84","Завантажити сертифікат")</f>
        <v>Завантажити сертифікат</v>
      </c>
    </row>
    <row r="970" spans="1:4" x14ac:dyDescent="0.3">
      <c r="A970" t="s">
        <v>1940</v>
      </c>
      <c r="B970" t="s">
        <v>4</v>
      </c>
      <c r="C970" t="s">
        <v>1941</v>
      </c>
      <c r="D970" t="str">
        <f>HYPERLINK("https://talan.bank.gov.ua/get-user-certificate/c0gsRzhlzmrSGDDt6FBp","Завантажити сертифікат")</f>
        <v>Завантажити сертифікат</v>
      </c>
    </row>
    <row r="971" spans="1:4" x14ac:dyDescent="0.3">
      <c r="A971" t="s">
        <v>1942</v>
      </c>
      <c r="B971" t="s">
        <v>4</v>
      </c>
      <c r="C971" t="s">
        <v>1943</v>
      </c>
      <c r="D971" t="str">
        <f>HYPERLINK("https://talan.bank.gov.ua/get-user-certificate/c0gsRj4Gq_mivJjFCfFj","Завантажити сертифікат")</f>
        <v>Завантажити сертифікат</v>
      </c>
    </row>
    <row r="972" spans="1:4" x14ac:dyDescent="0.3">
      <c r="A972" t="s">
        <v>1944</v>
      </c>
      <c r="B972" t="s">
        <v>4</v>
      </c>
      <c r="C972" t="s">
        <v>1945</v>
      </c>
      <c r="D972" t="str">
        <f>HYPERLINK("https://talan.bank.gov.ua/get-user-certificate/c0gsRxD5JqNQH5_zU_77","Завантажити сертифікат")</f>
        <v>Завантажити сертифікат</v>
      </c>
    </row>
    <row r="973" spans="1:4" x14ac:dyDescent="0.3">
      <c r="A973" t="s">
        <v>1946</v>
      </c>
      <c r="B973" t="s">
        <v>4</v>
      </c>
      <c r="C973" t="s">
        <v>1947</v>
      </c>
      <c r="D973" t="str">
        <f>HYPERLINK("https://talan.bank.gov.ua/get-user-certificate/c0gsRnrk9zvS74I8qd9w","Завантажити сертифікат")</f>
        <v>Завантажити сертифікат</v>
      </c>
    </row>
    <row r="974" spans="1:4" x14ac:dyDescent="0.3">
      <c r="A974" t="s">
        <v>1948</v>
      </c>
      <c r="B974" t="s">
        <v>4</v>
      </c>
      <c r="C974" t="s">
        <v>1949</v>
      </c>
      <c r="D974" t="str">
        <f>HYPERLINK("https://talan.bank.gov.ua/get-user-certificate/c0gsR4ONTWBxWF7Q2VhZ","Завантажити сертифікат")</f>
        <v>Завантажити сертифікат</v>
      </c>
    </row>
    <row r="975" spans="1:4" x14ac:dyDescent="0.3">
      <c r="A975" t="s">
        <v>1950</v>
      </c>
      <c r="B975" t="s">
        <v>4</v>
      </c>
      <c r="C975" t="s">
        <v>1951</v>
      </c>
      <c r="D975" t="str">
        <f>HYPERLINK("https://talan.bank.gov.ua/get-user-certificate/c0gsRVtAEy5zv4mUZlzk","Завантажити сертифікат")</f>
        <v>Завантажити сертифікат</v>
      </c>
    </row>
    <row r="976" spans="1:4" x14ac:dyDescent="0.3">
      <c r="A976" t="s">
        <v>1952</v>
      </c>
      <c r="B976" t="s">
        <v>4</v>
      </c>
      <c r="C976" t="s">
        <v>1953</v>
      </c>
      <c r="D976" t="str">
        <f>HYPERLINK("https://talan.bank.gov.ua/get-user-certificate/c0gsRi2pG0KHAa66Qju3","Завантажити сертифікат")</f>
        <v>Завантажити сертифікат</v>
      </c>
    </row>
    <row r="977" spans="1:4" x14ac:dyDescent="0.3">
      <c r="A977" t="s">
        <v>1954</v>
      </c>
      <c r="B977" t="s">
        <v>4</v>
      </c>
      <c r="C977" t="s">
        <v>1955</v>
      </c>
      <c r="D977" t="str">
        <f>HYPERLINK("https://talan.bank.gov.ua/get-user-certificate/c0gsR_dbfEiskffmMgiw","Завантажити сертифікат")</f>
        <v>Завантажити сертифікат</v>
      </c>
    </row>
    <row r="978" spans="1:4" x14ac:dyDescent="0.3">
      <c r="A978" t="s">
        <v>1956</v>
      </c>
      <c r="B978" t="s">
        <v>4</v>
      </c>
      <c r="C978" t="s">
        <v>1957</v>
      </c>
      <c r="D978" t="str">
        <f>HYPERLINK("https://talan.bank.gov.ua/get-user-certificate/c0gsRAL8zOtYrPyMDDYP","Завантажити сертифікат")</f>
        <v>Завантажити сертифікат</v>
      </c>
    </row>
    <row r="979" spans="1:4" x14ac:dyDescent="0.3">
      <c r="A979" t="s">
        <v>1958</v>
      </c>
      <c r="B979" t="s">
        <v>4</v>
      </c>
      <c r="C979" t="s">
        <v>1959</v>
      </c>
      <c r="D979" t="str">
        <f>HYPERLINK("https://talan.bank.gov.ua/get-user-certificate/c0gsRRcASY99xJTaV5iL","Завантажити сертифікат")</f>
        <v>Завантажити сертифікат</v>
      </c>
    </row>
    <row r="980" spans="1:4" x14ac:dyDescent="0.3">
      <c r="A980" t="s">
        <v>1960</v>
      </c>
      <c r="B980" t="s">
        <v>4</v>
      </c>
      <c r="C980" t="s">
        <v>1961</v>
      </c>
      <c r="D980" t="str">
        <f>HYPERLINK("https://talan.bank.gov.ua/get-user-certificate/c0gsRoa3vH8hCFWXi8Vn","Завантажити сертифікат")</f>
        <v>Завантажити сертифікат</v>
      </c>
    </row>
    <row r="981" spans="1:4" x14ac:dyDescent="0.3">
      <c r="A981" t="s">
        <v>1962</v>
      </c>
      <c r="B981" t="s">
        <v>4</v>
      </c>
      <c r="C981" t="s">
        <v>1963</v>
      </c>
      <c r="D981" t="str">
        <f>HYPERLINK("https://talan.bank.gov.ua/get-user-certificate/c0gsRCcTuhnOO5ITheqR","Завантажити сертифікат")</f>
        <v>Завантажити сертифікат</v>
      </c>
    </row>
    <row r="982" spans="1:4" x14ac:dyDescent="0.3">
      <c r="A982" t="s">
        <v>1964</v>
      </c>
      <c r="B982" t="s">
        <v>4</v>
      </c>
      <c r="C982" t="s">
        <v>1965</v>
      </c>
      <c r="D982" t="str">
        <f>HYPERLINK("https://talan.bank.gov.ua/get-user-certificate/c0gsRjQ_GSPRUn9UYljN","Завантажити сертифікат")</f>
        <v>Завантажити сертифікат</v>
      </c>
    </row>
    <row r="983" spans="1:4" x14ac:dyDescent="0.3">
      <c r="A983" t="s">
        <v>1966</v>
      </c>
      <c r="B983" t="s">
        <v>4</v>
      </c>
      <c r="C983" t="s">
        <v>1967</v>
      </c>
      <c r="D983" t="str">
        <f>HYPERLINK("https://talan.bank.gov.ua/get-user-certificate/c0gsRUgBCiMqb180VUWl","Завантажити сертифікат")</f>
        <v>Завантажити сертифікат</v>
      </c>
    </row>
    <row r="984" spans="1:4" x14ac:dyDescent="0.3">
      <c r="A984" t="s">
        <v>1968</v>
      </c>
      <c r="B984" t="s">
        <v>4</v>
      </c>
      <c r="C984" t="s">
        <v>1969</v>
      </c>
      <c r="D984" t="str">
        <f>HYPERLINK("https://talan.bank.gov.ua/get-user-certificate/c0gsRNNjNaMAowLh2W8D","Завантажити сертифікат")</f>
        <v>Завантажити сертифікат</v>
      </c>
    </row>
    <row r="985" spans="1:4" x14ac:dyDescent="0.3">
      <c r="A985" t="s">
        <v>1970</v>
      </c>
      <c r="B985" t="s">
        <v>4</v>
      </c>
      <c r="C985" t="s">
        <v>1971</v>
      </c>
      <c r="D985" t="str">
        <f>HYPERLINK("https://talan.bank.gov.ua/get-user-certificate/c0gsRm1cY0-Z50OLLG8L","Завантажити сертифікат")</f>
        <v>Завантажити сертифікат</v>
      </c>
    </row>
    <row r="986" spans="1:4" x14ac:dyDescent="0.3">
      <c r="A986" t="s">
        <v>1972</v>
      </c>
      <c r="B986" t="s">
        <v>4</v>
      </c>
      <c r="C986" t="s">
        <v>1973</v>
      </c>
      <c r="D986" t="str">
        <f>HYPERLINK("https://talan.bank.gov.ua/get-user-certificate/c0gsRyKUjF_irchuns_b","Завантажити сертифікат")</f>
        <v>Завантажити сертифікат</v>
      </c>
    </row>
    <row r="987" spans="1:4" x14ac:dyDescent="0.3">
      <c r="A987" t="s">
        <v>1974</v>
      </c>
      <c r="B987" t="s">
        <v>4</v>
      </c>
      <c r="C987" t="s">
        <v>1975</v>
      </c>
      <c r="D987" t="str">
        <f>HYPERLINK("https://talan.bank.gov.ua/get-user-certificate/c0gsRVzAPcD2gbBFCidr","Завантажити сертифікат")</f>
        <v>Завантажити сертифікат</v>
      </c>
    </row>
    <row r="988" spans="1:4" x14ac:dyDescent="0.3">
      <c r="A988" t="s">
        <v>1976</v>
      </c>
      <c r="B988" t="s">
        <v>4</v>
      </c>
      <c r="C988" t="s">
        <v>1977</v>
      </c>
      <c r="D988" t="str">
        <f>HYPERLINK("https://talan.bank.gov.ua/get-user-certificate/c0gsR5VlNHfX5ZDhAMxo","Завантажити сертифікат")</f>
        <v>Завантажити сертифікат</v>
      </c>
    </row>
    <row r="989" spans="1:4" x14ac:dyDescent="0.3">
      <c r="A989" t="s">
        <v>1978</v>
      </c>
      <c r="B989" t="s">
        <v>4</v>
      </c>
      <c r="C989" t="s">
        <v>1979</v>
      </c>
      <c r="D989" t="str">
        <f>HYPERLINK("https://talan.bank.gov.ua/get-user-certificate/c0gsRvCheIbmEHjCUJyU","Завантажити сертифікат")</f>
        <v>Завантажити сертифікат</v>
      </c>
    </row>
    <row r="990" spans="1:4" x14ac:dyDescent="0.3">
      <c r="A990" t="s">
        <v>1980</v>
      </c>
      <c r="B990" t="s">
        <v>4</v>
      </c>
      <c r="C990" t="s">
        <v>1981</v>
      </c>
      <c r="D990" t="str">
        <f>HYPERLINK("https://talan.bank.gov.ua/get-user-certificate/c0gsRVMzm4dBW-jrpUrf","Завантажити сертифікат")</f>
        <v>Завантажити сертифікат</v>
      </c>
    </row>
    <row r="991" spans="1:4" x14ac:dyDescent="0.3">
      <c r="A991" t="s">
        <v>1982</v>
      </c>
      <c r="B991" t="s">
        <v>4</v>
      </c>
      <c r="C991" t="s">
        <v>1983</v>
      </c>
      <c r="D991" t="str">
        <f>HYPERLINK("https://talan.bank.gov.ua/get-user-certificate/c0gsRzx-8QJfOKX4iG6R","Завантажити сертифікат")</f>
        <v>Завантажити сертифікат</v>
      </c>
    </row>
    <row r="992" spans="1:4" x14ac:dyDescent="0.3">
      <c r="A992" t="s">
        <v>1984</v>
      </c>
      <c r="B992" t="s">
        <v>4</v>
      </c>
      <c r="C992" t="s">
        <v>1985</v>
      </c>
      <c r="D992" t="str">
        <f>HYPERLINK("https://talan.bank.gov.ua/get-user-certificate/c0gsR3dcu_YPFCvrgHjZ","Завантажити сертифікат")</f>
        <v>Завантажити сертифікат</v>
      </c>
    </row>
    <row r="993" spans="1:4" x14ac:dyDescent="0.3">
      <c r="A993" t="s">
        <v>1986</v>
      </c>
      <c r="B993" t="s">
        <v>4</v>
      </c>
      <c r="C993" t="s">
        <v>1987</v>
      </c>
      <c r="D993" t="str">
        <f>HYPERLINK("https://talan.bank.gov.ua/get-user-certificate/c0gsRRyDupk8K_A_hjMN","Завантажити сертифікат")</f>
        <v>Завантажити сертифікат</v>
      </c>
    </row>
    <row r="994" spans="1:4" x14ac:dyDescent="0.3">
      <c r="A994" t="s">
        <v>1988</v>
      </c>
      <c r="B994" t="s">
        <v>4</v>
      </c>
      <c r="C994" t="s">
        <v>1989</v>
      </c>
      <c r="D994" t="str">
        <f>HYPERLINK("https://talan.bank.gov.ua/get-user-certificate/c0gsR0UmY0uCVbPjDl9G","Завантажити сертифікат")</f>
        <v>Завантажити сертифікат</v>
      </c>
    </row>
    <row r="995" spans="1:4" x14ac:dyDescent="0.3">
      <c r="A995" t="s">
        <v>1990</v>
      </c>
      <c r="B995" t="s">
        <v>4</v>
      </c>
      <c r="C995" t="s">
        <v>1991</v>
      </c>
      <c r="D995" t="str">
        <f>HYPERLINK("https://talan.bank.gov.ua/get-user-certificate/c0gsRuEyULt2zQVnp1T_","Завантажити сертифікат")</f>
        <v>Завантажити сертифікат</v>
      </c>
    </row>
    <row r="996" spans="1:4" x14ac:dyDescent="0.3">
      <c r="A996" t="s">
        <v>1992</v>
      </c>
      <c r="B996" t="s">
        <v>4</v>
      </c>
      <c r="C996" t="s">
        <v>1993</v>
      </c>
      <c r="D996" t="str">
        <f>HYPERLINK("https://talan.bank.gov.ua/get-user-certificate/c0gsRpe_V8W89GzaSxhG","Завантажити сертифікат")</f>
        <v>Завантажити сертифікат</v>
      </c>
    </row>
    <row r="997" spans="1:4" x14ac:dyDescent="0.3">
      <c r="A997" t="s">
        <v>1994</v>
      </c>
      <c r="B997" t="s">
        <v>4</v>
      </c>
      <c r="C997" t="s">
        <v>1995</v>
      </c>
      <c r="D997" t="str">
        <f>HYPERLINK("https://talan.bank.gov.ua/get-user-certificate/c0gsRGJCzq1ncgJQob8z","Завантажити сертифікат")</f>
        <v>Завантажити сертифікат</v>
      </c>
    </row>
    <row r="998" spans="1:4" x14ac:dyDescent="0.3">
      <c r="A998" t="s">
        <v>1996</v>
      </c>
      <c r="B998" t="s">
        <v>4</v>
      </c>
      <c r="C998" t="s">
        <v>1997</v>
      </c>
      <c r="D998" t="str">
        <f>HYPERLINK("https://talan.bank.gov.ua/get-user-certificate/c0gsRavQtZjWQQ3T8dKY","Завантажити сертифікат")</f>
        <v>Завантажити сертифікат</v>
      </c>
    </row>
    <row r="999" spans="1:4" x14ac:dyDescent="0.3">
      <c r="A999" t="s">
        <v>1998</v>
      </c>
      <c r="B999" t="s">
        <v>4</v>
      </c>
      <c r="C999" t="s">
        <v>1999</v>
      </c>
      <c r="D999" t="str">
        <f>HYPERLINK("https://talan.bank.gov.ua/get-user-certificate/c0gsR6JhUiCYFo_9xIIn","Завантажити сертифікат")</f>
        <v>Завантажити сертифікат</v>
      </c>
    </row>
    <row r="1000" spans="1:4" x14ac:dyDescent="0.3">
      <c r="A1000" t="s">
        <v>2000</v>
      </c>
      <c r="B1000" t="s">
        <v>4</v>
      </c>
      <c r="C1000" t="s">
        <v>2001</v>
      </c>
      <c r="D1000" t="str">
        <f>HYPERLINK("https://talan.bank.gov.ua/get-user-certificate/c0gsRdmiY8avvb2XPo2_","Завантажити сертифікат")</f>
        <v>Завантажити сертифікат</v>
      </c>
    </row>
    <row r="1001" spans="1:4" x14ac:dyDescent="0.3">
      <c r="A1001" t="s">
        <v>2002</v>
      </c>
      <c r="B1001" t="s">
        <v>4</v>
      </c>
      <c r="C1001" t="s">
        <v>2003</v>
      </c>
      <c r="D1001" t="str">
        <f>HYPERLINK("https://talan.bank.gov.ua/get-user-certificate/c0gsR6RF-VcNhOXJW1rH","Завантажити сертифікат")</f>
        <v>Завантажити сертифікат</v>
      </c>
    </row>
    <row r="1002" spans="1:4" x14ac:dyDescent="0.3">
      <c r="A1002" t="s">
        <v>2004</v>
      </c>
      <c r="B1002" t="s">
        <v>4</v>
      </c>
      <c r="C1002" t="s">
        <v>2005</v>
      </c>
      <c r="D1002" t="str">
        <f>HYPERLINK("https://talan.bank.gov.ua/get-user-certificate/c0gsRCV1lSZDFGybtg11","Завантажити сертифікат")</f>
        <v>Завантажити сертифікат</v>
      </c>
    </row>
    <row r="1003" spans="1:4" x14ac:dyDescent="0.3">
      <c r="A1003" t="s">
        <v>2006</v>
      </c>
      <c r="B1003" t="s">
        <v>4</v>
      </c>
      <c r="C1003" t="s">
        <v>2007</v>
      </c>
      <c r="D1003" t="str">
        <f>HYPERLINK("https://talan.bank.gov.ua/get-user-certificate/c0gsRCrcKlmoNAldao5m","Завантажити сертифікат")</f>
        <v>Завантажити сертифікат</v>
      </c>
    </row>
    <row r="1004" spans="1:4" x14ac:dyDescent="0.3">
      <c r="A1004" t="s">
        <v>2008</v>
      </c>
      <c r="B1004" t="s">
        <v>4</v>
      </c>
      <c r="C1004" t="s">
        <v>2009</v>
      </c>
      <c r="D1004" t="str">
        <f>HYPERLINK("https://talan.bank.gov.ua/get-user-certificate/c0gsRu53qg-jPGR-Kl7n","Завантажити сертифікат")</f>
        <v>Завантажити сертифікат</v>
      </c>
    </row>
    <row r="1005" spans="1:4" x14ac:dyDescent="0.3">
      <c r="A1005" t="s">
        <v>2010</v>
      </c>
      <c r="B1005" t="s">
        <v>4</v>
      </c>
      <c r="C1005" t="s">
        <v>2011</v>
      </c>
      <c r="D1005" t="str">
        <f>HYPERLINK("https://talan.bank.gov.ua/get-user-certificate/c0gsRdOPMB55puQsTees","Завантажити сертифікат")</f>
        <v>Завантажити сертифікат</v>
      </c>
    </row>
    <row r="1006" spans="1:4" x14ac:dyDescent="0.3">
      <c r="A1006" t="s">
        <v>2012</v>
      </c>
      <c r="B1006" t="s">
        <v>4</v>
      </c>
      <c r="C1006" t="s">
        <v>2013</v>
      </c>
      <c r="D1006" t="str">
        <f>HYPERLINK("https://talan.bank.gov.ua/get-user-certificate/c0gsR1tAjvbnDgodozMy","Завантажити сертифікат")</f>
        <v>Завантажити сертифікат</v>
      </c>
    </row>
    <row r="1007" spans="1:4" x14ac:dyDescent="0.3">
      <c r="A1007" t="s">
        <v>2014</v>
      </c>
      <c r="B1007" t="s">
        <v>4</v>
      </c>
      <c r="C1007" t="s">
        <v>2015</v>
      </c>
      <c r="D1007" t="str">
        <f>HYPERLINK("https://talan.bank.gov.ua/get-user-certificate/c0gsRDuz0rgCu91TSpcx","Завантажити сертифікат")</f>
        <v>Завантажити сертифікат</v>
      </c>
    </row>
    <row r="1008" spans="1:4" x14ac:dyDescent="0.3">
      <c r="A1008" t="s">
        <v>2016</v>
      </c>
      <c r="B1008" t="s">
        <v>4</v>
      </c>
      <c r="C1008" t="s">
        <v>2017</v>
      </c>
      <c r="D1008" t="str">
        <f>HYPERLINK("https://talan.bank.gov.ua/get-user-certificate/c0gsR95VH41KL5zbcb9H","Завантажити сертифікат")</f>
        <v>Завантажити сертифікат</v>
      </c>
    </row>
    <row r="1009" spans="1:4" x14ac:dyDescent="0.3">
      <c r="A1009" t="s">
        <v>2018</v>
      </c>
      <c r="B1009" t="s">
        <v>4</v>
      </c>
      <c r="C1009" t="s">
        <v>2019</v>
      </c>
      <c r="D1009" t="str">
        <f>HYPERLINK("https://talan.bank.gov.ua/get-user-certificate/c0gsRpAmx5t9mAAYVY7B","Завантажити сертифікат")</f>
        <v>Завантажити сертифікат</v>
      </c>
    </row>
    <row r="1010" spans="1:4" x14ac:dyDescent="0.3">
      <c r="A1010" t="s">
        <v>2020</v>
      </c>
      <c r="B1010" t="s">
        <v>4</v>
      </c>
      <c r="C1010" t="s">
        <v>2021</v>
      </c>
      <c r="D1010" t="str">
        <f>HYPERLINK("https://talan.bank.gov.ua/get-user-certificate/c0gsRuSfFCbdFzwivhxa","Завантажити сертифікат")</f>
        <v>Завантажити сертифікат</v>
      </c>
    </row>
    <row r="1011" spans="1:4" x14ac:dyDescent="0.3">
      <c r="A1011" t="s">
        <v>2022</v>
      </c>
      <c r="B1011" t="s">
        <v>4</v>
      </c>
      <c r="C1011" t="s">
        <v>2023</v>
      </c>
      <c r="D1011" t="str">
        <f>HYPERLINK("https://talan.bank.gov.ua/get-user-certificate/c0gsRLYMIWd7-G2NnMKl","Завантажити сертифікат")</f>
        <v>Завантажити сертифікат</v>
      </c>
    </row>
    <row r="1012" spans="1:4" x14ac:dyDescent="0.3">
      <c r="A1012" t="s">
        <v>2024</v>
      </c>
      <c r="B1012" t="s">
        <v>4</v>
      </c>
      <c r="C1012" t="s">
        <v>2025</v>
      </c>
      <c r="D1012" t="str">
        <f>HYPERLINK("https://talan.bank.gov.ua/get-user-certificate/c0gsRvsy5EUrmc6lfzIy","Завантажити сертифікат")</f>
        <v>Завантажити сертифікат</v>
      </c>
    </row>
    <row r="1013" spans="1:4" x14ac:dyDescent="0.3">
      <c r="A1013" t="s">
        <v>2026</v>
      </c>
      <c r="B1013" t="s">
        <v>4</v>
      </c>
      <c r="C1013" t="s">
        <v>2027</v>
      </c>
      <c r="D1013" t="str">
        <f>HYPERLINK("https://talan.bank.gov.ua/get-user-certificate/c0gsREkAGz2K5zGZQccX","Завантажити сертифікат")</f>
        <v>Завантажити сертифікат</v>
      </c>
    </row>
    <row r="1014" spans="1:4" x14ac:dyDescent="0.3">
      <c r="A1014" t="s">
        <v>2028</v>
      </c>
      <c r="B1014" t="s">
        <v>4</v>
      </c>
      <c r="C1014" t="s">
        <v>2029</v>
      </c>
      <c r="D1014" t="str">
        <f>HYPERLINK("https://talan.bank.gov.ua/get-user-certificate/c0gsRQLXykbcMsYUi1OA","Завантажити сертифікат")</f>
        <v>Завантажити сертифікат</v>
      </c>
    </row>
    <row r="1015" spans="1:4" x14ac:dyDescent="0.3">
      <c r="A1015" t="s">
        <v>2030</v>
      </c>
      <c r="B1015" t="s">
        <v>4</v>
      </c>
      <c r="C1015" t="s">
        <v>2031</v>
      </c>
      <c r="D1015" t="str">
        <f>HYPERLINK("https://talan.bank.gov.ua/get-user-certificate/c0gsR79sGbNm_hGl7lTm","Завантажити сертифікат")</f>
        <v>Завантажити сертифікат</v>
      </c>
    </row>
    <row r="1016" spans="1:4" x14ac:dyDescent="0.3">
      <c r="A1016" t="s">
        <v>2032</v>
      </c>
      <c r="B1016" t="s">
        <v>4</v>
      </c>
      <c r="C1016" t="s">
        <v>2033</v>
      </c>
      <c r="D1016" t="str">
        <f>HYPERLINK("https://talan.bank.gov.ua/get-user-certificate/c0gsRgdYbd_Ck_n3LrCv","Завантажити сертифікат")</f>
        <v>Завантажити сертифікат</v>
      </c>
    </row>
    <row r="1017" spans="1:4" x14ac:dyDescent="0.3">
      <c r="A1017" t="s">
        <v>2034</v>
      </c>
      <c r="B1017" t="s">
        <v>4</v>
      </c>
      <c r="C1017" t="s">
        <v>2035</v>
      </c>
      <c r="D1017" t="str">
        <f>HYPERLINK("https://talan.bank.gov.ua/get-user-certificate/c0gsRs9bw58DtLm6xThr","Завантажити сертифікат")</f>
        <v>Завантажити сертифікат</v>
      </c>
    </row>
    <row r="1018" spans="1:4" x14ac:dyDescent="0.3">
      <c r="A1018" t="s">
        <v>2036</v>
      </c>
      <c r="B1018" t="s">
        <v>4</v>
      </c>
      <c r="C1018" t="s">
        <v>2037</v>
      </c>
      <c r="D1018" t="str">
        <f>HYPERLINK("https://talan.bank.gov.ua/get-user-certificate/c0gsRfpLkRfxBy_akbvo","Завантажити сертифікат")</f>
        <v>Завантажити сертифікат</v>
      </c>
    </row>
    <row r="1019" spans="1:4" x14ac:dyDescent="0.3">
      <c r="A1019" t="s">
        <v>2038</v>
      </c>
      <c r="B1019" t="s">
        <v>4</v>
      </c>
      <c r="C1019" t="s">
        <v>2039</v>
      </c>
      <c r="D1019" t="str">
        <f>HYPERLINK("https://talan.bank.gov.ua/get-user-certificate/c0gsR6sg-aqJmks4f-Bx","Завантажити сертифікат")</f>
        <v>Завантажити сертифікат</v>
      </c>
    </row>
    <row r="1020" spans="1:4" x14ac:dyDescent="0.3">
      <c r="A1020" t="s">
        <v>2040</v>
      </c>
      <c r="B1020" t="s">
        <v>4</v>
      </c>
      <c r="C1020" t="s">
        <v>2041</v>
      </c>
      <c r="D1020" t="str">
        <f>HYPERLINK("https://talan.bank.gov.ua/get-user-certificate/c0gsRkFi5ITQt0fLIl_b","Завантажити сертифікат")</f>
        <v>Завантажити сертифікат</v>
      </c>
    </row>
    <row r="1021" spans="1:4" x14ac:dyDescent="0.3">
      <c r="A1021" t="s">
        <v>2042</v>
      </c>
      <c r="B1021" t="s">
        <v>4</v>
      </c>
      <c r="C1021" t="s">
        <v>2043</v>
      </c>
      <c r="D1021" t="str">
        <f>HYPERLINK("https://talan.bank.gov.ua/get-user-certificate/c0gsR8O67txHqkNNFCeM","Завантажити сертифікат")</f>
        <v>Завантажити сертифікат</v>
      </c>
    </row>
    <row r="1022" spans="1:4" x14ac:dyDescent="0.3">
      <c r="A1022" t="s">
        <v>2044</v>
      </c>
      <c r="B1022" t="s">
        <v>4</v>
      </c>
      <c r="C1022" t="s">
        <v>2045</v>
      </c>
      <c r="D1022" t="str">
        <f>HYPERLINK("https://talan.bank.gov.ua/get-user-certificate/c0gsR0SS-RVBRFJ1CdWZ","Завантажити сертифікат")</f>
        <v>Завантажити сертифікат</v>
      </c>
    </row>
    <row r="1023" spans="1:4" x14ac:dyDescent="0.3">
      <c r="A1023" t="s">
        <v>2046</v>
      </c>
      <c r="B1023" t="s">
        <v>4</v>
      </c>
      <c r="C1023" t="s">
        <v>2047</v>
      </c>
      <c r="D1023" t="str">
        <f>HYPERLINK("https://talan.bank.gov.ua/get-user-certificate/c0gsR45KmuTnNcaty31s","Завантажити сертифікат")</f>
        <v>Завантажити сертифікат</v>
      </c>
    </row>
    <row r="1024" spans="1:4" x14ac:dyDescent="0.3">
      <c r="A1024" t="s">
        <v>2048</v>
      </c>
      <c r="B1024" t="s">
        <v>4</v>
      </c>
      <c r="C1024" t="s">
        <v>2049</v>
      </c>
      <c r="D1024" t="str">
        <f>HYPERLINK("https://talan.bank.gov.ua/get-user-certificate/c0gsR8U2RbiCnPjX9BdE","Завантажити сертифікат")</f>
        <v>Завантажити сертифікат</v>
      </c>
    </row>
    <row r="1025" spans="1:4" x14ac:dyDescent="0.3">
      <c r="A1025" t="s">
        <v>2050</v>
      </c>
      <c r="B1025" t="s">
        <v>4</v>
      </c>
      <c r="C1025" t="s">
        <v>2051</v>
      </c>
      <c r="D1025" t="str">
        <f>HYPERLINK("https://talan.bank.gov.ua/get-user-certificate/c0gsRAmQcm0dsghdGx1V","Завантажити сертифікат")</f>
        <v>Завантажити сертифікат</v>
      </c>
    </row>
    <row r="1026" spans="1:4" x14ac:dyDescent="0.3">
      <c r="A1026" t="s">
        <v>2052</v>
      </c>
      <c r="B1026" t="s">
        <v>4</v>
      </c>
      <c r="C1026" t="s">
        <v>2053</v>
      </c>
      <c r="D1026" t="str">
        <f>HYPERLINK("https://talan.bank.gov.ua/get-user-certificate/c0gsRkOHbIobHGqgXXzj","Завантажити сертифікат")</f>
        <v>Завантажити сертифікат</v>
      </c>
    </row>
    <row r="1027" spans="1:4" x14ac:dyDescent="0.3">
      <c r="A1027" t="s">
        <v>2054</v>
      </c>
      <c r="B1027" t="s">
        <v>4</v>
      </c>
      <c r="C1027" t="s">
        <v>2055</v>
      </c>
      <c r="D1027" t="str">
        <f>HYPERLINK("https://talan.bank.gov.ua/get-user-certificate/c0gsRp2iaL3n8MNKCk6Z","Завантажити сертифікат")</f>
        <v>Завантажити сертифікат</v>
      </c>
    </row>
    <row r="1028" spans="1:4" x14ac:dyDescent="0.3">
      <c r="A1028" t="s">
        <v>2056</v>
      </c>
      <c r="B1028" t="s">
        <v>4</v>
      </c>
      <c r="C1028" t="s">
        <v>2057</v>
      </c>
      <c r="D1028" t="str">
        <f>HYPERLINK("https://talan.bank.gov.ua/get-user-certificate/c0gsR--COPC2uN2XGcc2","Завантажити сертифікат")</f>
        <v>Завантажити сертифікат</v>
      </c>
    </row>
    <row r="1029" spans="1:4" x14ac:dyDescent="0.3">
      <c r="A1029" t="s">
        <v>2058</v>
      </c>
      <c r="B1029" t="s">
        <v>4</v>
      </c>
      <c r="C1029" t="s">
        <v>2059</v>
      </c>
      <c r="D1029" t="str">
        <f>HYPERLINK("https://talan.bank.gov.ua/get-user-certificate/c0gsRGIdfyFvn5iqnIwv","Завантажити сертифікат")</f>
        <v>Завантажити сертифікат</v>
      </c>
    </row>
    <row r="1030" spans="1:4" x14ac:dyDescent="0.3">
      <c r="A1030" t="s">
        <v>2060</v>
      </c>
      <c r="B1030" t="s">
        <v>4</v>
      </c>
      <c r="C1030" t="s">
        <v>2061</v>
      </c>
      <c r="D1030" t="str">
        <f>HYPERLINK("https://talan.bank.gov.ua/get-user-certificate/c0gsR9lk-3-BqK4tkbaS","Завантажити сертифікат")</f>
        <v>Завантажити сертифікат</v>
      </c>
    </row>
    <row r="1031" spans="1:4" x14ac:dyDescent="0.3">
      <c r="A1031" t="s">
        <v>2062</v>
      </c>
      <c r="B1031" t="s">
        <v>4</v>
      </c>
      <c r="C1031" t="s">
        <v>2063</v>
      </c>
      <c r="D1031" t="str">
        <f>HYPERLINK("https://talan.bank.gov.ua/get-user-certificate/c0gsRSS6lbeWaH8fMlT4","Завантажити сертифікат")</f>
        <v>Завантажити сертифікат</v>
      </c>
    </row>
    <row r="1032" spans="1:4" x14ac:dyDescent="0.3">
      <c r="A1032" t="s">
        <v>2064</v>
      </c>
      <c r="B1032" t="s">
        <v>4</v>
      </c>
      <c r="C1032" t="s">
        <v>2065</v>
      </c>
      <c r="D1032" t="str">
        <f>HYPERLINK("https://talan.bank.gov.ua/get-user-certificate/c0gsR-a_qii4hZVfH6r5","Завантажити сертифікат")</f>
        <v>Завантажити сертифікат</v>
      </c>
    </row>
    <row r="1033" spans="1:4" x14ac:dyDescent="0.3">
      <c r="A1033" t="s">
        <v>2066</v>
      </c>
      <c r="B1033" t="s">
        <v>4</v>
      </c>
      <c r="C1033" t="s">
        <v>2067</v>
      </c>
      <c r="D1033" t="str">
        <f>HYPERLINK("https://talan.bank.gov.ua/get-user-certificate/c0gsR2dwxwE53ySo6wTq","Завантажити сертифікат")</f>
        <v>Завантажити сертифікат</v>
      </c>
    </row>
    <row r="1034" spans="1:4" x14ac:dyDescent="0.3">
      <c r="A1034" t="s">
        <v>2068</v>
      </c>
      <c r="B1034" t="s">
        <v>4</v>
      </c>
      <c r="C1034" t="s">
        <v>2069</v>
      </c>
      <c r="D1034" t="str">
        <f>HYPERLINK("https://talan.bank.gov.ua/get-user-certificate/c0gsRgMRbZiSqinNeqDP","Завантажити сертифікат")</f>
        <v>Завантажити сертифікат</v>
      </c>
    </row>
    <row r="1035" spans="1:4" x14ac:dyDescent="0.3">
      <c r="A1035" t="s">
        <v>2070</v>
      </c>
      <c r="B1035" t="s">
        <v>4</v>
      </c>
      <c r="C1035" t="s">
        <v>2071</v>
      </c>
      <c r="D1035" t="str">
        <f>HYPERLINK("https://talan.bank.gov.ua/get-user-certificate/c0gsRUBqXzrX7DrXVj7H","Завантажити сертифікат")</f>
        <v>Завантажити сертифікат</v>
      </c>
    </row>
    <row r="1036" spans="1:4" x14ac:dyDescent="0.3">
      <c r="A1036" t="s">
        <v>2072</v>
      </c>
      <c r="B1036" t="s">
        <v>4</v>
      </c>
      <c r="C1036" t="s">
        <v>2073</v>
      </c>
      <c r="D1036" t="str">
        <f>HYPERLINK("https://talan.bank.gov.ua/get-user-certificate/c0gsR4rEr9_R-K6R7-M3","Завантажити сертифікат")</f>
        <v>Завантажити сертифікат</v>
      </c>
    </row>
    <row r="1037" spans="1:4" x14ac:dyDescent="0.3">
      <c r="A1037" t="s">
        <v>2074</v>
      </c>
      <c r="B1037" t="s">
        <v>4</v>
      </c>
      <c r="C1037" t="s">
        <v>2075</v>
      </c>
      <c r="D1037" t="str">
        <f>HYPERLINK("https://talan.bank.gov.ua/get-user-certificate/c0gsRW1U7MfFnuYqgwkn","Завантажити сертифікат")</f>
        <v>Завантажити сертифікат</v>
      </c>
    </row>
    <row r="1038" spans="1:4" x14ac:dyDescent="0.3">
      <c r="A1038" t="s">
        <v>2076</v>
      </c>
      <c r="B1038" t="s">
        <v>4</v>
      </c>
      <c r="C1038" t="s">
        <v>2077</v>
      </c>
      <c r="D1038" t="str">
        <f>HYPERLINK("https://talan.bank.gov.ua/get-user-certificate/c0gsRXsv1g5WvbCQipEs","Завантажити сертифікат")</f>
        <v>Завантажити сертифікат</v>
      </c>
    </row>
    <row r="1039" spans="1:4" x14ac:dyDescent="0.3">
      <c r="A1039" t="s">
        <v>2078</v>
      </c>
      <c r="B1039" t="s">
        <v>4</v>
      </c>
      <c r="C1039" t="s">
        <v>2079</v>
      </c>
      <c r="D1039" t="str">
        <f>HYPERLINK("https://talan.bank.gov.ua/get-user-certificate/c0gsRwLd3cZRn6OspFB8","Завантажити сертифікат")</f>
        <v>Завантажити сертифікат</v>
      </c>
    </row>
    <row r="1040" spans="1:4" x14ac:dyDescent="0.3">
      <c r="A1040" t="s">
        <v>2080</v>
      </c>
      <c r="B1040" t="s">
        <v>4</v>
      </c>
      <c r="C1040" t="s">
        <v>2081</v>
      </c>
      <c r="D1040" t="str">
        <f>HYPERLINK("https://talan.bank.gov.ua/get-user-certificate/c0gsRCkAvQl3I5dGU53h","Завантажити сертифікат")</f>
        <v>Завантажити сертифікат</v>
      </c>
    </row>
    <row r="1041" spans="1:4" x14ac:dyDescent="0.3">
      <c r="A1041" t="s">
        <v>2082</v>
      </c>
      <c r="B1041" t="s">
        <v>4</v>
      </c>
      <c r="C1041" t="s">
        <v>2083</v>
      </c>
      <c r="D1041" t="str">
        <f>HYPERLINK("https://talan.bank.gov.ua/get-user-certificate/c0gsRl8GnqQaEmS3aJv1","Завантажити сертифікат")</f>
        <v>Завантажити сертифікат</v>
      </c>
    </row>
    <row r="1042" spans="1:4" x14ac:dyDescent="0.3">
      <c r="A1042" t="s">
        <v>2084</v>
      </c>
      <c r="B1042" t="s">
        <v>4</v>
      </c>
      <c r="C1042" t="s">
        <v>2085</v>
      </c>
      <c r="D1042" t="str">
        <f>HYPERLINK("https://talan.bank.gov.ua/get-user-certificate/c0gsRg3aWXvppz95xJ_W","Завантажити сертифікат")</f>
        <v>Завантажити сертифікат</v>
      </c>
    </row>
    <row r="1043" spans="1:4" x14ac:dyDescent="0.3">
      <c r="A1043" t="s">
        <v>2086</v>
      </c>
      <c r="B1043" t="s">
        <v>4</v>
      </c>
      <c r="C1043" t="s">
        <v>2087</v>
      </c>
      <c r="D1043" t="str">
        <f>HYPERLINK("https://talan.bank.gov.ua/get-user-certificate/c0gsRbYl5rmuGgdpqJwf","Завантажити сертифікат")</f>
        <v>Завантажити сертифікат</v>
      </c>
    </row>
    <row r="1044" spans="1:4" x14ac:dyDescent="0.3">
      <c r="A1044" t="s">
        <v>2088</v>
      </c>
      <c r="B1044" t="s">
        <v>4</v>
      </c>
      <c r="C1044" t="s">
        <v>2089</v>
      </c>
      <c r="D1044" t="str">
        <f>HYPERLINK("https://talan.bank.gov.ua/get-user-certificate/c0gsRvt9LN_Z1fHZpNj5","Завантажити сертифікат")</f>
        <v>Завантажити сертифікат</v>
      </c>
    </row>
    <row r="1045" spans="1:4" x14ac:dyDescent="0.3">
      <c r="A1045" t="s">
        <v>2090</v>
      </c>
      <c r="B1045" t="s">
        <v>4</v>
      </c>
      <c r="C1045" t="s">
        <v>2091</v>
      </c>
      <c r="D1045" t="str">
        <f>HYPERLINK("https://talan.bank.gov.ua/get-user-certificate/c0gsRZCa1YQTRnLAuCEd","Завантажити сертифікат")</f>
        <v>Завантажити сертифікат</v>
      </c>
    </row>
    <row r="1046" spans="1:4" x14ac:dyDescent="0.3">
      <c r="A1046" t="s">
        <v>2092</v>
      </c>
      <c r="B1046" t="s">
        <v>4</v>
      </c>
      <c r="C1046" t="s">
        <v>2093</v>
      </c>
      <c r="D1046" t="str">
        <f>HYPERLINK("https://talan.bank.gov.ua/get-user-certificate/c0gsRBFaBU0_SCQeLJbj","Завантажити сертифікат")</f>
        <v>Завантажити сертифікат</v>
      </c>
    </row>
    <row r="1047" spans="1:4" x14ac:dyDescent="0.3">
      <c r="A1047" t="s">
        <v>2094</v>
      </c>
      <c r="B1047" t="s">
        <v>4</v>
      </c>
      <c r="C1047" t="s">
        <v>2095</v>
      </c>
      <c r="D1047" t="str">
        <f>HYPERLINK("https://talan.bank.gov.ua/get-user-certificate/c0gsRMaOM_Ctcgp7gOLF","Завантажити сертифікат")</f>
        <v>Завантажити сертифікат</v>
      </c>
    </row>
    <row r="1048" spans="1:4" x14ac:dyDescent="0.3">
      <c r="A1048" t="s">
        <v>2096</v>
      </c>
      <c r="B1048" t="s">
        <v>4</v>
      </c>
      <c r="C1048" t="s">
        <v>2097</v>
      </c>
      <c r="D1048" t="str">
        <f>HYPERLINK("https://talan.bank.gov.ua/get-user-certificate/c0gsRdQ4k5ecJgStLaed","Завантажити сертифікат")</f>
        <v>Завантажити сертифікат</v>
      </c>
    </row>
    <row r="1049" spans="1:4" x14ac:dyDescent="0.3">
      <c r="A1049" t="s">
        <v>2098</v>
      </c>
      <c r="B1049" t="s">
        <v>4</v>
      </c>
      <c r="C1049" t="s">
        <v>2099</v>
      </c>
      <c r="D1049" t="str">
        <f>HYPERLINK("https://talan.bank.gov.ua/get-user-certificate/c0gsRBqmIWsotSTg-A8X","Завантажити сертифікат")</f>
        <v>Завантажити сертифікат</v>
      </c>
    </row>
    <row r="1050" spans="1:4" x14ac:dyDescent="0.3">
      <c r="A1050" t="s">
        <v>2100</v>
      </c>
      <c r="B1050" t="s">
        <v>4</v>
      </c>
      <c r="C1050" t="s">
        <v>2101</v>
      </c>
      <c r="D1050" t="str">
        <f>HYPERLINK("https://talan.bank.gov.ua/get-user-certificate/c0gsRmYPn8tUR4ybSWCh","Завантажити сертифікат")</f>
        <v>Завантажити сертифікат</v>
      </c>
    </row>
    <row r="1051" spans="1:4" x14ac:dyDescent="0.3">
      <c r="A1051" t="s">
        <v>2102</v>
      </c>
      <c r="B1051" t="s">
        <v>4</v>
      </c>
      <c r="C1051" t="s">
        <v>2103</v>
      </c>
      <c r="D1051" t="str">
        <f>HYPERLINK("https://talan.bank.gov.ua/get-user-certificate/c0gsRvbHDcKrwTVYqG3_","Завантажити сертифікат")</f>
        <v>Завантажити сертифікат</v>
      </c>
    </row>
    <row r="1052" spans="1:4" x14ac:dyDescent="0.3">
      <c r="A1052" t="s">
        <v>2104</v>
      </c>
      <c r="B1052" t="s">
        <v>4</v>
      </c>
      <c r="C1052" t="s">
        <v>2105</v>
      </c>
      <c r="D1052" t="str">
        <f>HYPERLINK("https://talan.bank.gov.ua/get-user-certificate/c0gsRfZqg08XZER9uWzO","Завантажити сертифікат")</f>
        <v>Завантажити сертифікат</v>
      </c>
    </row>
    <row r="1053" spans="1:4" x14ac:dyDescent="0.3">
      <c r="A1053" t="s">
        <v>2106</v>
      </c>
      <c r="B1053" t="s">
        <v>4</v>
      </c>
      <c r="C1053" t="s">
        <v>2107</v>
      </c>
      <c r="D1053" t="str">
        <f>HYPERLINK("https://talan.bank.gov.ua/get-user-certificate/c0gsR0BR1Z33ncCgsWxP","Завантажити сертифікат")</f>
        <v>Завантажити сертифікат</v>
      </c>
    </row>
    <row r="1054" spans="1:4" x14ac:dyDescent="0.3">
      <c r="A1054" t="s">
        <v>2108</v>
      </c>
      <c r="B1054" t="s">
        <v>4</v>
      </c>
      <c r="C1054" t="s">
        <v>2109</v>
      </c>
      <c r="D1054" t="str">
        <f>HYPERLINK("https://talan.bank.gov.ua/get-user-certificate/c0gsRbLVlcnUXIrUfODF","Завантажити сертифікат")</f>
        <v>Завантажити сертифікат</v>
      </c>
    </row>
    <row r="1055" spans="1:4" x14ac:dyDescent="0.3">
      <c r="A1055" t="s">
        <v>2110</v>
      </c>
      <c r="B1055" t="s">
        <v>4</v>
      </c>
      <c r="C1055" t="s">
        <v>2111</v>
      </c>
      <c r="D1055" t="str">
        <f>HYPERLINK("https://talan.bank.gov.ua/get-user-certificate/c0gsRDQynIbz_m_6gxMK","Завантажити сертифікат")</f>
        <v>Завантажити сертифікат</v>
      </c>
    </row>
    <row r="1056" spans="1:4" x14ac:dyDescent="0.3">
      <c r="A1056" t="s">
        <v>2112</v>
      </c>
      <c r="B1056" t="s">
        <v>4</v>
      </c>
      <c r="C1056" t="s">
        <v>2113</v>
      </c>
      <c r="D1056" t="str">
        <f>HYPERLINK("https://talan.bank.gov.ua/get-user-certificate/c0gsR3M0dm3y-KpCudpD","Завантажити сертифікат")</f>
        <v>Завантажити сертифікат</v>
      </c>
    </row>
    <row r="1057" spans="1:4" x14ac:dyDescent="0.3">
      <c r="A1057" t="s">
        <v>2114</v>
      </c>
      <c r="B1057" t="s">
        <v>4</v>
      </c>
      <c r="C1057" t="s">
        <v>2115</v>
      </c>
      <c r="D1057" t="str">
        <f>HYPERLINK("https://talan.bank.gov.ua/get-user-certificate/c0gsRupXaBEZD0ebEawm","Завантажити сертифікат")</f>
        <v>Завантажити сертифікат</v>
      </c>
    </row>
    <row r="1058" spans="1:4" x14ac:dyDescent="0.3">
      <c r="A1058" t="s">
        <v>2116</v>
      </c>
      <c r="B1058" t="s">
        <v>4</v>
      </c>
      <c r="C1058" t="s">
        <v>2117</v>
      </c>
      <c r="D1058" t="str">
        <f>HYPERLINK("https://talan.bank.gov.ua/get-user-certificate/c0gsRt0dEqDcrfZHCMlS","Завантажити сертифікат")</f>
        <v>Завантажити сертифікат</v>
      </c>
    </row>
    <row r="1059" spans="1:4" x14ac:dyDescent="0.3">
      <c r="A1059" t="s">
        <v>2118</v>
      </c>
      <c r="B1059" t="s">
        <v>4</v>
      </c>
      <c r="C1059" t="s">
        <v>2119</v>
      </c>
      <c r="D1059" t="str">
        <f>HYPERLINK("https://talan.bank.gov.ua/get-user-certificate/c0gsR0BOlL_89184MCqA","Завантажити сертифікат")</f>
        <v>Завантажити сертифікат</v>
      </c>
    </row>
    <row r="1060" spans="1:4" x14ac:dyDescent="0.3">
      <c r="A1060" t="s">
        <v>2120</v>
      </c>
      <c r="B1060" t="s">
        <v>4</v>
      </c>
      <c r="C1060" t="s">
        <v>2121</v>
      </c>
      <c r="D1060" t="str">
        <f>HYPERLINK("https://talan.bank.gov.ua/get-user-certificate/c0gsRY1HCGfMOlcdhfvN","Завантажити сертифікат")</f>
        <v>Завантажити сертифікат</v>
      </c>
    </row>
    <row r="1061" spans="1:4" x14ac:dyDescent="0.3">
      <c r="A1061" t="s">
        <v>2122</v>
      </c>
      <c r="B1061" t="s">
        <v>4</v>
      </c>
      <c r="C1061" t="s">
        <v>2123</v>
      </c>
      <c r="D1061" t="str">
        <f>HYPERLINK("https://talan.bank.gov.ua/get-user-certificate/c0gsRIsDUDElQmMvhONW","Завантажити сертифікат")</f>
        <v>Завантажити сертифікат</v>
      </c>
    </row>
    <row r="1062" spans="1:4" x14ac:dyDescent="0.3">
      <c r="A1062" t="s">
        <v>2124</v>
      </c>
      <c r="B1062" t="s">
        <v>4</v>
      </c>
      <c r="C1062" t="s">
        <v>2125</v>
      </c>
      <c r="D1062" t="str">
        <f>HYPERLINK("https://talan.bank.gov.ua/get-user-certificate/c0gsRJ3bvJzulaqVBK0Y","Завантажити сертифікат")</f>
        <v>Завантажити сертифікат</v>
      </c>
    </row>
    <row r="1063" spans="1:4" x14ac:dyDescent="0.3">
      <c r="A1063" t="s">
        <v>2126</v>
      </c>
      <c r="B1063" t="s">
        <v>4</v>
      </c>
      <c r="C1063" t="s">
        <v>2127</v>
      </c>
      <c r="D1063" t="str">
        <f>HYPERLINK("https://talan.bank.gov.ua/get-user-certificate/c0gsRMAeeGauwFenT99j","Завантажити сертифікат")</f>
        <v>Завантажити сертифікат</v>
      </c>
    </row>
    <row r="1064" spans="1:4" x14ac:dyDescent="0.3">
      <c r="A1064" t="s">
        <v>2128</v>
      </c>
      <c r="B1064" t="s">
        <v>4</v>
      </c>
      <c r="C1064" t="s">
        <v>2129</v>
      </c>
      <c r="D1064" t="str">
        <f>HYPERLINK("https://talan.bank.gov.ua/get-user-certificate/c0gsRiGmtihUCvQkPFNl","Завантажити сертифікат")</f>
        <v>Завантажити сертифікат</v>
      </c>
    </row>
    <row r="1065" spans="1:4" x14ac:dyDescent="0.3">
      <c r="A1065" t="s">
        <v>2130</v>
      </c>
      <c r="B1065" t="s">
        <v>4</v>
      </c>
      <c r="C1065" t="s">
        <v>2131</v>
      </c>
      <c r="D1065" t="str">
        <f>HYPERLINK("https://talan.bank.gov.ua/get-user-certificate/c0gsRpbX6hnYsSBOx3c9","Завантажити сертифікат")</f>
        <v>Завантажити сертифікат</v>
      </c>
    </row>
    <row r="1066" spans="1:4" x14ac:dyDescent="0.3">
      <c r="A1066" t="s">
        <v>2132</v>
      </c>
      <c r="B1066" t="s">
        <v>4</v>
      </c>
      <c r="C1066" t="s">
        <v>2133</v>
      </c>
      <c r="D1066" t="str">
        <f>HYPERLINK("https://talan.bank.gov.ua/get-user-certificate/c0gsRVNHo746cUu5Qur2","Завантажити сертифікат")</f>
        <v>Завантажити сертифікат</v>
      </c>
    </row>
    <row r="1067" spans="1:4" x14ac:dyDescent="0.3">
      <c r="A1067" t="s">
        <v>2134</v>
      </c>
      <c r="B1067" t="s">
        <v>4</v>
      </c>
      <c r="C1067" t="s">
        <v>2135</v>
      </c>
      <c r="D1067" t="str">
        <f>HYPERLINK("https://talan.bank.gov.ua/get-user-certificate/c0gsRxECMrtvxPaXgBpO","Завантажити сертифікат")</f>
        <v>Завантажити сертифікат</v>
      </c>
    </row>
    <row r="1068" spans="1:4" x14ac:dyDescent="0.3">
      <c r="A1068" t="s">
        <v>2136</v>
      </c>
      <c r="B1068" t="s">
        <v>4</v>
      </c>
      <c r="C1068" t="s">
        <v>2137</v>
      </c>
      <c r="D1068" t="str">
        <f>HYPERLINK("https://talan.bank.gov.ua/get-user-certificate/c0gsRr3NVkXsxqfKJgi_","Завантажити сертифікат")</f>
        <v>Завантажити сертифікат</v>
      </c>
    </row>
    <row r="1069" spans="1:4" x14ac:dyDescent="0.3">
      <c r="A1069" t="s">
        <v>2138</v>
      </c>
      <c r="B1069" t="s">
        <v>4</v>
      </c>
      <c r="C1069" t="s">
        <v>2139</v>
      </c>
      <c r="D1069" t="str">
        <f>HYPERLINK("https://talan.bank.gov.ua/get-user-certificate/c0gsRx_xSkvqrES4nPbf","Завантажити сертифікат")</f>
        <v>Завантажити сертифікат</v>
      </c>
    </row>
    <row r="1070" spans="1:4" x14ac:dyDescent="0.3">
      <c r="A1070" t="s">
        <v>2140</v>
      </c>
      <c r="B1070" t="s">
        <v>4</v>
      </c>
      <c r="C1070" t="s">
        <v>2141</v>
      </c>
      <c r="D1070" t="str">
        <f>HYPERLINK("https://talan.bank.gov.ua/get-user-certificate/c0gsReIs82TbZA8ppv9B","Завантажити сертифікат")</f>
        <v>Завантажити сертифікат</v>
      </c>
    </row>
    <row r="1071" spans="1:4" x14ac:dyDescent="0.3">
      <c r="A1071" t="s">
        <v>2142</v>
      </c>
      <c r="B1071" t="s">
        <v>4</v>
      </c>
      <c r="C1071" t="s">
        <v>2143</v>
      </c>
      <c r="D1071" t="str">
        <f>HYPERLINK("https://talan.bank.gov.ua/get-user-certificate/c0gsRmyUsYaqCIOgQTMj","Завантажити сертифікат")</f>
        <v>Завантажити сертифікат</v>
      </c>
    </row>
    <row r="1072" spans="1:4" x14ac:dyDescent="0.3">
      <c r="A1072" t="s">
        <v>2144</v>
      </c>
      <c r="B1072" t="s">
        <v>4</v>
      </c>
      <c r="C1072" t="s">
        <v>2145</v>
      </c>
      <c r="D1072" t="str">
        <f>HYPERLINK("https://talan.bank.gov.ua/get-user-certificate/c0gsR4axBT-z8id7H7Lk","Завантажити сертифікат")</f>
        <v>Завантажити сертифікат</v>
      </c>
    </row>
    <row r="1073" spans="1:4" x14ac:dyDescent="0.3">
      <c r="A1073" t="s">
        <v>2146</v>
      </c>
      <c r="B1073" t="s">
        <v>4</v>
      </c>
      <c r="C1073" t="s">
        <v>2147</v>
      </c>
      <c r="D1073" t="str">
        <f>HYPERLINK("https://talan.bank.gov.ua/get-user-certificate/c0gsR3MCrLU2jWtZw3zJ","Завантажити сертифікат")</f>
        <v>Завантажити сертифікат</v>
      </c>
    </row>
    <row r="1074" spans="1:4" x14ac:dyDescent="0.3">
      <c r="A1074" t="s">
        <v>2148</v>
      </c>
      <c r="B1074" t="s">
        <v>4</v>
      </c>
      <c r="C1074" t="s">
        <v>2149</v>
      </c>
      <c r="D1074" t="str">
        <f>HYPERLINK("https://talan.bank.gov.ua/get-user-certificate/c0gsRRyppXykJJcdxK-d","Завантажити сертифікат")</f>
        <v>Завантажити сертифікат</v>
      </c>
    </row>
    <row r="1075" spans="1:4" x14ac:dyDescent="0.3">
      <c r="A1075" t="s">
        <v>2150</v>
      </c>
      <c r="B1075" t="s">
        <v>4</v>
      </c>
      <c r="C1075" t="s">
        <v>2151</v>
      </c>
      <c r="D1075" t="str">
        <f>HYPERLINK("https://talan.bank.gov.ua/get-user-certificate/c0gsRIr21wqI4UMl2KLh","Завантажити сертифікат")</f>
        <v>Завантажити сертифікат</v>
      </c>
    </row>
    <row r="1076" spans="1:4" x14ac:dyDescent="0.3">
      <c r="A1076" t="s">
        <v>2152</v>
      </c>
      <c r="B1076" t="s">
        <v>4</v>
      </c>
      <c r="C1076" t="s">
        <v>2153</v>
      </c>
      <c r="D1076" t="str">
        <f>HYPERLINK("https://talan.bank.gov.ua/get-user-certificate/c0gsRJ-2Thq_p-oP81_H","Завантажити сертифікат")</f>
        <v>Завантажити сертифікат</v>
      </c>
    </row>
    <row r="1077" spans="1:4" x14ac:dyDescent="0.3">
      <c r="A1077" t="s">
        <v>2154</v>
      </c>
      <c r="B1077" t="s">
        <v>4</v>
      </c>
      <c r="C1077" t="s">
        <v>2155</v>
      </c>
      <c r="D1077" t="str">
        <f>HYPERLINK("https://talan.bank.gov.ua/get-user-certificate/c0gsRAO_7QvGYjmywnOM","Завантажити сертифікат")</f>
        <v>Завантажити сертифікат</v>
      </c>
    </row>
    <row r="1078" spans="1:4" x14ac:dyDescent="0.3">
      <c r="A1078" t="s">
        <v>2156</v>
      </c>
      <c r="B1078" t="s">
        <v>4</v>
      </c>
      <c r="C1078" t="s">
        <v>2157</v>
      </c>
      <c r="D1078" t="str">
        <f>HYPERLINK("https://talan.bank.gov.ua/get-user-certificate/c0gsRuILYW4nd7LKZMIZ","Завантажити сертифікат")</f>
        <v>Завантажити сертифікат</v>
      </c>
    </row>
    <row r="1079" spans="1:4" x14ac:dyDescent="0.3">
      <c r="A1079" t="s">
        <v>2158</v>
      </c>
      <c r="B1079" t="s">
        <v>4</v>
      </c>
      <c r="C1079" t="s">
        <v>2159</v>
      </c>
      <c r="D1079" t="str">
        <f>HYPERLINK("https://talan.bank.gov.ua/get-user-certificate/c0gsRPd77LXgu1PBsITU","Завантажити сертифікат")</f>
        <v>Завантажити сертифікат</v>
      </c>
    </row>
    <row r="1080" spans="1:4" x14ac:dyDescent="0.3">
      <c r="A1080" t="s">
        <v>2160</v>
      </c>
      <c r="B1080" t="s">
        <v>4</v>
      </c>
      <c r="C1080" t="s">
        <v>2161</v>
      </c>
      <c r="D1080" t="str">
        <f>HYPERLINK("https://talan.bank.gov.ua/get-user-certificate/c0gsRZvzSu8CX6c_WL_6","Завантажити сертифікат")</f>
        <v>Завантажити сертифікат</v>
      </c>
    </row>
    <row r="1081" spans="1:4" x14ac:dyDescent="0.3">
      <c r="A1081" t="s">
        <v>2162</v>
      </c>
      <c r="B1081" t="s">
        <v>4</v>
      </c>
      <c r="C1081" t="s">
        <v>2163</v>
      </c>
      <c r="D1081" t="str">
        <f>HYPERLINK("https://talan.bank.gov.ua/get-user-certificate/c0gsRC1n_FUWp8IJJlrW","Завантажити сертифікат")</f>
        <v>Завантажити сертифікат</v>
      </c>
    </row>
    <row r="1082" spans="1:4" x14ac:dyDescent="0.3">
      <c r="A1082" t="s">
        <v>2164</v>
      </c>
      <c r="B1082" t="s">
        <v>4</v>
      </c>
      <c r="C1082" t="s">
        <v>2165</v>
      </c>
      <c r="D1082" t="str">
        <f>HYPERLINK("https://talan.bank.gov.ua/get-user-certificate/c0gsR1_dfQqV50et3teE","Завантажити сертифікат")</f>
        <v>Завантажити сертифікат</v>
      </c>
    </row>
    <row r="1083" spans="1:4" x14ac:dyDescent="0.3">
      <c r="A1083" t="s">
        <v>2166</v>
      </c>
      <c r="B1083" t="s">
        <v>4</v>
      </c>
      <c r="C1083" t="s">
        <v>2167</v>
      </c>
      <c r="D1083" t="str">
        <f>HYPERLINK("https://talan.bank.gov.ua/get-user-certificate/c0gsRXXWivIxpLv2bw1b","Завантажити сертифікат")</f>
        <v>Завантажити сертифікат</v>
      </c>
    </row>
    <row r="1084" spans="1:4" x14ac:dyDescent="0.3">
      <c r="A1084" t="s">
        <v>2168</v>
      </c>
      <c r="B1084" t="s">
        <v>4</v>
      </c>
      <c r="C1084" t="s">
        <v>2169</v>
      </c>
      <c r="D1084" t="str">
        <f>HYPERLINK("https://talan.bank.gov.ua/get-user-certificate/c0gsRMCSkWQA8dTN4Jnx","Завантажити сертифікат")</f>
        <v>Завантажити сертифікат</v>
      </c>
    </row>
    <row r="1085" spans="1:4" x14ac:dyDescent="0.3">
      <c r="A1085" t="s">
        <v>2170</v>
      </c>
      <c r="B1085" t="s">
        <v>4</v>
      </c>
      <c r="C1085" t="s">
        <v>2171</v>
      </c>
      <c r="D1085" t="str">
        <f>HYPERLINK("https://talan.bank.gov.ua/get-user-certificate/c0gsR5iAc_KGKu-gxEEB","Завантажити сертифікат")</f>
        <v>Завантажити сертифікат</v>
      </c>
    </row>
    <row r="1086" spans="1:4" x14ac:dyDescent="0.3">
      <c r="A1086" t="s">
        <v>2172</v>
      </c>
      <c r="B1086" t="s">
        <v>4</v>
      </c>
      <c r="C1086" t="s">
        <v>2173</v>
      </c>
      <c r="D1086" t="str">
        <f>HYPERLINK("https://talan.bank.gov.ua/get-user-certificate/c0gsRvKc3FtQiV4eYys9","Завантажити сертифікат")</f>
        <v>Завантажити сертифікат</v>
      </c>
    </row>
    <row r="1087" spans="1:4" x14ac:dyDescent="0.3">
      <c r="A1087" t="s">
        <v>2174</v>
      </c>
      <c r="B1087" t="s">
        <v>4</v>
      </c>
      <c r="C1087" t="s">
        <v>2175</v>
      </c>
      <c r="D1087" t="str">
        <f>HYPERLINK("https://talan.bank.gov.ua/get-user-certificate/c0gsREMta2zUxpwpgaO7","Завантажити сертифікат")</f>
        <v>Завантажити сертифікат</v>
      </c>
    </row>
    <row r="1088" spans="1:4" x14ac:dyDescent="0.3">
      <c r="A1088" t="s">
        <v>2176</v>
      </c>
      <c r="B1088" t="s">
        <v>4</v>
      </c>
      <c r="C1088" t="s">
        <v>2177</v>
      </c>
      <c r="D1088" t="str">
        <f>HYPERLINK("https://talan.bank.gov.ua/get-user-certificate/c0gsRxGeuF-S-yogXaZ2","Завантажити сертифікат")</f>
        <v>Завантажити сертифікат</v>
      </c>
    </row>
    <row r="1089" spans="1:4" x14ac:dyDescent="0.3">
      <c r="A1089" t="s">
        <v>2178</v>
      </c>
      <c r="B1089" t="s">
        <v>4</v>
      </c>
      <c r="C1089" t="s">
        <v>2179</v>
      </c>
      <c r="D1089" t="str">
        <f>HYPERLINK("https://talan.bank.gov.ua/get-user-certificate/c0gsRdVhDfEzTjGn8pw_","Завантажити сертифікат")</f>
        <v>Завантажити сертифікат</v>
      </c>
    </row>
    <row r="1090" spans="1:4" x14ac:dyDescent="0.3">
      <c r="A1090" t="s">
        <v>2180</v>
      </c>
      <c r="B1090" t="s">
        <v>4</v>
      </c>
      <c r="C1090" t="s">
        <v>2181</v>
      </c>
      <c r="D1090" t="str">
        <f>HYPERLINK("https://talan.bank.gov.ua/get-user-certificate/c0gsRvAPDDT5l80GVptX","Завантажити сертифікат")</f>
        <v>Завантажити сертифікат</v>
      </c>
    </row>
    <row r="1091" spans="1:4" x14ac:dyDescent="0.3">
      <c r="A1091" t="s">
        <v>2182</v>
      </c>
      <c r="B1091" t="s">
        <v>4</v>
      </c>
      <c r="C1091" t="s">
        <v>2183</v>
      </c>
      <c r="D1091" t="str">
        <f>HYPERLINK("https://talan.bank.gov.ua/get-user-certificate/c0gsRS2-4CXiRjdH4iym","Завантажити сертифікат")</f>
        <v>Завантажити сертифікат</v>
      </c>
    </row>
    <row r="1092" spans="1:4" x14ac:dyDescent="0.3">
      <c r="A1092" t="s">
        <v>2184</v>
      </c>
      <c r="B1092" t="s">
        <v>4</v>
      </c>
      <c r="C1092" t="s">
        <v>2185</v>
      </c>
      <c r="D1092" t="str">
        <f>HYPERLINK("https://talan.bank.gov.ua/get-user-certificate/c0gsRpFkzq6W7JuF3l34","Завантажити сертифікат")</f>
        <v>Завантажити сертифікат</v>
      </c>
    </row>
    <row r="1093" spans="1:4" x14ac:dyDescent="0.3">
      <c r="A1093" t="s">
        <v>2186</v>
      </c>
      <c r="B1093" t="s">
        <v>4</v>
      </c>
      <c r="C1093" t="s">
        <v>2187</v>
      </c>
      <c r="D1093" t="str">
        <f>HYPERLINK("https://talan.bank.gov.ua/get-user-certificate/c0gsRGnwSW9GzAt9oB4c","Завантажити сертифікат")</f>
        <v>Завантажити сертифікат</v>
      </c>
    </row>
    <row r="1094" spans="1:4" x14ac:dyDescent="0.3">
      <c r="A1094" t="s">
        <v>2188</v>
      </c>
      <c r="B1094" t="s">
        <v>4</v>
      </c>
      <c r="C1094" t="s">
        <v>2189</v>
      </c>
      <c r="D1094" t="str">
        <f>HYPERLINK("https://talan.bank.gov.ua/get-user-certificate/c0gsR7mtTWgm7e4qUbcU","Завантажити сертифікат")</f>
        <v>Завантажити сертифікат</v>
      </c>
    </row>
    <row r="1095" spans="1:4" x14ac:dyDescent="0.3">
      <c r="A1095" t="s">
        <v>2190</v>
      </c>
      <c r="B1095" t="s">
        <v>4</v>
      </c>
      <c r="C1095" t="s">
        <v>2191</v>
      </c>
      <c r="D1095" t="str">
        <f>HYPERLINK("https://talan.bank.gov.ua/get-user-certificate/c0gsRxINlv1ZR7UlUtBq","Завантажити сертифікат")</f>
        <v>Завантажити сертифікат</v>
      </c>
    </row>
    <row r="1096" spans="1:4" x14ac:dyDescent="0.3">
      <c r="A1096" t="s">
        <v>2192</v>
      </c>
      <c r="B1096" t="s">
        <v>4</v>
      </c>
      <c r="C1096" t="s">
        <v>2193</v>
      </c>
      <c r="D1096" t="str">
        <f>HYPERLINK("https://talan.bank.gov.ua/get-user-certificate/c0gsRQ7oO8BOsH_crCK5","Завантажити сертифікат")</f>
        <v>Завантажити сертифікат</v>
      </c>
    </row>
    <row r="1097" spans="1:4" x14ac:dyDescent="0.3">
      <c r="A1097" t="s">
        <v>2194</v>
      </c>
      <c r="B1097" t="s">
        <v>4</v>
      </c>
      <c r="C1097" t="s">
        <v>2195</v>
      </c>
      <c r="D1097" t="str">
        <f>HYPERLINK("https://talan.bank.gov.ua/get-user-certificate/c0gsRcaGF6ELJobulxV1","Завантажити сертифікат")</f>
        <v>Завантажити сертифікат</v>
      </c>
    </row>
    <row r="1098" spans="1:4" x14ac:dyDescent="0.3">
      <c r="A1098" t="s">
        <v>2196</v>
      </c>
      <c r="B1098" t="s">
        <v>4</v>
      </c>
      <c r="C1098" t="s">
        <v>2197</v>
      </c>
      <c r="D1098" t="str">
        <f>HYPERLINK("https://talan.bank.gov.ua/get-user-certificate/c0gsRTl8E4u0EdBSADRj","Завантажити сертифікат")</f>
        <v>Завантажити сертифікат</v>
      </c>
    </row>
    <row r="1099" spans="1:4" x14ac:dyDescent="0.3">
      <c r="A1099" t="s">
        <v>2198</v>
      </c>
      <c r="B1099" t="s">
        <v>4</v>
      </c>
      <c r="C1099" t="s">
        <v>2199</v>
      </c>
      <c r="D1099" t="str">
        <f>HYPERLINK("https://talan.bank.gov.ua/get-user-certificate/c0gsRxenP_k1t-TMqD2Q","Завантажити сертифікат")</f>
        <v>Завантажити сертифікат</v>
      </c>
    </row>
    <row r="1100" spans="1:4" x14ac:dyDescent="0.3">
      <c r="A1100" t="s">
        <v>2200</v>
      </c>
      <c r="B1100" t="s">
        <v>4</v>
      </c>
      <c r="C1100" t="s">
        <v>2201</v>
      </c>
      <c r="D1100" t="str">
        <f>HYPERLINK("https://talan.bank.gov.ua/get-user-certificate/c0gsR-VojB3r8HA5fAnV","Завантажити сертифікат")</f>
        <v>Завантажити сертифікат</v>
      </c>
    </row>
    <row r="1101" spans="1:4" x14ac:dyDescent="0.3">
      <c r="A1101" t="s">
        <v>2202</v>
      </c>
      <c r="B1101" t="s">
        <v>4</v>
      </c>
      <c r="C1101" t="s">
        <v>2203</v>
      </c>
      <c r="D1101" t="str">
        <f>HYPERLINK("https://talan.bank.gov.ua/get-user-certificate/c0gsRpnxRgwFCd7J0XU_","Завантажити сертифікат")</f>
        <v>Завантажити сертифікат</v>
      </c>
    </row>
    <row r="1102" spans="1:4" x14ac:dyDescent="0.3">
      <c r="A1102" t="s">
        <v>2204</v>
      </c>
      <c r="B1102" t="s">
        <v>4</v>
      </c>
      <c r="C1102" t="s">
        <v>2205</v>
      </c>
      <c r="D1102" t="str">
        <f>HYPERLINK("https://talan.bank.gov.ua/get-user-certificate/c0gsRExOajQfjEwBSniJ","Завантажити сертифікат")</f>
        <v>Завантажити сертифікат</v>
      </c>
    </row>
    <row r="1103" spans="1:4" x14ac:dyDescent="0.3">
      <c r="A1103" t="s">
        <v>2206</v>
      </c>
      <c r="B1103" t="s">
        <v>4</v>
      </c>
      <c r="C1103" t="s">
        <v>2207</v>
      </c>
      <c r="D1103" t="str">
        <f>HYPERLINK("https://talan.bank.gov.ua/get-user-certificate/c0gsR3Dzm1VNBR5oHO8f","Завантажити сертифікат")</f>
        <v>Завантажити сертифікат</v>
      </c>
    </row>
    <row r="1104" spans="1:4" x14ac:dyDescent="0.3">
      <c r="A1104" t="s">
        <v>2208</v>
      </c>
      <c r="B1104" t="s">
        <v>4</v>
      </c>
      <c r="C1104" t="s">
        <v>2209</v>
      </c>
      <c r="D1104" t="str">
        <f>HYPERLINK("https://talan.bank.gov.ua/get-user-certificate/c0gsRsPICNJ-_QxKqiu9","Завантажити сертифікат")</f>
        <v>Завантажити сертифікат</v>
      </c>
    </row>
    <row r="1105" spans="1:4" x14ac:dyDescent="0.3">
      <c r="A1105" t="s">
        <v>2210</v>
      </c>
      <c r="B1105" t="s">
        <v>4</v>
      </c>
      <c r="C1105" t="s">
        <v>2211</v>
      </c>
      <c r="D1105" t="str">
        <f>HYPERLINK("https://talan.bank.gov.ua/get-user-certificate/c0gsRnCrxpr4E5oxKnnj","Завантажити сертифікат")</f>
        <v>Завантажити сертифікат</v>
      </c>
    </row>
    <row r="1106" spans="1:4" x14ac:dyDescent="0.3">
      <c r="A1106" t="s">
        <v>2212</v>
      </c>
      <c r="B1106" t="s">
        <v>4</v>
      </c>
      <c r="C1106" t="s">
        <v>2213</v>
      </c>
      <c r="D1106" t="str">
        <f>HYPERLINK("https://talan.bank.gov.ua/get-user-certificate/c0gsRTt46_hAnMzKraB7","Завантажити сертифікат")</f>
        <v>Завантажити сертифікат</v>
      </c>
    </row>
    <row r="1107" spans="1:4" x14ac:dyDescent="0.3">
      <c r="A1107" t="s">
        <v>2214</v>
      </c>
      <c r="B1107" t="s">
        <v>4</v>
      </c>
      <c r="C1107" t="s">
        <v>2215</v>
      </c>
      <c r="D1107" t="str">
        <f>HYPERLINK("https://talan.bank.gov.ua/get-user-certificate/c0gsRprkCTbhkxXBM1vf","Завантажити сертифікат")</f>
        <v>Завантажити сертифікат</v>
      </c>
    </row>
    <row r="1108" spans="1:4" x14ac:dyDescent="0.3">
      <c r="A1108" t="s">
        <v>2216</v>
      </c>
      <c r="B1108" t="s">
        <v>4</v>
      </c>
      <c r="C1108" t="s">
        <v>2217</v>
      </c>
      <c r="D1108" t="str">
        <f>HYPERLINK("https://talan.bank.gov.ua/get-user-certificate/c0gsRfeq0GoNsS4_zSnL","Завантажити сертифікат")</f>
        <v>Завантажити сертифікат</v>
      </c>
    </row>
    <row r="1109" spans="1:4" x14ac:dyDescent="0.3">
      <c r="A1109" t="s">
        <v>2218</v>
      </c>
      <c r="B1109" t="s">
        <v>4</v>
      </c>
      <c r="C1109" t="s">
        <v>2219</v>
      </c>
      <c r="D1109" t="str">
        <f>HYPERLINK("https://talan.bank.gov.ua/get-user-certificate/c0gsR15P3expb5G_V5T_","Завантажити сертифікат")</f>
        <v>Завантажити сертифікат</v>
      </c>
    </row>
    <row r="1110" spans="1:4" x14ac:dyDescent="0.3">
      <c r="A1110" t="s">
        <v>2220</v>
      </c>
      <c r="B1110" t="s">
        <v>4</v>
      </c>
      <c r="C1110" t="s">
        <v>2221</v>
      </c>
      <c r="D1110" t="str">
        <f>HYPERLINK("https://talan.bank.gov.ua/get-user-certificate/c0gsRNr_zPzPFyIaHGO1","Завантажити сертифікат")</f>
        <v>Завантажити сертифікат</v>
      </c>
    </row>
    <row r="1111" spans="1:4" x14ac:dyDescent="0.3">
      <c r="A1111" t="s">
        <v>2222</v>
      </c>
      <c r="B1111" t="s">
        <v>4</v>
      </c>
      <c r="C1111" t="s">
        <v>2223</v>
      </c>
      <c r="D1111" t="str">
        <f>HYPERLINK("https://talan.bank.gov.ua/get-user-certificate/c0gsRmUbyTXJu7hpsx3w","Завантажити сертифікат")</f>
        <v>Завантажити сертифікат</v>
      </c>
    </row>
    <row r="1112" spans="1:4" x14ac:dyDescent="0.3">
      <c r="A1112" t="s">
        <v>2224</v>
      </c>
      <c r="B1112" t="s">
        <v>4</v>
      </c>
      <c r="C1112" t="s">
        <v>2225</v>
      </c>
      <c r="D1112" t="str">
        <f>HYPERLINK("https://talan.bank.gov.ua/get-user-certificate/c0gsR1y5eHvKHcmsIHHh","Завантажити сертифікат")</f>
        <v>Завантажити сертифікат</v>
      </c>
    </row>
    <row r="1113" spans="1:4" x14ac:dyDescent="0.3">
      <c r="A1113" t="s">
        <v>2226</v>
      </c>
      <c r="B1113" t="s">
        <v>4</v>
      </c>
      <c r="C1113" t="s">
        <v>2227</v>
      </c>
      <c r="D1113" t="str">
        <f>HYPERLINK("https://talan.bank.gov.ua/get-user-certificate/c0gsRH2i3DZF-gSBnUtx","Завантажити сертифікат")</f>
        <v>Завантажити сертифікат</v>
      </c>
    </row>
    <row r="1114" spans="1:4" x14ac:dyDescent="0.3">
      <c r="A1114" t="s">
        <v>2228</v>
      </c>
      <c r="B1114" t="s">
        <v>4</v>
      </c>
      <c r="C1114" t="s">
        <v>2229</v>
      </c>
      <c r="D1114" t="str">
        <f>HYPERLINK("https://talan.bank.gov.ua/get-user-certificate/c0gsRJDPta1uFL_qqAfh","Завантажити сертифікат")</f>
        <v>Завантажити сертифікат</v>
      </c>
    </row>
    <row r="1115" spans="1:4" x14ac:dyDescent="0.3">
      <c r="A1115" t="s">
        <v>2230</v>
      </c>
      <c r="B1115" t="s">
        <v>4</v>
      </c>
      <c r="C1115" t="s">
        <v>2231</v>
      </c>
      <c r="D1115" t="str">
        <f>HYPERLINK("https://talan.bank.gov.ua/get-user-certificate/c0gsR6lqEEIJ1K4-wzEs","Завантажити сертифікат")</f>
        <v>Завантажити сертифікат</v>
      </c>
    </row>
    <row r="1116" spans="1:4" x14ac:dyDescent="0.3">
      <c r="A1116" t="s">
        <v>2232</v>
      </c>
      <c r="B1116" t="s">
        <v>4</v>
      </c>
      <c r="C1116" t="s">
        <v>2233</v>
      </c>
      <c r="D1116" t="str">
        <f>HYPERLINK("https://talan.bank.gov.ua/get-user-certificate/c0gsR75KhuzmB-MT6jAY","Завантажити сертифікат")</f>
        <v>Завантажити сертифікат</v>
      </c>
    </row>
    <row r="1117" spans="1:4" x14ac:dyDescent="0.3">
      <c r="A1117" t="s">
        <v>2234</v>
      </c>
      <c r="B1117" t="s">
        <v>4</v>
      </c>
      <c r="C1117" t="s">
        <v>2235</v>
      </c>
      <c r="D1117" t="str">
        <f>HYPERLINK("https://talan.bank.gov.ua/get-user-certificate/c0gsRqX38Uc4-LCXPRah","Завантажити сертифікат")</f>
        <v>Завантажити сертифікат</v>
      </c>
    </row>
    <row r="1118" spans="1:4" x14ac:dyDescent="0.3">
      <c r="A1118" t="s">
        <v>2236</v>
      </c>
      <c r="B1118" t="s">
        <v>4</v>
      </c>
      <c r="C1118" t="s">
        <v>2237</v>
      </c>
      <c r="D1118" t="str">
        <f>HYPERLINK("https://talan.bank.gov.ua/get-user-certificate/c0gsRwMNAzYCtsty0QQR","Завантажити сертифікат")</f>
        <v>Завантажити сертифікат</v>
      </c>
    </row>
    <row r="1119" spans="1:4" x14ac:dyDescent="0.3">
      <c r="A1119" t="s">
        <v>2238</v>
      </c>
      <c r="B1119" t="s">
        <v>4</v>
      </c>
      <c r="C1119" t="s">
        <v>2239</v>
      </c>
      <c r="D1119" t="str">
        <f>HYPERLINK("https://talan.bank.gov.ua/get-user-certificate/c0gsR2xm6Ix_d36vrTys","Завантажити сертифікат")</f>
        <v>Завантажити сертифікат</v>
      </c>
    </row>
    <row r="1120" spans="1:4" x14ac:dyDescent="0.3">
      <c r="A1120" t="s">
        <v>2240</v>
      </c>
      <c r="B1120" t="s">
        <v>4</v>
      </c>
      <c r="C1120" t="s">
        <v>2241</v>
      </c>
      <c r="D1120" t="str">
        <f>HYPERLINK("https://talan.bank.gov.ua/get-user-certificate/c0gsRFN26aDypit2UCgv","Завантажити сертифікат")</f>
        <v>Завантажити сертифікат</v>
      </c>
    </row>
    <row r="1121" spans="1:4" x14ac:dyDescent="0.3">
      <c r="A1121" t="s">
        <v>2242</v>
      </c>
      <c r="B1121" t="s">
        <v>4</v>
      </c>
      <c r="C1121" t="s">
        <v>2243</v>
      </c>
      <c r="D1121" t="str">
        <f>HYPERLINK("https://talan.bank.gov.ua/get-user-certificate/c0gsRBcnWBlQtNeSx9Xd","Завантажити сертифікат")</f>
        <v>Завантажити сертифікат</v>
      </c>
    </row>
    <row r="1122" spans="1:4" x14ac:dyDescent="0.3">
      <c r="A1122" t="s">
        <v>2244</v>
      </c>
      <c r="B1122" t="s">
        <v>4</v>
      </c>
      <c r="C1122" t="s">
        <v>2245</v>
      </c>
      <c r="D1122" t="str">
        <f>HYPERLINK("https://talan.bank.gov.ua/get-user-certificate/c0gsRyh0p4Bnfv011HU0","Завантажити сертифікат")</f>
        <v>Завантажити сертифікат</v>
      </c>
    </row>
    <row r="1123" spans="1:4" x14ac:dyDescent="0.3">
      <c r="A1123" t="s">
        <v>2246</v>
      </c>
      <c r="B1123" t="s">
        <v>4</v>
      </c>
      <c r="C1123" t="s">
        <v>2247</v>
      </c>
      <c r="D1123" t="str">
        <f>HYPERLINK("https://talan.bank.gov.ua/get-user-certificate/c0gsR3QXM1rcqRMyKHlG","Завантажити сертифікат")</f>
        <v>Завантажити сертифікат</v>
      </c>
    </row>
    <row r="1124" spans="1:4" x14ac:dyDescent="0.3">
      <c r="A1124" t="s">
        <v>2248</v>
      </c>
      <c r="B1124" t="s">
        <v>4</v>
      </c>
      <c r="C1124" t="s">
        <v>2249</v>
      </c>
      <c r="D1124" t="str">
        <f>HYPERLINK("https://talan.bank.gov.ua/get-user-certificate/c0gsRdQ7PiT1Biwf7yZj","Завантажити сертифікат")</f>
        <v>Завантажити сертифікат</v>
      </c>
    </row>
    <row r="1125" spans="1:4" x14ac:dyDescent="0.3">
      <c r="A1125" t="s">
        <v>2250</v>
      </c>
      <c r="B1125" t="s">
        <v>4</v>
      </c>
      <c r="C1125" t="s">
        <v>2251</v>
      </c>
      <c r="D1125" t="str">
        <f>HYPERLINK("https://talan.bank.gov.ua/get-user-certificate/c0gsRP5u10E1XCZ8HTZs","Завантажити сертифікат")</f>
        <v>Завантажити сертифікат</v>
      </c>
    </row>
    <row r="1126" spans="1:4" x14ac:dyDescent="0.3">
      <c r="A1126" t="s">
        <v>2252</v>
      </c>
      <c r="B1126" t="s">
        <v>4</v>
      </c>
      <c r="C1126" t="s">
        <v>2253</v>
      </c>
      <c r="D1126" t="str">
        <f>HYPERLINK("https://talan.bank.gov.ua/get-user-certificate/c0gsRQ-V7IDjuGe7wOfB","Завантажити сертифікат")</f>
        <v>Завантажити сертифікат</v>
      </c>
    </row>
    <row r="1127" spans="1:4" x14ac:dyDescent="0.3">
      <c r="A1127" t="s">
        <v>2254</v>
      </c>
      <c r="B1127" t="s">
        <v>4</v>
      </c>
      <c r="C1127" t="s">
        <v>2255</v>
      </c>
      <c r="D1127" t="str">
        <f>HYPERLINK("https://talan.bank.gov.ua/get-user-certificate/c0gsR9aixg51KndV9rC9","Завантажити сертифікат")</f>
        <v>Завантажити сертифікат</v>
      </c>
    </row>
    <row r="1128" spans="1:4" x14ac:dyDescent="0.3">
      <c r="A1128" t="s">
        <v>2256</v>
      </c>
      <c r="B1128" t="s">
        <v>4</v>
      </c>
      <c r="C1128" t="s">
        <v>2257</v>
      </c>
      <c r="D1128" t="str">
        <f>HYPERLINK("https://talan.bank.gov.ua/get-user-certificate/c0gsRegc-Ui5wMeMaik9","Завантажити сертифікат")</f>
        <v>Завантажити сертифікат</v>
      </c>
    </row>
    <row r="1129" spans="1:4" x14ac:dyDescent="0.3">
      <c r="A1129" t="s">
        <v>2258</v>
      </c>
      <c r="B1129" t="s">
        <v>4</v>
      </c>
      <c r="C1129" t="s">
        <v>2259</v>
      </c>
      <c r="D1129" t="str">
        <f>HYPERLINK("https://talan.bank.gov.ua/get-user-certificate/c0gsRkoEck_LV6ja-QWh","Завантажити сертифікат")</f>
        <v>Завантажити сертифікат</v>
      </c>
    </row>
    <row r="1130" spans="1:4" x14ac:dyDescent="0.3">
      <c r="A1130" t="s">
        <v>2260</v>
      </c>
      <c r="B1130" t="s">
        <v>4</v>
      </c>
      <c r="C1130" t="s">
        <v>2261</v>
      </c>
      <c r="D1130" t="str">
        <f>HYPERLINK("https://talan.bank.gov.ua/get-user-certificate/c0gsRAAJgaQ0Mw4vqinz","Завантажити сертифікат")</f>
        <v>Завантажити сертифікат</v>
      </c>
    </row>
    <row r="1131" spans="1:4" x14ac:dyDescent="0.3">
      <c r="A1131" t="s">
        <v>2262</v>
      </c>
      <c r="B1131" t="s">
        <v>4</v>
      </c>
      <c r="C1131" t="s">
        <v>2263</v>
      </c>
      <c r="D1131" t="str">
        <f>HYPERLINK("https://talan.bank.gov.ua/get-user-certificate/c0gsRr-1sEuXLWRi76JN","Завантажити сертифікат")</f>
        <v>Завантажити сертифікат</v>
      </c>
    </row>
    <row r="1132" spans="1:4" x14ac:dyDescent="0.3">
      <c r="A1132" t="s">
        <v>2264</v>
      </c>
      <c r="B1132" t="s">
        <v>4</v>
      </c>
      <c r="C1132" t="s">
        <v>2265</v>
      </c>
      <c r="D1132" t="str">
        <f>HYPERLINK("https://talan.bank.gov.ua/get-user-certificate/c0gsR6_e_AiE8eVwiO2P","Завантажити сертифікат")</f>
        <v>Завантажити сертифікат</v>
      </c>
    </row>
    <row r="1133" spans="1:4" x14ac:dyDescent="0.3">
      <c r="A1133" t="s">
        <v>2266</v>
      </c>
      <c r="B1133" t="s">
        <v>4</v>
      </c>
      <c r="C1133" t="s">
        <v>2267</v>
      </c>
      <c r="D1133" t="str">
        <f>HYPERLINK("https://talan.bank.gov.ua/get-user-certificate/c0gsRF-PTRuTMIcAM3pJ","Завантажити сертифікат")</f>
        <v>Завантажити сертифікат</v>
      </c>
    </row>
    <row r="1134" spans="1:4" x14ac:dyDescent="0.3">
      <c r="A1134" t="s">
        <v>2268</v>
      </c>
      <c r="B1134" t="s">
        <v>4</v>
      </c>
      <c r="C1134" t="s">
        <v>2269</v>
      </c>
      <c r="D1134" t="str">
        <f>HYPERLINK("https://talan.bank.gov.ua/get-user-certificate/c0gsRuoB1-Wrjpbs247F","Завантажити сертифікат")</f>
        <v>Завантажити сертифікат</v>
      </c>
    </row>
    <row r="1135" spans="1:4" x14ac:dyDescent="0.3">
      <c r="A1135" t="s">
        <v>2270</v>
      </c>
      <c r="B1135" t="s">
        <v>4</v>
      </c>
      <c r="C1135" t="s">
        <v>2271</v>
      </c>
      <c r="D1135" t="str">
        <f>HYPERLINK("https://talan.bank.gov.ua/get-user-certificate/c0gsRiCOWuXV133uwcbl","Завантажити сертифікат")</f>
        <v>Завантажити сертифікат</v>
      </c>
    </row>
    <row r="1136" spans="1:4" x14ac:dyDescent="0.3">
      <c r="A1136" t="s">
        <v>2272</v>
      </c>
      <c r="B1136" t="s">
        <v>4</v>
      </c>
      <c r="C1136" t="s">
        <v>2273</v>
      </c>
      <c r="D1136" t="str">
        <f>HYPERLINK("https://talan.bank.gov.ua/get-user-certificate/c0gsRKfczXDJzGF-0sE_","Завантажити сертифікат")</f>
        <v>Завантажити сертифікат</v>
      </c>
    </row>
    <row r="1137" spans="1:4" x14ac:dyDescent="0.3">
      <c r="A1137" t="s">
        <v>2274</v>
      </c>
      <c r="B1137" t="s">
        <v>4</v>
      </c>
      <c r="C1137" t="s">
        <v>2275</v>
      </c>
      <c r="D1137" t="str">
        <f>HYPERLINK("https://talan.bank.gov.ua/get-user-certificate/c0gsRZkpZ0IzS8egGo2m","Завантажити сертифікат")</f>
        <v>Завантажити сертифікат</v>
      </c>
    </row>
    <row r="1138" spans="1:4" x14ac:dyDescent="0.3">
      <c r="A1138" t="s">
        <v>2276</v>
      </c>
      <c r="B1138" t="s">
        <v>4</v>
      </c>
      <c r="C1138" t="s">
        <v>2277</v>
      </c>
      <c r="D1138" t="str">
        <f>HYPERLINK("https://talan.bank.gov.ua/get-user-certificate/c0gsRIB4r-pvb0WpEdSa","Завантажити сертифікат")</f>
        <v>Завантажити сертифікат</v>
      </c>
    </row>
    <row r="1139" spans="1:4" x14ac:dyDescent="0.3">
      <c r="A1139" t="s">
        <v>2278</v>
      </c>
      <c r="B1139" t="s">
        <v>4</v>
      </c>
      <c r="C1139" t="s">
        <v>2279</v>
      </c>
      <c r="D1139" t="str">
        <f>HYPERLINK("https://talan.bank.gov.ua/get-user-certificate/c0gsRPmLXj_MEv6QYRha","Завантажити сертифікат")</f>
        <v>Завантажити сертифікат</v>
      </c>
    </row>
    <row r="1140" spans="1:4" x14ac:dyDescent="0.3">
      <c r="A1140" t="s">
        <v>2280</v>
      </c>
      <c r="B1140" t="s">
        <v>4</v>
      </c>
      <c r="C1140" t="s">
        <v>2281</v>
      </c>
      <c r="D1140" t="str">
        <f>HYPERLINK("https://talan.bank.gov.ua/get-user-certificate/c0gsR0-ad00fZwh89-Bp","Завантажити сертифікат")</f>
        <v>Завантажити сертифікат</v>
      </c>
    </row>
    <row r="1141" spans="1:4" x14ac:dyDescent="0.3">
      <c r="A1141" t="s">
        <v>2282</v>
      </c>
      <c r="B1141" t="s">
        <v>4</v>
      </c>
      <c r="C1141" t="s">
        <v>2283</v>
      </c>
      <c r="D1141" t="str">
        <f>HYPERLINK("https://talan.bank.gov.ua/get-user-certificate/c0gsR3jyCm9DrsCiHtm5","Завантажити сертифікат")</f>
        <v>Завантажити сертифікат</v>
      </c>
    </row>
    <row r="1142" spans="1:4" x14ac:dyDescent="0.3">
      <c r="A1142" t="s">
        <v>2284</v>
      </c>
      <c r="B1142" t="s">
        <v>4</v>
      </c>
      <c r="C1142" t="s">
        <v>2285</v>
      </c>
      <c r="D1142" t="str">
        <f>HYPERLINK("https://talan.bank.gov.ua/get-user-certificate/c0gsR6WGOgDTBL9eonfV","Завантажити сертифікат")</f>
        <v>Завантажити сертифікат</v>
      </c>
    </row>
    <row r="1143" spans="1:4" x14ac:dyDescent="0.3">
      <c r="A1143" t="s">
        <v>2286</v>
      </c>
      <c r="B1143" t="s">
        <v>4</v>
      </c>
      <c r="C1143" t="s">
        <v>2287</v>
      </c>
      <c r="D1143" t="str">
        <f>HYPERLINK("https://talan.bank.gov.ua/get-user-certificate/c0gsRJTJ3DZ7jjuxDeOK","Завантажити сертифікат")</f>
        <v>Завантажити сертифікат</v>
      </c>
    </row>
    <row r="1144" spans="1:4" x14ac:dyDescent="0.3">
      <c r="A1144" t="s">
        <v>2288</v>
      </c>
      <c r="B1144" t="s">
        <v>4</v>
      </c>
      <c r="C1144" t="s">
        <v>2289</v>
      </c>
      <c r="D1144" t="str">
        <f>HYPERLINK("https://talan.bank.gov.ua/get-user-certificate/c0gsRSX5zVlm3-G43CNu","Завантажити сертифікат")</f>
        <v>Завантажити сертифікат</v>
      </c>
    </row>
    <row r="1145" spans="1:4" x14ac:dyDescent="0.3">
      <c r="A1145" t="s">
        <v>2290</v>
      </c>
      <c r="B1145" t="s">
        <v>4</v>
      </c>
      <c r="C1145" t="s">
        <v>2291</v>
      </c>
      <c r="D1145" t="str">
        <f>HYPERLINK("https://talan.bank.gov.ua/get-user-certificate/c0gsR-OuYlDPgCMI1XSe","Завантажити сертифікат")</f>
        <v>Завантажити сертифікат</v>
      </c>
    </row>
    <row r="1146" spans="1:4" x14ac:dyDescent="0.3">
      <c r="A1146" t="s">
        <v>2292</v>
      </c>
      <c r="B1146" t="s">
        <v>4</v>
      </c>
      <c r="C1146" t="s">
        <v>2293</v>
      </c>
      <c r="D1146" t="str">
        <f>HYPERLINK("https://talan.bank.gov.ua/get-user-certificate/c0gsRawBUS2YGgK_cKWq","Завантажити сертифікат")</f>
        <v>Завантажити сертифікат</v>
      </c>
    </row>
    <row r="1147" spans="1:4" x14ac:dyDescent="0.3">
      <c r="A1147" t="s">
        <v>2294</v>
      </c>
      <c r="B1147" t="s">
        <v>4</v>
      </c>
      <c r="C1147" t="s">
        <v>2295</v>
      </c>
      <c r="D1147" t="str">
        <f>HYPERLINK("https://talan.bank.gov.ua/get-user-certificate/c0gsRY4EeA1qAZZ2T0gJ","Завантажити сертифікат")</f>
        <v>Завантажити сертифікат</v>
      </c>
    </row>
    <row r="1148" spans="1:4" x14ac:dyDescent="0.3">
      <c r="A1148" t="s">
        <v>2296</v>
      </c>
      <c r="B1148" t="s">
        <v>4</v>
      </c>
      <c r="C1148" t="s">
        <v>2297</v>
      </c>
      <c r="D1148" t="str">
        <f>HYPERLINK("https://talan.bank.gov.ua/get-user-certificate/c0gsR1xCuASf_pTvLpMH","Завантажити сертифікат")</f>
        <v>Завантажити сертифікат</v>
      </c>
    </row>
    <row r="1149" spans="1:4" x14ac:dyDescent="0.3">
      <c r="A1149" t="s">
        <v>2298</v>
      </c>
      <c r="B1149" t="s">
        <v>4</v>
      </c>
      <c r="C1149" t="s">
        <v>2299</v>
      </c>
      <c r="D1149" t="str">
        <f>HYPERLINK("https://talan.bank.gov.ua/get-user-certificate/c0gsR2DY5VdQDcaNdI4Z","Завантажити сертифікат")</f>
        <v>Завантажити сертифікат</v>
      </c>
    </row>
    <row r="1150" spans="1:4" x14ac:dyDescent="0.3">
      <c r="A1150" t="s">
        <v>2300</v>
      </c>
      <c r="B1150" t="s">
        <v>4</v>
      </c>
      <c r="C1150" t="s">
        <v>2301</v>
      </c>
      <c r="D1150" t="str">
        <f>HYPERLINK("https://talan.bank.gov.ua/get-user-certificate/c0gsRof7Ki6fZki5Oz2l","Завантажити сертифікат")</f>
        <v>Завантажити сертифікат</v>
      </c>
    </row>
    <row r="1151" spans="1:4" x14ac:dyDescent="0.3">
      <c r="A1151" t="s">
        <v>2302</v>
      </c>
      <c r="B1151" t="s">
        <v>4</v>
      </c>
      <c r="C1151" t="s">
        <v>2303</v>
      </c>
      <c r="D1151" t="str">
        <f>HYPERLINK("https://talan.bank.gov.ua/get-user-certificate/c0gsRcQeC8aQnjUy48LB","Завантажити сертифікат")</f>
        <v>Завантажити сертифікат</v>
      </c>
    </row>
    <row r="1152" spans="1:4" x14ac:dyDescent="0.3">
      <c r="A1152" t="s">
        <v>2304</v>
      </c>
      <c r="B1152" t="s">
        <v>4</v>
      </c>
      <c r="C1152" t="s">
        <v>2305</v>
      </c>
      <c r="D1152" t="str">
        <f>HYPERLINK("https://talan.bank.gov.ua/get-user-certificate/c0gsR6XM3OnoXBDRmcF_","Завантажити сертифікат")</f>
        <v>Завантажити сертифікат</v>
      </c>
    </row>
    <row r="1153" spans="1:4" x14ac:dyDescent="0.3">
      <c r="A1153" t="s">
        <v>2306</v>
      </c>
      <c r="B1153" t="s">
        <v>4</v>
      </c>
      <c r="C1153" t="s">
        <v>2307</v>
      </c>
      <c r="D1153" t="str">
        <f>HYPERLINK("https://talan.bank.gov.ua/get-user-certificate/c0gsRhCPf-RMCc5eJGWT","Завантажити сертифікат")</f>
        <v>Завантажити сертифікат</v>
      </c>
    </row>
    <row r="1154" spans="1:4" x14ac:dyDescent="0.3">
      <c r="A1154" t="s">
        <v>2308</v>
      </c>
      <c r="B1154" t="s">
        <v>4</v>
      </c>
      <c r="C1154" t="s">
        <v>2309</v>
      </c>
      <c r="D1154" t="str">
        <f>HYPERLINK("https://talan.bank.gov.ua/get-user-certificate/c0gsR8_Kcheki-JQDez6","Завантажити сертифікат")</f>
        <v>Завантажити сертифікат</v>
      </c>
    </row>
    <row r="1155" spans="1:4" x14ac:dyDescent="0.3">
      <c r="A1155" t="s">
        <v>2310</v>
      </c>
      <c r="B1155" t="s">
        <v>4</v>
      </c>
      <c r="C1155" t="s">
        <v>2311</v>
      </c>
      <c r="D1155" t="str">
        <f>HYPERLINK("https://talan.bank.gov.ua/get-user-certificate/c0gsRJxPoZo_TgsTsKDr","Завантажити сертифікат")</f>
        <v>Завантажити сертифікат</v>
      </c>
    </row>
    <row r="1156" spans="1:4" x14ac:dyDescent="0.3">
      <c r="A1156" t="s">
        <v>2312</v>
      </c>
      <c r="B1156" t="s">
        <v>4</v>
      </c>
      <c r="C1156" t="s">
        <v>2313</v>
      </c>
      <c r="D1156" t="str">
        <f>HYPERLINK("https://talan.bank.gov.ua/get-user-certificate/c0gsRA6DcQdATqiqOFn5","Завантажити сертифікат")</f>
        <v>Завантажити сертифікат</v>
      </c>
    </row>
    <row r="1157" spans="1:4" x14ac:dyDescent="0.3">
      <c r="A1157" t="s">
        <v>2314</v>
      </c>
      <c r="B1157" t="s">
        <v>4</v>
      </c>
      <c r="C1157" t="s">
        <v>2315</v>
      </c>
      <c r="D1157" t="str">
        <f>HYPERLINK("https://talan.bank.gov.ua/get-user-certificate/c0gsRt_753bw_2eLzU0-","Завантажити сертифікат")</f>
        <v>Завантажити сертифікат</v>
      </c>
    </row>
    <row r="1158" spans="1:4" x14ac:dyDescent="0.3">
      <c r="A1158" t="s">
        <v>2316</v>
      </c>
      <c r="B1158" t="s">
        <v>4</v>
      </c>
      <c r="C1158" t="s">
        <v>2317</v>
      </c>
      <c r="D1158" t="str">
        <f>HYPERLINK("https://talan.bank.gov.ua/get-user-certificate/c0gsRDMsjocXQab4dlR_","Завантажити сертифікат")</f>
        <v>Завантажити сертифікат</v>
      </c>
    </row>
    <row r="1159" spans="1:4" x14ac:dyDescent="0.3">
      <c r="A1159" t="s">
        <v>2318</v>
      </c>
      <c r="B1159" t="s">
        <v>4</v>
      </c>
      <c r="C1159" t="s">
        <v>2319</v>
      </c>
      <c r="D1159" t="str">
        <f>HYPERLINK("https://talan.bank.gov.ua/get-user-certificate/c0gsR-iksVjB2Q8PFZYC","Завантажити сертифікат")</f>
        <v>Завантажити сертифікат</v>
      </c>
    </row>
    <row r="1160" spans="1:4" x14ac:dyDescent="0.3">
      <c r="A1160" t="s">
        <v>2320</v>
      </c>
      <c r="B1160" t="s">
        <v>4</v>
      </c>
      <c r="C1160" t="s">
        <v>2321</v>
      </c>
      <c r="D1160" t="str">
        <f>HYPERLINK("https://talan.bank.gov.ua/get-user-certificate/c0gsR3WxMY-z91qVRG3V","Завантажити сертифікат")</f>
        <v>Завантажити сертифікат</v>
      </c>
    </row>
    <row r="1161" spans="1:4" x14ac:dyDescent="0.3">
      <c r="A1161" t="s">
        <v>2322</v>
      </c>
      <c r="B1161" t="s">
        <v>4</v>
      </c>
      <c r="C1161" t="s">
        <v>2323</v>
      </c>
      <c r="D1161" t="str">
        <f>HYPERLINK("https://talan.bank.gov.ua/get-user-certificate/c0gsR-a3lk8aUsDcITSq","Завантажити сертифікат")</f>
        <v>Завантажити сертифікат</v>
      </c>
    </row>
    <row r="1162" spans="1:4" x14ac:dyDescent="0.3">
      <c r="A1162" t="s">
        <v>2324</v>
      </c>
      <c r="B1162" t="s">
        <v>4</v>
      </c>
      <c r="C1162" t="s">
        <v>2325</v>
      </c>
      <c r="D1162" t="str">
        <f>HYPERLINK("https://talan.bank.gov.ua/get-user-certificate/c0gsRCAF248eIUJkdKDZ","Завантажити сертифікат")</f>
        <v>Завантажити сертифікат</v>
      </c>
    </row>
    <row r="1163" spans="1:4" x14ac:dyDescent="0.3">
      <c r="A1163" t="s">
        <v>2326</v>
      </c>
      <c r="B1163" t="s">
        <v>4</v>
      </c>
      <c r="C1163" t="s">
        <v>2327</v>
      </c>
      <c r="D1163" t="str">
        <f>HYPERLINK("https://talan.bank.gov.ua/get-user-certificate/c0gsRv14QNZQeKox4r-j","Завантажити сертифікат")</f>
        <v>Завантажити сертифікат</v>
      </c>
    </row>
    <row r="1164" spans="1:4" x14ac:dyDescent="0.3">
      <c r="A1164" t="s">
        <v>2328</v>
      </c>
      <c r="B1164" t="s">
        <v>4</v>
      </c>
      <c r="C1164" t="s">
        <v>2329</v>
      </c>
      <c r="D1164" t="str">
        <f>HYPERLINK("https://talan.bank.gov.ua/get-user-certificate/c0gsR0b3bN85sWureOxT","Завантажити сертифікат")</f>
        <v>Завантажити сертифікат</v>
      </c>
    </row>
    <row r="1165" spans="1:4" x14ac:dyDescent="0.3">
      <c r="A1165" t="s">
        <v>2330</v>
      </c>
      <c r="B1165" t="s">
        <v>4</v>
      </c>
      <c r="C1165" t="s">
        <v>2331</v>
      </c>
      <c r="D1165" t="str">
        <f>HYPERLINK("https://talan.bank.gov.ua/get-user-certificate/c0gsRk9t_VAcmbGITXVx","Завантажити сертифікат")</f>
        <v>Завантажити сертифікат</v>
      </c>
    </row>
    <row r="1166" spans="1:4" x14ac:dyDescent="0.3">
      <c r="A1166" t="s">
        <v>2332</v>
      </c>
      <c r="B1166" t="s">
        <v>4</v>
      </c>
      <c r="C1166" t="s">
        <v>2333</v>
      </c>
      <c r="D1166" t="str">
        <f>HYPERLINK("https://talan.bank.gov.ua/get-user-certificate/c0gsRtiGeRRKBpX40KBB","Завантажити сертифікат")</f>
        <v>Завантажити сертифікат</v>
      </c>
    </row>
    <row r="1167" spans="1:4" x14ac:dyDescent="0.3">
      <c r="A1167" t="s">
        <v>2334</v>
      </c>
      <c r="B1167" t="s">
        <v>4</v>
      </c>
      <c r="C1167" t="s">
        <v>2335</v>
      </c>
      <c r="D1167" t="str">
        <f>HYPERLINK("https://talan.bank.gov.ua/get-user-certificate/c0gsRsA5IXWjPN3AM06u","Завантажити сертифікат")</f>
        <v>Завантажити сертифікат</v>
      </c>
    </row>
    <row r="1168" spans="1:4" x14ac:dyDescent="0.3">
      <c r="A1168" t="s">
        <v>2336</v>
      </c>
      <c r="B1168" t="s">
        <v>4</v>
      </c>
      <c r="C1168" t="s">
        <v>2337</v>
      </c>
      <c r="D1168" t="str">
        <f>HYPERLINK("https://talan.bank.gov.ua/get-user-certificate/c0gsR9Hdqj7FDBaFc_1_","Завантажити сертифікат")</f>
        <v>Завантажити сертифікат</v>
      </c>
    </row>
    <row r="1169" spans="1:4" x14ac:dyDescent="0.3">
      <c r="A1169" t="s">
        <v>2338</v>
      </c>
      <c r="B1169" t="s">
        <v>4</v>
      </c>
      <c r="C1169" t="s">
        <v>2339</v>
      </c>
      <c r="D1169" t="str">
        <f>HYPERLINK("https://talan.bank.gov.ua/get-user-certificate/c0gsR9Say5Puxfe4UnPE","Завантажити сертифікат")</f>
        <v>Завантажити сертифікат</v>
      </c>
    </row>
    <row r="1170" spans="1:4" x14ac:dyDescent="0.3">
      <c r="A1170" t="s">
        <v>2340</v>
      </c>
      <c r="B1170" t="s">
        <v>4</v>
      </c>
      <c r="C1170" t="s">
        <v>2341</v>
      </c>
      <c r="D1170" t="str">
        <f>HYPERLINK("https://talan.bank.gov.ua/get-user-certificate/c0gsRiOQXfBgAPf7aN72","Завантажити сертифікат")</f>
        <v>Завантажити сертифікат</v>
      </c>
    </row>
    <row r="1171" spans="1:4" x14ac:dyDescent="0.3">
      <c r="A1171" t="s">
        <v>2342</v>
      </c>
      <c r="B1171" t="s">
        <v>4</v>
      </c>
      <c r="C1171" t="s">
        <v>2343</v>
      </c>
      <c r="D1171" t="str">
        <f>HYPERLINK("https://talan.bank.gov.ua/get-user-certificate/c0gsRp4fUw1FhJlGfp_b","Завантажити сертифікат")</f>
        <v>Завантажити сертифікат</v>
      </c>
    </row>
    <row r="1172" spans="1:4" x14ac:dyDescent="0.3">
      <c r="A1172" t="s">
        <v>2344</v>
      </c>
      <c r="B1172" t="s">
        <v>4</v>
      </c>
      <c r="C1172" t="s">
        <v>2345</v>
      </c>
      <c r="D1172" t="str">
        <f>HYPERLINK("https://talan.bank.gov.ua/get-user-certificate/c0gsRm2FIbl_AgWf8Xur","Завантажити сертифікат")</f>
        <v>Завантажити сертифікат</v>
      </c>
    </row>
    <row r="1173" spans="1:4" x14ac:dyDescent="0.3">
      <c r="A1173" t="s">
        <v>2346</v>
      </c>
      <c r="B1173" t="s">
        <v>4</v>
      </c>
      <c r="C1173" t="s">
        <v>2347</v>
      </c>
      <c r="D1173" t="str">
        <f>HYPERLINK("https://talan.bank.gov.ua/get-user-certificate/c0gsReoUGV9K61JCdkR9","Завантажити сертифікат")</f>
        <v>Завантажити сертифікат</v>
      </c>
    </row>
    <row r="1174" spans="1:4" x14ac:dyDescent="0.3">
      <c r="A1174" t="s">
        <v>2348</v>
      </c>
      <c r="B1174" t="s">
        <v>4</v>
      </c>
      <c r="C1174" t="s">
        <v>2349</v>
      </c>
      <c r="D1174" t="str">
        <f>HYPERLINK("https://talan.bank.gov.ua/get-user-certificate/c0gsR4z-tH6TRNtsApj6","Завантажити сертифікат")</f>
        <v>Завантажити сертифікат</v>
      </c>
    </row>
    <row r="1175" spans="1:4" x14ac:dyDescent="0.3">
      <c r="A1175" t="s">
        <v>2350</v>
      </c>
      <c r="B1175" t="s">
        <v>4</v>
      </c>
      <c r="C1175" t="s">
        <v>2351</v>
      </c>
      <c r="D1175" t="str">
        <f>HYPERLINK("https://talan.bank.gov.ua/get-user-certificate/c0gsRIAY7Hk0DdqNhVNs","Завантажити сертифікат")</f>
        <v>Завантажити сертифікат</v>
      </c>
    </row>
    <row r="1176" spans="1:4" x14ac:dyDescent="0.3">
      <c r="A1176" t="s">
        <v>2352</v>
      </c>
      <c r="B1176" t="s">
        <v>4</v>
      </c>
      <c r="C1176" t="s">
        <v>2353</v>
      </c>
      <c r="D1176" t="str">
        <f>HYPERLINK("https://talan.bank.gov.ua/get-user-certificate/c0gsRpf_9jzk4F1jyBnr","Завантажити сертифікат")</f>
        <v>Завантажити сертифікат</v>
      </c>
    </row>
    <row r="1177" spans="1:4" x14ac:dyDescent="0.3">
      <c r="A1177" t="s">
        <v>2354</v>
      </c>
      <c r="B1177" t="s">
        <v>4</v>
      </c>
      <c r="C1177" t="s">
        <v>2355</v>
      </c>
      <c r="D1177" t="str">
        <f>HYPERLINK("https://talan.bank.gov.ua/get-user-certificate/c0gsRgQmcr1RKVAiExuT","Завантажити сертифікат")</f>
        <v>Завантажити сертифікат</v>
      </c>
    </row>
    <row r="1178" spans="1:4" x14ac:dyDescent="0.3">
      <c r="A1178" t="s">
        <v>2356</v>
      </c>
      <c r="B1178" t="s">
        <v>4</v>
      </c>
      <c r="C1178" t="s">
        <v>2357</v>
      </c>
      <c r="D1178" t="str">
        <f>HYPERLINK("https://talan.bank.gov.ua/get-user-certificate/c0gsRPfQQuNSIQtt-wmL","Завантажити сертифікат")</f>
        <v>Завантажити сертифікат</v>
      </c>
    </row>
    <row r="1179" spans="1:4" x14ac:dyDescent="0.3">
      <c r="A1179" t="s">
        <v>2358</v>
      </c>
      <c r="B1179" t="s">
        <v>4</v>
      </c>
      <c r="C1179" t="s">
        <v>2359</v>
      </c>
      <c r="D1179" t="str">
        <f>HYPERLINK("https://talan.bank.gov.ua/get-user-certificate/c0gsRNHamBXjTb1xYhIo","Завантажити сертифікат")</f>
        <v>Завантажити сертифікат</v>
      </c>
    </row>
    <row r="1180" spans="1:4" x14ac:dyDescent="0.3">
      <c r="A1180" t="s">
        <v>2360</v>
      </c>
      <c r="B1180" t="s">
        <v>4</v>
      </c>
      <c r="C1180" t="s">
        <v>2361</v>
      </c>
      <c r="D1180" t="str">
        <f>HYPERLINK("https://talan.bank.gov.ua/get-user-certificate/c0gsRzeyrkCFHEIWRsW1","Завантажити сертифікат")</f>
        <v>Завантажити сертифікат</v>
      </c>
    </row>
    <row r="1181" spans="1:4" x14ac:dyDescent="0.3">
      <c r="A1181" t="s">
        <v>2362</v>
      </c>
      <c r="B1181" t="s">
        <v>4</v>
      </c>
      <c r="C1181" t="s">
        <v>2363</v>
      </c>
      <c r="D1181" t="str">
        <f>HYPERLINK("https://talan.bank.gov.ua/get-user-certificate/c0gsRS5Q72WNoLx-Uv83","Завантажити сертифікат")</f>
        <v>Завантажити сертифікат</v>
      </c>
    </row>
    <row r="1182" spans="1:4" x14ac:dyDescent="0.3">
      <c r="A1182" t="s">
        <v>2364</v>
      </c>
      <c r="B1182" t="s">
        <v>4</v>
      </c>
      <c r="C1182" t="s">
        <v>2365</v>
      </c>
      <c r="D1182" t="str">
        <f>HYPERLINK("https://talan.bank.gov.ua/get-user-certificate/c0gsRnMs2AmSLROMb5MJ","Завантажити сертифікат")</f>
        <v>Завантажити сертифікат</v>
      </c>
    </row>
    <row r="1183" spans="1:4" x14ac:dyDescent="0.3">
      <c r="A1183" t="s">
        <v>2366</v>
      </c>
      <c r="B1183" t="s">
        <v>4</v>
      </c>
      <c r="C1183" t="s">
        <v>2367</v>
      </c>
      <c r="D1183" t="str">
        <f>HYPERLINK("https://talan.bank.gov.ua/get-user-certificate/c0gsRD3Uv9lAjaHf5ux9","Завантажити сертифікат")</f>
        <v>Завантажити сертифікат</v>
      </c>
    </row>
    <row r="1184" spans="1:4" x14ac:dyDescent="0.3">
      <c r="A1184" t="s">
        <v>2368</v>
      </c>
      <c r="B1184" t="s">
        <v>4</v>
      </c>
      <c r="C1184" t="s">
        <v>2369</v>
      </c>
      <c r="D1184" t="str">
        <f>HYPERLINK("https://talan.bank.gov.ua/get-user-certificate/c0gsR4DVQu4-CRaxa19i","Завантажити сертифікат")</f>
        <v>Завантажити сертифікат</v>
      </c>
    </row>
    <row r="1185" spans="1:4" x14ac:dyDescent="0.3">
      <c r="A1185" t="s">
        <v>2370</v>
      </c>
      <c r="B1185" t="s">
        <v>4</v>
      </c>
      <c r="C1185" t="s">
        <v>2371</v>
      </c>
      <c r="D1185" t="str">
        <f>HYPERLINK("https://talan.bank.gov.ua/get-user-certificate/c0gsRKUFmklRu45n7nYr","Завантажити сертифікат")</f>
        <v>Завантажити сертифікат</v>
      </c>
    </row>
    <row r="1186" spans="1:4" x14ac:dyDescent="0.3">
      <c r="A1186" t="s">
        <v>2372</v>
      </c>
      <c r="B1186" t="s">
        <v>4</v>
      </c>
      <c r="C1186" t="s">
        <v>2373</v>
      </c>
      <c r="D1186" t="str">
        <f>HYPERLINK("https://talan.bank.gov.ua/get-user-certificate/c0gsRWQ-CgAR11SGgoG_","Завантажити сертифікат")</f>
        <v>Завантажити сертифікат</v>
      </c>
    </row>
    <row r="1187" spans="1:4" x14ac:dyDescent="0.3">
      <c r="A1187" t="s">
        <v>2374</v>
      </c>
      <c r="B1187" t="s">
        <v>4</v>
      </c>
      <c r="C1187" t="s">
        <v>2375</v>
      </c>
      <c r="D1187" t="str">
        <f>HYPERLINK("https://talan.bank.gov.ua/get-user-certificate/c0gsROqbNxtD74RFqjiu","Завантажити сертифікат")</f>
        <v>Завантажити сертифікат</v>
      </c>
    </row>
    <row r="1188" spans="1:4" x14ac:dyDescent="0.3">
      <c r="A1188" t="s">
        <v>2376</v>
      </c>
      <c r="B1188" t="s">
        <v>4</v>
      </c>
      <c r="C1188" t="s">
        <v>2377</v>
      </c>
      <c r="D1188" t="str">
        <f>HYPERLINK("https://talan.bank.gov.ua/get-user-certificate/c0gsROMijJj296F0F4zL","Завантажити сертифікат")</f>
        <v>Завантажити сертифікат</v>
      </c>
    </row>
    <row r="1189" spans="1:4" x14ac:dyDescent="0.3">
      <c r="A1189" t="s">
        <v>2378</v>
      </c>
      <c r="B1189" t="s">
        <v>4</v>
      </c>
      <c r="C1189" t="s">
        <v>2379</v>
      </c>
      <c r="D1189" t="str">
        <f>HYPERLINK("https://talan.bank.gov.ua/get-user-certificate/c0gsRu31BfbQLqrz7NUq","Завантажити сертифікат")</f>
        <v>Завантажити сертифікат</v>
      </c>
    </row>
    <row r="1190" spans="1:4" x14ac:dyDescent="0.3">
      <c r="A1190" t="s">
        <v>2380</v>
      </c>
      <c r="B1190" t="s">
        <v>4</v>
      </c>
      <c r="C1190" t="s">
        <v>2381</v>
      </c>
      <c r="D1190" t="str">
        <f>HYPERLINK("https://talan.bank.gov.ua/get-user-certificate/c0gsRP8WHHxv7mJjm4Jh","Завантажити сертифікат")</f>
        <v>Завантажити сертифікат</v>
      </c>
    </row>
    <row r="1191" spans="1:4" x14ac:dyDescent="0.3">
      <c r="A1191" t="s">
        <v>2382</v>
      </c>
      <c r="B1191" t="s">
        <v>4</v>
      </c>
      <c r="C1191" t="s">
        <v>2383</v>
      </c>
      <c r="D1191" t="str">
        <f>HYPERLINK("https://talan.bank.gov.ua/get-user-certificate/c0gsR4YbJ9tqaui47dwu","Завантажити сертифікат")</f>
        <v>Завантажити сертифікат</v>
      </c>
    </row>
    <row r="1192" spans="1:4" x14ac:dyDescent="0.3">
      <c r="A1192" t="s">
        <v>2384</v>
      </c>
      <c r="B1192" t="s">
        <v>4</v>
      </c>
      <c r="C1192" t="s">
        <v>2385</v>
      </c>
      <c r="D1192" t="str">
        <f>HYPERLINK("https://talan.bank.gov.ua/get-user-certificate/c0gsRNQ0Pc2O_C3cWxgv","Завантажити сертифікат")</f>
        <v>Завантажити сертифікат</v>
      </c>
    </row>
    <row r="1193" spans="1:4" x14ac:dyDescent="0.3">
      <c r="A1193" t="s">
        <v>2386</v>
      </c>
      <c r="B1193" t="s">
        <v>4</v>
      </c>
      <c r="C1193" t="s">
        <v>2387</v>
      </c>
      <c r="D1193" t="str">
        <f>HYPERLINK("https://talan.bank.gov.ua/get-user-certificate/c0gsROE8FwGpprXVz-cy","Завантажити сертифікат")</f>
        <v>Завантажити сертифікат</v>
      </c>
    </row>
    <row r="1194" spans="1:4" x14ac:dyDescent="0.3">
      <c r="A1194" t="s">
        <v>2388</v>
      </c>
      <c r="B1194" t="s">
        <v>4</v>
      </c>
      <c r="C1194" t="s">
        <v>2389</v>
      </c>
      <c r="D1194" t="str">
        <f>HYPERLINK("https://talan.bank.gov.ua/get-user-certificate/c0gsRo5TnbOGqTTYOCak","Завантажити сертифікат")</f>
        <v>Завантажити сертифікат</v>
      </c>
    </row>
    <row r="1195" spans="1:4" x14ac:dyDescent="0.3">
      <c r="A1195" t="s">
        <v>2390</v>
      </c>
      <c r="B1195" t="s">
        <v>4</v>
      </c>
      <c r="C1195" t="s">
        <v>2391</v>
      </c>
      <c r="D1195" t="str">
        <f>HYPERLINK("https://talan.bank.gov.ua/get-user-certificate/c0gsR-wkJDCNW87GanmO","Завантажити сертифікат")</f>
        <v>Завантажити сертифікат</v>
      </c>
    </row>
    <row r="1196" spans="1:4" x14ac:dyDescent="0.3">
      <c r="A1196" t="s">
        <v>2392</v>
      </c>
      <c r="B1196" t="s">
        <v>4</v>
      </c>
      <c r="C1196" t="s">
        <v>2393</v>
      </c>
      <c r="D1196" t="str">
        <f>HYPERLINK("https://talan.bank.gov.ua/get-user-certificate/c0gsRzS9mzczwg1TqhFh","Завантажити сертифікат")</f>
        <v>Завантажити сертифікат</v>
      </c>
    </row>
    <row r="1197" spans="1:4" x14ac:dyDescent="0.3">
      <c r="A1197" t="s">
        <v>2394</v>
      </c>
      <c r="B1197" t="s">
        <v>4</v>
      </c>
      <c r="C1197" t="s">
        <v>2395</v>
      </c>
      <c r="D1197" t="str">
        <f>HYPERLINK("https://talan.bank.gov.ua/get-user-certificate/c0gsRZA7pN2i30hhYs_c","Завантажити сертифікат")</f>
        <v>Завантажити сертифікат</v>
      </c>
    </row>
    <row r="1198" spans="1:4" x14ac:dyDescent="0.3">
      <c r="A1198" t="s">
        <v>2396</v>
      </c>
      <c r="B1198" t="s">
        <v>4</v>
      </c>
      <c r="C1198" t="s">
        <v>2397</v>
      </c>
      <c r="D1198" t="str">
        <f>HYPERLINK("https://talan.bank.gov.ua/get-user-certificate/c0gsRAJrEfUo64Suvbqo","Завантажити сертифікат")</f>
        <v>Завантажити сертифікат</v>
      </c>
    </row>
    <row r="1199" spans="1:4" x14ac:dyDescent="0.3">
      <c r="A1199" t="s">
        <v>2398</v>
      </c>
      <c r="B1199" t="s">
        <v>4</v>
      </c>
      <c r="C1199" t="s">
        <v>2399</v>
      </c>
      <c r="D1199" t="str">
        <f>HYPERLINK("https://talan.bank.gov.ua/get-user-certificate/c0gsRRNDe71u3Tfnxev8","Завантажити сертифікат")</f>
        <v>Завантажити сертифікат</v>
      </c>
    </row>
    <row r="1200" spans="1:4" x14ac:dyDescent="0.3">
      <c r="A1200" t="s">
        <v>2400</v>
      </c>
      <c r="B1200" t="s">
        <v>4</v>
      </c>
      <c r="C1200" t="s">
        <v>2401</v>
      </c>
      <c r="D1200" t="str">
        <f>HYPERLINK("https://talan.bank.gov.ua/get-user-certificate/c0gsRBDfCf5ZZy2zvfD9","Завантажити сертифікат")</f>
        <v>Завантажити сертифікат</v>
      </c>
    </row>
    <row r="1201" spans="1:4" x14ac:dyDescent="0.3">
      <c r="A1201" t="s">
        <v>2402</v>
      </c>
      <c r="B1201" t="s">
        <v>4</v>
      </c>
      <c r="C1201" t="s">
        <v>2403</v>
      </c>
      <c r="D1201" t="str">
        <f>HYPERLINK("https://talan.bank.gov.ua/get-user-certificate/c0gsRQjwCGOaTbXKlelQ","Завантажити сертифікат")</f>
        <v>Завантажити сертифікат</v>
      </c>
    </row>
    <row r="1202" spans="1:4" x14ac:dyDescent="0.3">
      <c r="A1202" t="s">
        <v>2404</v>
      </c>
      <c r="B1202" t="s">
        <v>4</v>
      </c>
      <c r="C1202" t="s">
        <v>2405</v>
      </c>
      <c r="D1202" t="str">
        <f>HYPERLINK("https://talan.bank.gov.ua/get-user-certificate/c0gsRVdkA13uM2qtiJjF","Завантажити сертифікат")</f>
        <v>Завантажити сертифікат</v>
      </c>
    </row>
    <row r="1203" spans="1:4" x14ac:dyDescent="0.3">
      <c r="A1203" t="s">
        <v>2406</v>
      </c>
      <c r="B1203" t="s">
        <v>4</v>
      </c>
      <c r="C1203" t="s">
        <v>2407</v>
      </c>
      <c r="D1203" t="str">
        <f>HYPERLINK("https://talan.bank.gov.ua/get-user-certificate/c0gsR8qZRwP5IO9L_ddJ","Завантажити сертифікат")</f>
        <v>Завантажити сертифікат</v>
      </c>
    </row>
    <row r="1204" spans="1:4" x14ac:dyDescent="0.3">
      <c r="A1204" t="s">
        <v>2408</v>
      </c>
      <c r="B1204" t="s">
        <v>4</v>
      </c>
      <c r="C1204" t="s">
        <v>2409</v>
      </c>
      <c r="D1204" t="str">
        <f>HYPERLINK("https://talan.bank.gov.ua/get-user-certificate/c0gsRybUCMOfWmIp5R3H","Завантажити сертифікат")</f>
        <v>Завантажити сертифікат</v>
      </c>
    </row>
    <row r="1205" spans="1:4" x14ac:dyDescent="0.3">
      <c r="A1205" t="s">
        <v>2410</v>
      </c>
      <c r="B1205" t="s">
        <v>4</v>
      </c>
      <c r="C1205" t="s">
        <v>2411</v>
      </c>
      <c r="D1205" t="str">
        <f>HYPERLINK("https://talan.bank.gov.ua/get-user-certificate/c0gsRXBl_DBopIeMOsP4","Завантажити сертифікат")</f>
        <v>Завантажити сертифікат</v>
      </c>
    </row>
    <row r="1206" spans="1:4" x14ac:dyDescent="0.3">
      <c r="A1206" t="s">
        <v>2412</v>
      </c>
      <c r="B1206" t="s">
        <v>4</v>
      </c>
      <c r="C1206" t="s">
        <v>2413</v>
      </c>
      <c r="D1206" t="str">
        <f>HYPERLINK("https://talan.bank.gov.ua/get-user-certificate/c0gsRTE_1LtUye2NlpAe","Завантажити сертифікат")</f>
        <v>Завантажити сертифікат</v>
      </c>
    </row>
    <row r="1207" spans="1:4" x14ac:dyDescent="0.3">
      <c r="A1207" t="s">
        <v>2414</v>
      </c>
      <c r="B1207" t="s">
        <v>4</v>
      </c>
      <c r="C1207" t="s">
        <v>2415</v>
      </c>
      <c r="D1207" t="str">
        <f>HYPERLINK("https://talan.bank.gov.ua/get-user-certificate/c0gsRi7GpzDw6631-p3D","Завантажити сертифікат")</f>
        <v>Завантажити сертифікат</v>
      </c>
    </row>
    <row r="1208" spans="1:4" x14ac:dyDescent="0.3">
      <c r="A1208" t="s">
        <v>2416</v>
      </c>
      <c r="B1208" t="s">
        <v>4</v>
      </c>
      <c r="C1208" t="s">
        <v>2417</v>
      </c>
      <c r="D1208" t="str">
        <f>HYPERLINK("https://talan.bank.gov.ua/get-user-certificate/c0gsRC1RO0ft_8-RJCyb","Завантажити сертифікат")</f>
        <v>Завантажити сертифікат</v>
      </c>
    </row>
    <row r="1209" spans="1:4" x14ac:dyDescent="0.3">
      <c r="A1209" t="s">
        <v>2418</v>
      </c>
      <c r="B1209" t="s">
        <v>4</v>
      </c>
      <c r="C1209" t="s">
        <v>2419</v>
      </c>
      <c r="D1209" t="str">
        <f>HYPERLINK("https://talan.bank.gov.ua/get-user-certificate/c0gsRgUSpmPTE_T1WjRy","Завантажити сертифікат")</f>
        <v>Завантажити сертифікат</v>
      </c>
    </row>
    <row r="1210" spans="1:4" x14ac:dyDescent="0.3">
      <c r="A1210" t="s">
        <v>2420</v>
      </c>
      <c r="B1210" t="s">
        <v>4</v>
      </c>
      <c r="C1210" t="s">
        <v>2421</v>
      </c>
      <c r="D1210" t="str">
        <f>HYPERLINK("https://talan.bank.gov.ua/get-user-certificate/c0gsRH8fAP9Ee18pK14Y","Завантажити сертифікат")</f>
        <v>Завантажити сертифікат</v>
      </c>
    </row>
    <row r="1211" spans="1:4" x14ac:dyDescent="0.3">
      <c r="A1211" t="s">
        <v>2422</v>
      </c>
      <c r="B1211" t="s">
        <v>4</v>
      </c>
      <c r="C1211" t="s">
        <v>2423</v>
      </c>
      <c r="D1211" t="str">
        <f>HYPERLINK("https://talan.bank.gov.ua/get-user-certificate/c0gsRvtN67ojQ9NZJFDO","Завантажити сертифікат")</f>
        <v>Завантажити сертифікат</v>
      </c>
    </row>
    <row r="1212" spans="1:4" x14ac:dyDescent="0.3">
      <c r="A1212" t="s">
        <v>2424</v>
      </c>
      <c r="B1212" t="s">
        <v>4</v>
      </c>
      <c r="C1212" t="s">
        <v>2425</v>
      </c>
      <c r="D1212" t="str">
        <f>HYPERLINK("https://talan.bank.gov.ua/get-user-certificate/c0gsRH98_j3KgT1bvrT0","Завантажити сертифікат")</f>
        <v>Завантажити сертифікат</v>
      </c>
    </row>
    <row r="1213" spans="1:4" x14ac:dyDescent="0.3">
      <c r="A1213" t="s">
        <v>2426</v>
      </c>
      <c r="B1213" t="s">
        <v>4</v>
      </c>
      <c r="C1213" t="s">
        <v>2427</v>
      </c>
      <c r="D1213" t="str">
        <f>HYPERLINK("https://talan.bank.gov.ua/get-user-certificate/c0gsRdqyP6n9y42vUd2e","Завантажити сертифікат")</f>
        <v>Завантажити сертифікат</v>
      </c>
    </row>
    <row r="1214" spans="1:4" x14ac:dyDescent="0.3">
      <c r="A1214" t="s">
        <v>2428</v>
      </c>
      <c r="B1214" t="s">
        <v>4</v>
      </c>
      <c r="C1214" t="s">
        <v>2429</v>
      </c>
      <c r="D1214" t="str">
        <f>HYPERLINK("https://talan.bank.gov.ua/get-user-certificate/c0gsR6_k4N-h7PjvHhDF","Завантажити сертифікат")</f>
        <v>Завантажити сертифікат</v>
      </c>
    </row>
    <row r="1215" spans="1:4" x14ac:dyDescent="0.3">
      <c r="A1215" t="s">
        <v>2430</v>
      </c>
      <c r="B1215" t="s">
        <v>4</v>
      </c>
      <c r="C1215" t="s">
        <v>2431</v>
      </c>
      <c r="D1215" t="str">
        <f>HYPERLINK("https://talan.bank.gov.ua/get-user-certificate/c0gsR8qLG9U22uPBnvjB","Завантажити сертифікат")</f>
        <v>Завантажити сертифікат</v>
      </c>
    </row>
    <row r="1216" spans="1:4" x14ac:dyDescent="0.3">
      <c r="A1216" t="s">
        <v>2432</v>
      </c>
      <c r="B1216" t="s">
        <v>4</v>
      </c>
      <c r="C1216" t="s">
        <v>2433</v>
      </c>
      <c r="D1216" t="str">
        <f>HYPERLINK("https://talan.bank.gov.ua/get-user-certificate/c0gsRkYa2Vph3OgFXbtp","Завантажити сертифікат")</f>
        <v>Завантажити сертифікат</v>
      </c>
    </row>
    <row r="1217" spans="1:4" x14ac:dyDescent="0.3">
      <c r="A1217" t="s">
        <v>2434</v>
      </c>
      <c r="B1217" t="s">
        <v>4</v>
      </c>
      <c r="C1217" t="s">
        <v>2435</v>
      </c>
      <c r="D1217" t="str">
        <f>HYPERLINK("https://talan.bank.gov.ua/get-user-certificate/c0gsR6AxMyZjMIZom_d7","Завантажити сертифікат")</f>
        <v>Завантажити сертифікат</v>
      </c>
    </row>
    <row r="1218" spans="1:4" x14ac:dyDescent="0.3">
      <c r="A1218" t="s">
        <v>2436</v>
      </c>
      <c r="B1218" t="s">
        <v>4</v>
      </c>
      <c r="C1218" t="s">
        <v>2437</v>
      </c>
      <c r="D1218" t="str">
        <f>HYPERLINK("https://talan.bank.gov.ua/get-user-certificate/c0gsRGRXWpCQud-x9_Zc","Завантажити сертифікат")</f>
        <v>Завантажити сертифікат</v>
      </c>
    </row>
    <row r="1219" spans="1:4" x14ac:dyDescent="0.3">
      <c r="A1219" t="s">
        <v>2438</v>
      </c>
      <c r="B1219" t="s">
        <v>4</v>
      </c>
      <c r="C1219" t="s">
        <v>2439</v>
      </c>
      <c r="D1219" t="str">
        <f>HYPERLINK("https://talan.bank.gov.ua/get-user-certificate/c0gsRDbHQTp2mMmP1mMV","Завантажити сертифікат")</f>
        <v>Завантажити сертифікат</v>
      </c>
    </row>
    <row r="1220" spans="1:4" x14ac:dyDescent="0.3">
      <c r="A1220" t="s">
        <v>2440</v>
      </c>
      <c r="B1220" t="s">
        <v>4</v>
      </c>
      <c r="C1220" t="s">
        <v>2441</v>
      </c>
      <c r="D1220" t="str">
        <f>HYPERLINK("https://talan.bank.gov.ua/get-user-certificate/c0gsRlN0rFa_qxVJy2Hc","Завантажити сертифікат")</f>
        <v>Завантажити сертифікат</v>
      </c>
    </row>
    <row r="1221" spans="1:4" x14ac:dyDescent="0.3">
      <c r="A1221" t="s">
        <v>2442</v>
      </c>
      <c r="B1221" t="s">
        <v>4</v>
      </c>
      <c r="C1221" t="s">
        <v>2443</v>
      </c>
      <c r="D1221" t="str">
        <f>HYPERLINK("https://talan.bank.gov.ua/get-user-certificate/c0gsRu9We6WgEZF0dnGh","Завантажити сертифікат")</f>
        <v>Завантажити сертифікат</v>
      </c>
    </row>
    <row r="1222" spans="1:4" x14ac:dyDescent="0.3">
      <c r="A1222" t="s">
        <v>2444</v>
      </c>
      <c r="B1222" t="s">
        <v>4</v>
      </c>
      <c r="C1222" t="s">
        <v>2445</v>
      </c>
      <c r="D1222" t="str">
        <f>HYPERLINK("https://talan.bank.gov.ua/get-user-certificate/c0gsRmbXusAu2hMZLcbP","Завантажити сертифікат")</f>
        <v>Завантажити сертифікат</v>
      </c>
    </row>
    <row r="1223" spans="1:4" x14ac:dyDescent="0.3">
      <c r="A1223" t="s">
        <v>2446</v>
      </c>
      <c r="B1223" t="s">
        <v>4</v>
      </c>
      <c r="C1223" t="s">
        <v>2447</v>
      </c>
      <c r="D1223" t="str">
        <f>HYPERLINK("https://talan.bank.gov.ua/get-user-certificate/c0gsR0EDgz2u5mqHAwj8","Завантажити сертифікат")</f>
        <v>Завантажити сертифікат</v>
      </c>
    </row>
    <row r="1224" spans="1:4" x14ac:dyDescent="0.3">
      <c r="A1224" t="s">
        <v>2448</v>
      </c>
      <c r="B1224" t="s">
        <v>4</v>
      </c>
      <c r="C1224" t="s">
        <v>2449</v>
      </c>
      <c r="D1224" t="str">
        <f>HYPERLINK("https://talan.bank.gov.ua/get-user-certificate/c0gsRMjIpeTGrmoK7XdD","Завантажити сертифікат")</f>
        <v>Завантажити сертифікат</v>
      </c>
    </row>
    <row r="1225" spans="1:4" x14ac:dyDescent="0.3">
      <c r="A1225" t="s">
        <v>2450</v>
      </c>
      <c r="B1225" t="s">
        <v>4</v>
      </c>
      <c r="C1225" t="s">
        <v>2451</v>
      </c>
      <c r="D1225" t="str">
        <f>HYPERLINK("https://talan.bank.gov.ua/get-user-certificate/c0gsR70Bs0aPGDAbC4_A","Завантажити сертифікат")</f>
        <v>Завантажити сертифікат</v>
      </c>
    </row>
    <row r="1226" spans="1:4" x14ac:dyDescent="0.3">
      <c r="A1226" t="s">
        <v>2452</v>
      </c>
      <c r="B1226" t="s">
        <v>4</v>
      </c>
      <c r="C1226" t="s">
        <v>2453</v>
      </c>
      <c r="D1226" t="str">
        <f>HYPERLINK("https://talan.bank.gov.ua/get-user-certificate/c0gsR6vJh1UySFqsWzzQ","Завантажити сертифікат")</f>
        <v>Завантажити сертифікат</v>
      </c>
    </row>
    <row r="1227" spans="1:4" x14ac:dyDescent="0.3">
      <c r="A1227" t="s">
        <v>2454</v>
      </c>
      <c r="B1227" t="s">
        <v>4</v>
      </c>
      <c r="C1227" t="s">
        <v>2455</v>
      </c>
      <c r="D1227" t="str">
        <f>HYPERLINK("https://talan.bank.gov.ua/get-user-certificate/c0gsRVsQwfTAFIW-h-L5","Завантажити сертифікат")</f>
        <v>Завантажити сертифікат</v>
      </c>
    </row>
    <row r="1228" spans="1:4" x14ac:dyDescent="0.3">
      <c r="A1228" t="s">
        <v>2456</v>
      </c>
      <c r="B1228" t="s">
        <v>4</v>
      </c>
      <c r="C1228" t="s">
        <v>2457</v>
      </c>
      <c r="D1228" t="str">
        <f>HYPERLINK("https://talan.bank.gov.ua/get-user-certificate/c0gsR44uFX_1oEPY_icX","Завантажити сертифікат")</f>
        <v>Завантажити сертифікат</v>
      </c>
    </row>
    <row r="1229" spans="1:4" x14ac:dyDescent="0.3">
      <c r="A1229" t="s">
        <v>2458</v>
      </c>
      <c r="B1229" t="s">
        <v>4</v>
      </c>
      <c r="C1229" t="s">
        <v>2459</v>
      </c>
      <c r="D1229" t="str">
        <f>HYPERLINK("https://talan.bank.gov.ua/get-user-certificate/c0gsRy3Dxnc2G0gC1yZC","Завантажити сертифікат")</f>
        <v>Завантажити сертифікат</v>
      </c>
    </row>
    <row r="1230" spans="1:4" x14ac:dyDescent="0.3">
      <c r="A1230" t="s">
        <v>2460</v>
      </c>
      <c r="B1230" t="s">
        <v>4</v>
      </c>
      <c r="C1230" t="s">
        <v>2461</v>
      </c>
      <c r="D1230" t="str">
        <f>HYPERLINK("https://talan.bank.gov.ua/get-user-certificate/c0gsRvosiGBW6E9RtcUr","Завантажити сертифікат")</f>
        <v>Завантажити сертифікат</v>
      </c>
    </row>
    <row r="1231" spans="1:4" x14ac:dyDescent="0.3">
      <c r="A1231" t="s">
        <v>2462</v>
      </c>
      <c r="B1231" t="s">
        <v>4</v>
      </c>
      <c r="C1231" t="s">
        <v>2463</v>
      </c>
      <c r="D1231" t="str">
        <f>HYPERLINK("https://talan.bank.gov.ua/get-user-certificate/c0gsRLzf3ZzsqwHM4ZZl","Завантажити сертифікат")</f>
        <v>Завантажити сертифікат</v>
      </c>
    </row>
    <row r="1232" spans="1:4" x14ac:dyDescent="0.3">
      <c r="A1232" t="s">
        <v>2464</v>
      </c>
      <c r="B1232" t="s">
        <v>4</v>
      </c>
      <c r="C1232" t="s">
        <v>2465</v>
      </c>
      <c r="D1232" t="str">
        <f>HYPERLINK("https://talan.bank.gov.ua/get-user-certificate/c0gsRYW3Y2wj57H-LPhc","Завантажити сертифікат")</f>
        <v>Завантажити сертифікат</v>
      </c>
    </row>
    <row r="1233" spans="1:4" x14ac:dyDescent="0.3">
      <c r="A1233" t="s">
        <v>2466</v>
      </c>
      <c r="B1233" t="s">
        <v>4</v>
      </c>
      <c r="C1233" t="s">
        <v>2467</v>
      </c>
      <c r="D1233" t="str">
        <f>HYPERLINK("https://talan.bank.gov.ua/get-user-certificate/c0gsROk3dnl-hG0giug3","Завантажити сертифікат")</f>
        <v>Завантажити сертифікат</v>
      </c>
    </row>
    <row r="1234" spans="1:4" x14ac:dyDescent="0.3">
      <c r="A1234" t="s">
        <v>2468</v>
      </c>
      <c r="B1234" t="s">
        <v>4</v>
      </c>
      <c r="C1234" t="s">
        <v>2469</v>
      </c>
      <c r="D1234" t="str">
        <f>HYPERLINK("https://talan.bank.gov.ua/get-user-certificate/c0gsR8-TlvTQjqQHfxU6","Завантажити сертифікат")</f>
        <v>Завантажити сертифікат</v>
      </c>
    </row>
    <row r="1235" spans="1:4" x14ac:dyDescent="0.3">
      <c r="A1235" t="s">
        <v>2470</v>
      </c>
      <c r="B1235" t="s">
        <v>4</v>
      </c>
      <c r="C1235" t="s">
        <v>2471</v>
      </c>
      <c r="D1235" t="str">
        <f>HYPERLINK("https://talan.bank.gov.ua/get-user-certificate/c0gsRa0frEKAVhdfE1wj","Завантажити сертифікат")</f>
        <v>Завантажити сертифікат</v>
      </c>
    </row>
    <row r="1236" spans="1:4" x14ac:dyDescent="0.3">
      <c r="A1236" t="s">
        <v>2472</v>
      </c>
      <c r="B1236" t="s">
        <v>4</v>
      </c>
      <c r="C1236" t="s">
        <v>2473</v>
      </c>
      <c r="D1236" t="str">
        <f>HYPERLINK("https://talan.bank.gov.ua/get-user-certificate/c0gsRRe3wINbnmpqy4gs","Завантажити сертифікат")</f>
        <v>Завантажити сертифікат</v>
      </c>
    </row>
    <row r="1237" spans="1:4" x14ac:dyDescent="0.3">
      <c r="A1237" t="s">
        <v>2474</v>
      </c>
      <c r="B1237" t="s">
        <v>4</v>
      </c>
      <c r="C1237" t="s">
        <v>2475</v>
      </c>
      <c r="D1237" t="str">
        <f>HYPERLINK("https://talan.bank.gov.ua/get-user-certificate/c0gsRElnQi-OkflUYQ59","Завантажити сертифікат")</f>
        <v>Завантажити сертифікат</v>
      </c>
    </row>
    <row r="1238" spans="1:4" x14ac:dyDescent="0.3">
      <c r="A1238" t="s">
        <v>2476</v>
      </c>
      <c r="B1238" t="s">
        <v>4</v>
      </c>
      <c r="C1238" t="s">
        <v>2477</v>
      </c>
      <c r="D1238" t="str">
        <f>HYPERLINK("https://talan.bank.gov.ua/get-user-certificate/c0gsRVUhqXUJ5C4snCXT","Завантажити сертифікат")</f>
        <v>Завантажити сертифікат</v>
      </c>
    </row>
    <row r="1239" spans="1:4" x14ac:dyDescent="0.3">
      <c r="A1239" t="s">
        <v>2478</v>
      </c>
      <c r="B1239" t="s">
        <v>4</v>
      </c>
      <c r="C1239" t="s">
        <v>2479</v>
      </c>
      <c r="D1239" t="str">
        <f>HYPERLINK("https://talan.bank.gov.ua/get-user-certificate/c0gsRId0lHuZBAoVstHR","Завантажити сертифікат")</f>
        <v>Завантажити сертифікат</v>
      </c>
    </row>
    <row r="1240" spans="1:4" x14ac:dyDescent="0.3">
      <c r="A1240" t="s">
        <v>2480</v>
      </c>
      <c r="B1240" t="s">
        <v>4</v>
      </c>
      <c r="C1240" t="s">
        <v>2481</v>
      </c>
      <c r="D1240" t="str">
        <f>HYPERLINK("https://talan.bank.gov.ua/get-user-certificate/c0gsR3_MizqBPe1pFjEx","Завантажити сертифікат")</f>
        <v>Завантажити сертифікат</v>
      </c>
    </row>
    <row r="1241" spans="1:4" x14ac:dyDescent="0.3">
      <c r="A1241" t="s">
        <v>2482</v>
      </c>
      <c r="B1241" t="s">
        <v>4</v>
      </c>
      <c r="C1241" t="s">
        <v>2483</v>
      </c>
      <c r="D1241" t="str">
        <f>HYPERLINK("https://talan.bank.gov.ua/get-user-certificate/c0gsRI-9xLQHOw2Wi810","Завантажити сертифікат")</f>
        <v>Завантажити сертифікат</v>
      </c>
    </row>
    <row r="1242" spans="1:4" x14ac:dyDescent="0.3">
      <c r="A1242" t="s">
        <v>2484</v>
      </c>
      <c r="B1242" t="s">
        <v>4</v>
      </c>
      <c r="C1242" t="s">
        <v>2485</v>
      </c>
      <c r="D1242" t="str">
        <f>HYPERLINK("https://talan.bank.gov.ua/get-user-certificate/c0gsRFMR58lBsvdh3rYp","Завантажити сертифікат")</f>
        <v>Завантажити сертифікат</v>
      </c>
    </row>
    <row r="1243" spans="1:4" x14ac:dyDescent="0.3">
      <c r="A1243" t="s">
        <v>2486</v>
      </c>
      <c r="B1243" t="s">
        <v>4</v>
      </c>
      <c r="C1243" t="s">
        <v>2487</v>
      </c>
      <c r="D1243" t="str">
        <f>HYPERLINK("https://talan.bank.gov.ua/get-user-certificate/c0gsRoJBC_2sBVf2qpWK","Завантажити сертифікат")</f>
        <v>Завантажити сертифікат</v>
      </c>
    </row>
    <row r="1244" spans="1:4" x14ac:dyDescent="0.3">
      <c r="A1244" t="s">
        <v>2488</v>
      </c>
      <c r="B1244" t="s">
        <v>4</v>
      </c>
      <c r="C1244" t="s">
        <v>2489</v>
      </c>
      <c r="D1244" t="str">
        <f>HYPERLINK("https://talan.bank.gov.ua/get-user-certificate/c0gsRM8E9slZ_F8Ca2j8","Завантажити сертифікат")</f>
        <v>Завантажити сертифікат</v>
      </c>
    </row>
    <row r="1245" spans="1:4" x14ac:dyDescent="0.3">
      <c r="A1245" t="s">
        <v>2490</v>
      </c>
      <c r="B1245" t="s">
        <v>4</v>
      </c>
      <c r="C1245" t="s">
        <v>2491</v>
      </c>
      <c r="D1245" t="str">
        <f>HYPERLINK("https://talan.bank.gov.ua/get-user-certificate/c0gsRnip33RA5AEegcvt","Завантажити сертифікат")</f>
        <v>Завантажити сертифікат</v>
      </c>
    </row>
    <row r="1246" spans="1:4" x14ac:dyDescent="0.3">
      <c r="A1246" t="s">
        <v>2492</v>
      </c>
      <c r="B1246" t="s">
        <v>4</v>
      </c>
      <c r="C1246" t="s">
        <v>2493</v>
      </c>
      <c r="D1246" t="str">
        <f>HYPERLINK("https://talan.bank.gov.ua/get-user-certificate/c0gsRIwuK3lpdU4diDB2","Завантажити сертифікат")</f>
        <v>Завантажити сертифікат</v>
      </c>
    </row>
    <row r="1247" spans="1:4" x14ac:dyDescent="0.3">
      <c r="A1247" t="s">
        <v>2494</v>
      </c>
      <c r="B1247" t="s">
        <v>4</v>
      </c>
      <c r="C1247" t="s">
        <v>2495</v>
      </c>
      <c r="D1247" t="str">
        <f>HYPERLINK("https://talan.bank.gov.ua/get-user-certificate/c0gsRWGx082dhlczrLwS","Завантажити сертифікат")</f>
        <v>Завантажити сертифікат</v>
      </c>
    </row>
    <row r="1248" spans="1:4" x14ac:dyDescent="0.3">
      <c r="A1248" t="s">
        <v>2496</v>
      </c>
      <c r="B1248" t="s">
        <v>4</v>
      </c>
      <c r="C1248" t="s">
        <v>2497</v>
      </c>
      <c r="D1248" t="str">
        <f>HYPERLINK("https://talan.bank.gov.ua/get-user-certificate/c0gsRmTi2gDa8doEWrEi","Завантажити сертифікат")</f>
        <v>Завантажити сертифікат</v>
      </c>
    </row>
    <row r="1249" spans="1:4" x14ac:dyDescent="0.3">
      <c r="A1249" t="s">
        <v>2498</v>
      </c>
      <c r="B1249" t="s">
        <v>4</v>
      </c>
      <c r="C1249" t="s">
        <v>2499</v>
      </c>
      <c r="D1249" t="str">
        <f>HYPERLINK("https://talan.bank.gov.ua/get-user-certificate/c0gsRRFB0ftTJYY0aaiU","Завантажити сертифікат")</f>
        <v>Завантажити сертифікат</v>
      </c>
    </row>
    <row r="1250" spans="1:4" x14ac:dyDescent="0.3">
      <c r="A1250" t="s">
        <v>2500</v>
      </c>
      <c r="B1250" t="s">
        <v>4</v>
      </c>
      <c r="C1250" t="s">
        <v>2501</v>
      </c>
      <c r="D1250" t="str">
        <f>HYPERLINK("https://talan.bank.gov.ua/get-user-certificate/c0gsRQi65kg7phc0CNN-","Завантажити сертифікат")</f>
        <v>Завантажити сертифікат</v>
      </c>
    </row>
    <row r="1251" spans="1:4" x14ac:dyDescent="0.3">
      <c r="A1251" t="s">
        <v>2502</v>
      </c>
      <c r="B1251" t="s">
        <v>4</v>
      </c>
      <c r="C1251" t="s">
        <v>2503</v>
      </c>
      <c r="D1251" t="str">
        <f>HYPERLINK("https://talan.bank.gov.ua/get-user-certificate/c0gsRP8awNmUpBa-eKBX","Завантажити сертифікат")</f>
        <v>Завантажити сертифікат</v>
      </c>
    </row>
    <row r="1252" spans="1:4" x14ac:dyDescent="0.3">
      <c r="A1252" t="s">
        <v>2504</v>
      </c>
      <c r="B1252" t="s">
        <v>4</v>
      </c>
      <c r="C1252" t="s">
        <v>2505</v>
      </c>
      <c r="D1252" t="str">
        <f>HYPERLINK("https://talan.bank.gov.ua/get-user-certificate/c0gsR6yAziyVm-T0mBjw","Завантажити сертифікат")</f>
        <v>Завантажити сертифікат</v>
      </c>
    </row>
    <row r="1253" spans="1:4" x14ac:dyDescent="0.3">
      <c r="A1253" t="s">
        <v>2506</v>
      </c>
      <c r="B1253" t="s">
        <v>4</v>
      </c>
      <c r="C1253" t="s">
        <v>2507</v>
      </c>
      <c r="D1253" t="str">
        <f>HYPERLINK("https://talan.bank.gov.ua/get-user-certificate/c0gsRjIWEHjRDEJJ6rnt","Завантажити сертифікат")</f>
        <v>Завантажити сертифікат</v>
      </c>
    </row>
    <row r="1254" spans="1:4" x14ac:dyDescent="0.3">
      <c r="A1254" t="s">
        <v>2508</v>
      </c>
      <c r="B1254" t="s">
        <v>4</v>
      </c>
      <c r="C1254" t="s">
        <v>2509</v>
      </c>
      <c r="D1254" t="str">
        <f>HYPERLINK("https://talan.bank.gov.ua/get-user-certificate/c0gsRuyVVyH9nkztHHve","Завантажити сертифікат")</f>
        <v>Завантажити сертифікат</v>
      </c>
    </row>
    <row r="1255" spans="1:4" x14ac:dyDescent="0.3">
      <c r="A1255" t="s">
        <v>2510</v>
      </c>
      <c r="B1255" t="s">
        <v>4</v>
      </c>
      <c r="C1255" t="s">
        <v>2511</v>
      </c>
      <c r="D1255" t="str">
        <f>HYPERLINK("https://talan.bank.gov.ua/get-user-certificate/c0gsR5LscMdQtoo_5YMN","Завантажити сертифікат")</f>
        <v>Завантажити сертифікат</v>
      </c>
    </row>
    <row r="1256" spans="1:4" x14ac:dyDescent="0.3">
      <c r="A1256" t="s">
        <v>2512</v>
      </c>
      <c r="B1256" t="s">
        <v>4</v>
      </c>
      <c r="C1256" t="s">
        <v>2513</v>
      </c>
      <c r="D1256" t="str">
        <f>HYPERLINK("https://talan.bank.gov.ua/get-user-certificate/c0gsRtpZoJs2C9VBjJ2F","Завантажити сертифікат")</f>
        <v>Завантажити сертифікат</v>
      </c>
    </row>
    <row r="1257" spans="1:4" x14ac:dyDescent="0.3">
      <c r="A1257" t="s">
        <v>2514</v>
      </c>
      <c r="B1257" t="s">
        <v>4</v>
      </c>
      <c r="C1257" t="s">
        <v>2515</v>
      </c>
      <c r="D1257" t="str">
        <f>HYPERLINK("https://talan.bank.gov.ua/get-user-certificate/c0gsR1NQWx-3zm1pedo8","Завантажити сертифікат")</f>
        <v>Завантажити сертифікат</v>
      </c>
    </row>
    <row r="1258" spans="1:4" x14ac:dyDescent="0.3">
      <c r="A1258" t="s">
        <v>2516</v>
      </c>
      <c r="B1258" t="s">
        <v>4</v>
      </c>
      <c r="C1258" t="s">
        <v>2517</v>
      </c>
      <c r="D1258" t="str">
        <f>HYPERLINK("https://talan.bank.gov.ua/get-user-certificate/c0gsR691FbdIrjnpeh_3","Завантажити сертифікат")</f>
        <v>Завантажити сертифікат</v>
      </c>
    </row>
    <row r="1259" spans="1:4" x14ac:dyDescent="0.3">
      <c r="A1259" t="s">
        <v>2518</v>
      </c>
      <c r="B1259" t="s">
        <v>4</v>
      </c>
      <c r="C1259" t="s">
        <v>2519</v>
      </c>
      <c r="D1259" t="str">
        <f>HYPERLINK("https://talan.bank.gov.ua/get-user-certificate/c0gsR9M2ZsfG6EqSeMXZ","Завантажити сертифікат")</f>
        <v>Завантажити сертифікат</v>
      </c>
    </row>
    <row r="1260" spans="1:4" x14ac:dyDescent="0.3">
      <c r="A1260" t="s">
        <v>2520</v>
      </c>
      <c r="B1260" t="s">
        <v>4</v>
      </c>
      <c r="C1260" t="s">
        <v>2521</v>
      </c>
      <c r="D1260" t="str">
        <f>HYPERLINK("https://talan.bank.gov.ua/get-user-certificate/c0gsRoQPOXpDU5BMcQB7","Завантажити сертифікат")</f>
        <v>Завантажити сертифікат</v>
      </c>
    </row>
    <row r="1261" spans="1:4" x14ac:dyDescent="0.3">
      <c r="A1261" t="s">
        <v>2522</v>
      </c>
      <c r="B1261" t="s">
        <v>4</v>
      </c>
      <c r="C1261" t="s">
        <v>2523</v>
      </c>
      <c r="D1261" t="str">
        <f>HYPERLINK("https://talan.bank.gov.ua/get-user-certificate/c0gsRmOeq6Tsf44TEe4b","Завантажити сертифікат")</f>
        <v>Завантажити сертифікат</v>
      </c>
    </row>
    <row r="1262" spans="1:4" x14ac:dyDescent="0.3">
      <c r="A1262" t="s">
        <v>2524</v>
      </c>
      <c r="B1262" t="s">
        <v>4</v>
      </c>
      <c r="C1262" t="s">
        <v>2525</v>
      </c>
      <c r="D1262" t="str">
        <f>HYPERLINK("https://talan.bank.gov.ua/get-user-certificate/c0gsRA4tZ5w3fBNn1Oph","Завантажити сертифікат")</f>
        <v>Завантажити сертифікат</v>
      </c>
    </row>
    <row r="1263" spans="1:4" x14ac:dyDescent="0.3">
      <c r="A1263" t="s">
        <v>2526</v>
      </c>
      <c r="B1263" t="s">
        <v>4</v>
      </c>
      <c r="C1263" t="s">
        <v>2527</v>
      </c>
      <c r="D1263" t="str">
        <f>HYPERLINK("https://talan.bank.gov.ua/get-user-certificate/c0gsRHpApI1wv9SDbyS0","Завантажити сертифікат")</f>
        <v>Завантажити сертифікат</v>
      </c>
    </row>
    <row r="1264" spans="1:4" x14ac:dyDescent="0.3">
      <c r="A1264" t="s">
        <v>2528</v>
      </c>
      <c r="B1264" t="s">
        <v>4</v>
      </c>
      <c r="C1264" t="s">
        <v>2529</v>
      </c>
      <c r="D1264" t="str">
        <f>HYPERLINK("https://talan.bank.gov.ua/get-user-certificate/c0gsRR2E5EQjczRnscwZ","Завантажити сертифікат")</f>
        <v>Завантажити сертифікат</v>
      </c>
    </row>
    <row r="1265" spans="1:4" x14ac:dyDescent="0.3">
      <c r="A1265" t="s">
        <v>2530</v>
      </c>
      <c r="B1265" t="s">
        <v>4</v>
      </c>
      <c r="C1265" t="s">
        <v>2531</v>
      </c>
      <c r="D1265" t="str">
        <f>HYPERLINK("https://talan.bank.gov.ua/get-user-certificate/c0gsRlCmFoSl2hMBCYLG","Завантажити сертифікат")</f>
        <v>Завантажити сертифікат</v>
      </c>
    </row>
    <row r="1266" spans="1:4" x14ac:dyDescent="0.3">
      <c r="A1266" t="s">
        <v>2532</v>
      </c>
      <c r="B1266" t="s">
        <v>4</v>
      </c>
      <c r="C1266" t="s">
        <v>2533</v>
      </c>
      <c r="D1266" t="str">
        <f>HYPERLINK("https://talan.bank.gov.ua/get-user-certificate/c0gsRV7y0KJze7VRVt12","Завантажити сертифікат")</f>
        <v>Завантажити сертифікат</v>
      </c>
    </row>
    <row r="1267" spans="1:4" x14ac:dyDescent="0.3">
      <c r="A1267" t="s">
        <v>2534</v>
      </c>
      <c r="B1267" t="s">
        <v>4</v>
      </c>
      <c r="C1267" t="s">
        <v>2535</v>
      </c>
      <c r="D1267" t="str">
        <f>HYPERLINK("https://talan.bank.gov.ua/get-user-certificate/c0gsRYr4rC8mGLq031cf","Завантажити сертифікат")</f>
        <v>Завантажити сертифікат</v>
      </c>
    </row>
    <row r="1268" spans="1:4" x14ac:dyDescent="0.3">
      <c r="A1268" t="s">
        <v>2536</v>
      </c>
      <c r="B1268" t="s">
        <v>4</v>
      </c>
      <c r="C1268" t="s">
        <v>2537</v>
      </c>
      <c r="D1268" t="str">
        <f>HYPERLINK("https://talan.bank.gov.ua/get-user-certificate/c0gsRoARZDWEVHBvR_DN","Завантажити сертифікат")</f>
        <v>Завантажити сертифікат</v>
      </c>
    </row>
    <row r="1269" spans="1:4" x14ac:dyDescent="0.3">
      <c r="A1269" t="s">
        <v>2538</v>
      </c>
      <c r="B1269" t="s">
        <v>4</v>
      </c>
      <c r="C1269" t="s">
        <v>2539</v>
      </c>
      <c r="D1269" t="str">
        <f>HYPERLINK("https://talan.bank.gov.ua/get-user-certificate/c0gsREfZtgxB2qqpclAv","Завантажити сертифікат")</f>
        <v>Завантажити сертифікат</v>
      </c>
    </row>
    <row r="1270" spans="1:4" x14ac:dyDescent="0.3">
      <c r="A1270" t="s">
        <v>2540</v>
      </c>
      <c r="B1270" t="s">
        <v>4</v>
      </c>
      <c r="C1270" t="s">
        <v>2541</v>
      </c>
      <c r="D1270" t="str">
        <f>HYPERLINK("https://talan.bank.gov.ua/get-user-certificate/c0gsRe-ynEJsIdRqZsvV","Завантажити сертифікат")</f>
        <v>Завантажити сертифікат</v>
      </c>
    </row>
    <row r="1271" spans="1:4" x14ac:dyDescent="0.3">
      <c r="A1271" t="s">
        <v>2542</v>
      </c>
      <c r="B1271" t="s">
        <v>4</v>
      </c>
      <c r="C1271" t="s">
        <v>2543</v>
      </c>
      <c r="D1271" t="str">
        <f>HYPERLINK("https://talan.bank.gov.ua/get-user-certificate/c0gsRgurN5X-oUvjXK0o","Завантажити сертифікат")</f>
        <v>Завантажити сертифікат</v>
      </c>
    </row>
    <row r="1272" spans="1:4" x14ac:dyDescent="0.3">
      <c r="A1272" t="s">
        <v>2544</v>
      </c>
      <c r="B1272" t="s">
        <v>4</v>
      </c>
      <c r="C1272" t="s">
        <v>2545</v>
      </c>
      <c r="D1272" t="str">
        <f>HYPERLINK("https://talan.bank.gov.ua/get-user-certificate/c0gsRnD2asjV8XWySUMi","Завантажити сертифікат")</f>
        <v>Завантажити сертифікат</v>
      </c>
    </row>
    <row r="1273" spans="1:4" x14ac:dyDescent="0.3">
      <c r="A1273" t="s">
        <v>2546</v>
      </c>
      <c r="B1273" t="s">
        <v>4</v>
      </c>
      <c r="C1273" t="s">
        <v>2547</v>
      </c>
      <c r="D1273" t="str">
        <f>HYPERLINK("https://talan.bank.gov.ua/get-user-certificate/c0gsRchpT96Js_s0vDDb","Завантажити сертифікат")</f>
        <v>Завантажити сертифікат</v>
      </c>
    </row>
    <row r="1274" spans="1:4" x14ac:dyDescent="0.3">
      <c r="A1274" t="s">
        <v>2548</v>
      </c>
      <c r="B1274" t="s">
        <v>4</v>
      </c>
      <c r="C1274" t="s">
        <v>2549</v>
      </c>
      <c r="D1274" t="str">
        <f>HYPERLINK("https://talan.bank.gov.ua/get-user-certificate/c0gsRMJ44Uj9yXIinySf","Завантажити сертифікат")</f>
        <v>Завантажити сертифікат</v>
      </c>
    </row>
    <row r="1275" spans="1:4" x14ac:dyDescent="0.3">
      <c r="A1275" t="s">
        <v>2550</v>
      </c>
      <c r="B1275" t="s">
        <v>4</v>
      </c>
      <c r="C1275" t="s">
        <v>2551</v>
      </c>
      <c r="D1275" t="str">
        <f>HYPERLINK("https://talan.bank.gov.ua/get-user-certificate/c0gsRvU2mEHNdCY7Iv6K","Завантажити сертифікат")</f>
        <v>Завантажити сертифікат</v>
      </c>
    </row>
    <row r="1276" spans="1:4" x14ac:dyDescent="0.3">
      <c r="A1276" t="s">
        <v>2552</v>
      </c>
      <c r="B1276" t="s">
        <v>4</v>
      </c>
      <c r="C1276" t="s">
        <v>2553</v>
      </c>
      <c r="D1276" t="str">
        <f>HYPERLINK("https://talan.bank.gov.ua/get-user-certificate/c0gsR_t8LCS1wasXlQFg","Завантажити сертифікат")</f>
        <v>Завантажити сертифікат</v>
      </c>
    </row>
    <row r="1277" spans="1:4" x14ac:dyDescent="0.3">
      <c r="A1277" t="s">
        <v>2554</v>
      </c>
      <c r="B1277" t="s">
        <v>4</v>
      </c>
      <c r="C1277" t="s">
        <v>2555</v>
      </c>
      <c r="D1277" t="str">
        <f>HYPERLINK("https://talan.bank.gov.ua/get-user-certificate/c0gsRaFzpGQmX6k1MpUQ","Завантажити сертифікат")</f>
        <v>Завантажити сертифікат</v>
      </c>
    </row>
    <row r="1278" spans="1:4" x14ac:dyDescent="0.3">
      <c r="A1278" t="s">
        <v>2556</v>
      </c>
      <c r="B1278" t="s">
        <v>4</v>
      </c>
      <c r="C1278" t="s">
        <v>2557</v>
      </c>
      <c r="D1278" t="str">
        <f>HYPERLINK("https://talan.bank.gov.ua/get-user-certificate/c0gsR2oYfKm0yepRW2WJ","Завантажити сертифікат")</f>
        <v>Завантажити сертифікат</v>
      </c>
    </row>
    <row r="1279" spans="1:4" x14ac:dyDescent="0.3">
      <c r="A1279" t="s">
        <v>2558</v>
      </c>
      <c r="B1279" t="s">
        <v>4</v>
      </c>
      <c r="C1279" t="s">
        <v>2559</v>
      </c>
      <c r="D1279" t="str">
        <f>HYPERLINK("https://talan.bank.gov.ua/get-user-certificate/c0gsRx0-mz34641n3Cjn","Завантажити сертифікат")</f>
        <v>Завантажити сертифікат</v>
      </c>
    </row>
    <row r="1280" spans="1:4" x14ac:dyDescent="0.3">
      <c r="A1280" t="s">
        <v>2560</v>
      </c>
      <c r="B1280" t="s">
        <v>4</v>
      </c>
      <c r="C1280" t="s">
        <v>2561</v>
      </c>
      <c r="D1280" t="str">
        <f>HYPERLINK("https://talan.bank.gov.ua/get-user-certificate/c0gsRyjV5Plp0f3JAGc2","Завантажити сертифікат")</f>
        <v>Завантажити сертифікат</v>
      </c>
    </row>
    <row r="1281" spans="1:4" x14ac:dyDescent="0.3">
      <c r="A1281" t="s">
        <v>2562</v>
      </c>
      <c r="B1281" t="s">
        <v>4</v>
      </c>
      <c r="C1281" t="s">
        <v>2563</v>
      </c>
      <c r="D1281" t="str">
        <f>HYPERLINK("https://talan.bank.gov.ua/get-user-certificate/c0gsR4EEXHpXiWdzCdPq","Завантажити сертифікат")</f>
        <v>Завантажити сертифікат</v>
      </c>
    </row>
    <row r="1282" spans="1:4" x14ac:dyDescent="0.3">
      <c r="A1282" t="s">
        <v>2564</v>
      </c>
      <c r="B1282" t="s">
        <v>4</v>
      </c>
      <c r="C1282" t="s">
        <v>2565</v>
      </c>
      <c r="D1282" t="str">
        <f>HYPERLINK("https://talan.bank.gov.ua/get-user-certificate/c0gsRJASY_8QIlUL4CKn","Завантажити сертифікат")</f>
        <v>Завантажити сертифікат</v>
      </c>
    </row>
    <row r="1283" spans="1:4" x14ac:dyDescent="0.3">
      <c r="A1283" t="s">
        <v>2566</v>
      </c>
      <c r="B1283" t="s">
        <v>4</v>
      </c>
      <c r="C1283" t="s">
        <v>2567</v>
      </c>
      <c r="D1283" t="str">
        <f>HYPERLINK("https://talan.bank.gov.ua/get-user-certificate/c0gsRVAXSXbn68EoLk3A","Завантажити сертифікат")</f>
        <v>Завантажити сертифікат</v>
      </c>
    </row>
    <row r="1284" spans="1:4" x14ac:dyDescent="0.3">
      <c r="A1284" t="s">
        <v>2568</v>
      </c>
      <c r="B1284" t="s">
        <v>4</v>
      </c>
      <c r="C1284" t="s">
        <v>2569</v>
      </c>
      <c r="D1284" t="str">
        <f>HYPERLINK("https://talan.bank.gov.ua/get-user-certificate/c0gsRkBJVqQyF1R8zDOJ","Завантажити сертифікат")</f>
        <v>Завантажити сертифікат</v>
      </c>
    </row>
    <row r="1285" spans="1:4" x14ac:dyDescent="0.3">
      <c r="A1285" t="s">
        <v>2570</v>
      </c>
      <c r="B1285" t="s">
        <v>4</v>
      </c>
      <c r="C1285" t="s">
        <v>2571</v>
      </c>
      <c r="D1285" t="str">
        <f>HYPERLINK("https://talan.bank.gov.ua/get-user-certificate/c0gsRHe6FCVavljy7E7X","Завантажити сертифікат")</f>
        <v>Завантажити сертифікат</v>
      </c>
    </row>
    <row r="1286" spans="1:4" x14ac:dyDescent="0.3">
      <c r="A1286" t="s">
        <v>2572</v>
      </c>
      <c r="B1286" t="s">
        <v>4</v>
      </c>
      <c r="C1286" t="s">
        <v>2573</v>
      </c>
      <c r="D1286" t="str">
        <f>HYPERLINK("https://talan.bank.gov.ua/get-user-certificate/c0gsR3_B3LVdgG4btgul","Завантажити сертифікат")</f>
        <v>Завантажити сертифікат</v>
      </c>
    </row>
    <row r="1287" spans="1:4" x14ac:dyDescent="0.3">
      <c r="A1287" t="s">
        <v>2574</v>
      </c>
      <c r="B1287" t="s">
        <v>4</v>
      </c>
      <c r="C1287" t="s">
        <v>2575</v>
      </c>
      <c r="D1287" t="str">
        <f>HYPERLINK("https://talan.bank.gov.ua/get-user-certificate/c0gsRt9j_9SKNxUjPCqr","Завантажити сертифікат")</f>
        <v>Завантажити сертифікат</v>
      </c>
    </row>
    <row r="1288" spans="1:4" x14ac:dyDescent="0.3">
      <c r="A1288" t="s">
        <v>2576</v>
      </c>
      <c r="B1288" t="s">
        <v>4</v>
      </c>
      <c r="C1288" t="s">
        <v>2577</v>
      </c>
      <c r="D1288" t="str">
        <f>HYPERLINK("https://talan.bank.gov.ua/get-user-certificate/c0gsRUl8zs2X0P6y3Z8G","Завантажити сертифікат")</f>
        <v>Завантажити сертифікат</v>
      </c>
    </row>
    <row r="1289" spans="1:4" x14ac:dyDescent="0.3">
      <c r="A1289" t="s">
        <v>2578</v>
      </c>
      <c r="B1289" t="s">
        <v>4</v>
      </c>
      <c r="C1289" t="s">
        <v>2579</v>
      </c>
      <c r="D1289" t="str">
        <f>HYPERLINK("https://talan.bank.gov.ua/get-user-certificate/c0gsRSGIF82aXN_3Kn9E","Завантажити сертифікат")</f>
        <v>Завантажити сертифікат</v>
      </c>
    </row>
    <row r="1290" spans="1:4" x14ac:dyDescent="0.3">
      <c r="A1290" t="s">
        <v>2580</v>
      </c>
      <c r="B1290" t="s">
        <v>4</v>
      </c>
      <c r="C1290" t="s">
        <v>2581</v>
      </c>
      <c r="D1290" t="str">
        <f>HYPERLINK("https://talan.bank.gov.ua/get-user-certificate/c0gsRiRcf1qbohEEkK9g","Завантажити сертифікат")</f>
        <v>Завантажити сертифікат</v>
      </c>
    </row>
    <row r="1291" spans="1:4" x14ac:dyDescent="0.3">
      <c r="A1291" t="s">
        <v>2582</v>
      </c>
      <c r="B1291" t="s">
        <v>4</v>
      </c>
      <c r="C1291" t="s">
        <v>2583</v>
      </c>
      <c r="D1291" t="str">
        <f>HYPERLINK("https://talan.bank.gov.ua/get-user-certificate/c0gsRcXG1hF8XgApbLGK","Завантажити сертифікат")</f>
        <v>Завантажити сертифікат</v>
      </c>
    </row>
    <row r="1292" spans="1:4" x14ac:dyDescent="0.3">
      <c r="A1292" t="s">
        <v>2584</v>
      </c>
      <c r="B1292" t="s">
        <v>4</v>
      </c>
      <c r="C1292" t="s">
        <v>2585</v>
      </c>
      <c r="D1292" t="str">
        <f>HYPERLINK("https://talan.bank.gov.ua/get-user-certificate/c0gsRsJNr97S5VffVBtL","Завантажити сертифікат")</f>
        <v>Завантажити сертифікат</v>
      </c>
    </row>
    <row r="1293" spans="1:4" x14ac:dyDescent="0.3">
      <c r="A1293" t="s">
        <v>2586</v>
      </c>
      <c r="B1293" t="s">
        <v>4</v>
      </c>
      <c r="C1293" t="s">
        <v>2587</v>
      </c>
      <c r="D1293" t="str">
        <f>HYPERLINK("https://talan.bank.gov.ua/get-user-certificate/c0gsRhoDgRl-LKfOYH8D","Завантажити сертифікат")</f>
        <v>Завантажити сертифікат</v>
      </c>
    </row>
    <row r="1294" spans="1:4" x14ac:dyDescent="0.3">
      <c r="A1294" t="s">
        <v>2588</v>
      </c>
      <c r="B1294" t="s">
        <v>4</v>
      </c>
      <c r="C1294" t="s">
        <v>2589</v>
      </c>
      <c r="D1294" t="str">
        <f>HYPERLINK("https://talan.bank.gov.ua/get-user-certificate/c0gsRt8tYfvQvbVMWQIc","Завантажити сертифікат")</f>
        <v>Завантажити сертифікат</v>
      </c>
    </row>
    <row r="1295" spans="1:4" x14ac:dyDescent="0.3">
      <c r="A1295" t="s">
        <v>2590</v>
      </c>
      <c r="B1295" t="s">
        <v>4</v>
      </c>
      <c r="C1295" t="s">
        <v>2591</v>
      </c>
      <c r="D1295" t="str">
        <f>HYPERLINK("https://talan.bank.gov.ua/get-user-certificate/c0gsRU6NzdwwwHpjz93w","Завантажити сертифікат")</f>
        <v>Завантажити сертифікат</v>
      </c>
    </row>
    <row r="1296" spans="1:4" x14ac:dyDescent="0.3">
      <c r="A1296" t="s">
        <v>2592</v>
      </c>
      <c r="B1296" t="s">
        <v>4</v>
      </c>
      <c r="C1296" t="s">
        <v>2593</v>
      </c>
      <c r="D1296" t="str">
        <f>HYPERLINK("https://talan.bank.gov.ua/get-user-certificate/c0gsR6isQ0DKhMard9Mo","Завантажити сертифікат")</f>
        <v>Завантажити сертифікат</v>
      </c>
    </row>
    <row r="1297" spans="1:4" x14ac:dyDescent="0.3">
      <c r="A1297" t="s">
        <v>2594</v>
      </c>
      <c r="B1297" t="s">
        <v>4</v>
      </c>
      <c r="C1297" t="s">
        <v>2595</v>
      </c>
      <c r="D1297" t="str">
        <f>HYPERLINK("https://talan.bank.gov.ua/get-user-certificate/c0gsRsTEyQ4dqtDHfkjp","Завантажити сертифікат")</f>
        <v>Завантажити сертифікат</v>
      </c>
    </row>
    <row r="1298" spans="1:4" x14ac:dyDescent="0.3">
      <c r="A1298" t="s">
        <v>2596</v>
      </c>
      <c r="B1298" t="s">
        <v>4</v>
      </c>
      <c r="C1298" t="s">
        <v>2597</v>
      </c>
      <c r="D1298" t="str">
        <f>HYPERLINK("https://talan.bank.gov.ua/get-user-certificate/c0gsRlgy9ZNjZYKMZV9s","Завантажити сертифікат")</f>
        <v>Завантажити сертифікат</v>
      </c>
    </row>
    <row r="1299" spans="1:4" x14ac:dyDescent="0.3">
      <c r="A1299" t="s">
        <v>2598</v>
      </c>
      <c r="B1299" t="s">
        <v>4</v>
      </c>
      <c r="C1299" t="s">
        <v>2599</v>
      </c>
      <c r="D1299" t="str">
        <f>HYPERLINK("https://talan.bank.gov.ua/get-user-certificate/c0gsRlyD9Lq1MX86tiVz","Завантажити сертифікат")</f>
        <v>Завантажити сертифікат</v>
      </c>
    </row>
    <row r="1300" spans="1:4" x14ac:dyDescent="0.3">
      <c r="A1300" t="s">
        <v>2600</v>
      </c>
      <c r="B1300" t="s">
        <v>4</v>
      </c>
      <c r="C1300" t="s">
        <v>2601</v>
      </c>
      <c r="D1300" t="str">
        <f>HYPERLINK("https://talan.bank.gov.ua/get-user-certificate/c0gsRASHp6jmhew9tLhZ","Завантажити сертифікат")</f>
        <v>Завантажити сертифікат</v>
      </c>
    </row>
    <row r="1301" spans="1:4" x14ac:dyDescent="0.3">
      <c r="A1301" t="s">
        <v>2602</v>
      </c>
      <c r="B1301" t="s">
        <v>4</v>
      </c>
      <c r="C1301" t="s">
        <v>2603</v>
      </c>
      <c r="D1301" t="str">
        <f>HYPERLINK("https://talan.bank.gov.ua/get-user-certificate/c0gsRQ1uhhPUPD6JgL_K","Завантажити сертифікат")</f>
        <v>Завантажити сертифікат</v>
      </c>
    </row>
    <row r="1302" spans="1:4" x14ac:dyDescent="0.3">
      <c r="A1302" t="s">
        <v>2604</v>
      </c>
      <c r="B1302" t="s">
        <v>4</v>
      </c>
      <c r="C1302" t="s">
        <v>2605</v>
      </c>
      <c r="D1302" t="str">
        <f>HYPERLINK("https://talan.bank.gov.ua/get-user-certificate/c0gsR1-X5O3VRtrDhvXg","Завантажити сертифікат")</f>
        <v>Завантажити сертифікат</v>
      </c>
    </row>
    <row r="1303" spans="1:4" x14ac:dyDescent="0.3">
      <c r="A1303" t="s">
        <v>2606</v>
      </c>
      <c r="B1303" t="s">
        <v>4</v>
      </c>
      <c r="C1303" t="s">
        <v>2607</v>
      </c>
      <c r="D1303" t="str">
        <f>HYPERLINK("https://talan.bank.gov.ua/get-user-certificate/c0gsRt4jU3eRv-8MYfRc","Завантажити сертифікат")</f>
        <v>Завантажити сертифікат</v>
      </c>
    </row>
    <row r="1304" spans="1:4" x14ac:dyDescent="0.3">
      <c r="A1304" t="s">
        <v>2608</v>
      </c>
      <c r="B1304" t="s">
        <v>4</v>
      </c>
      <c r="C1304" t="s">
        <v>2609</v>
      </c>
      <c r="D1304" t="str">
        <f>HYPERLINK("https://talan.bank.gov.ua/get-user-certificate/c0gsRZ0ASfZBJ4nS7ETO","Завантажити сертифікат")</f>
        <v>Завантажити сертифікат</v>
      </c>
    </row>
    <row r="1305" spans="1:4" x14ac:dyDescent="0.3">
      <c r="A1305" t="s">
        <v>2610</v>
      </c>
      <c r="B1305" t="s">
        <v>4</v>
      </c>
      <c r="C1305" t="s">
        <v>2611</v>
      </c>
      <c r="D1305" t="str">
        <f>HYPERLINK("https://talan.bank.gov.ua/get-user-certificate/c0gsRcbWJoN68yh0e24A","Завантажити сертифікат")</f>
        <v>Завантажити сертифікат</v>
      </c>
    </row>
    <row r="1306" spans="1:4" x14ac:dyDescent="0.3">
      <c r="A1306" t="s">
        <v>2612</v>
      </c>
      <c r="B1306" t="s">
        <v>4</v>
      </c>
      <c r="C1306" t="s">
        <v>2613</v>
      </c>
      <c r="D1306" t="str">
        <f>HYPERLINK("https://talan.bank.gov.ua/get-user-certificate/c0gsRbaRjLAHhJhOgvo3","Завантажити сертифікат")</f>
        <v>Завантажити сертифікат</v>
      </c>
    </row>
    <row r="1307" spans="1:4" x14ac:dyDescent="0.3">
      <c r="A1307" t="s">
        <v>2614</v>
      </c>
      <c r="B1307" t="s">
        <v>4</v>
      </c>
      <c r="C1307" t="s">
        <v>2615</v>
      </c>
      <c r="D1307" t="str">
        <f>HYPERLINK("https://talan.bank.gov.ua/get-user-certificate/c0gsRndnvjf0GQVx1v-p","Завантажити сертифікат")</f>
        <v>Завантажити сертифікат</v>
      </c>
    </row>
    <row r="1308" spans="1:4" x14ac:dyDescent="0.3">
      <c r="A1308" t="s">
        <v>2616</v>
      </c>
      <c r="B1308" t="s">
        <v>4</v>
      </c>
      <c r="C1308" t="s">
        <v>2617</v>
      </c>
      <c r="D1308" t="str">
        <f>HYPERLINK("https://talan.bank.gov.ua/get-user-certificate/c0gsRv8UPy_2wOTdjnvR","Завантажити сертифікат")</f>
        <v>Завантажити сертифікат</v>
      </c>
    </row>
    <row r="1309" spans="1:4" x14ac:dyDescent="0.3">
      <c r="A1309" t="s">
        <v>2618</v>
      </c>
      <c r="B1309" t="s">
        <v>4</v>
      </c>
      <c r="C1309" t="s">
        <v>2619</v>
      </c>
      <c r="D1309" t="str">
        <f>HYPERLINK("https://talan.bank.gov.ua/get-user-certificate/c0gsREB4sxBtXEEZjKTJ","Завантажити сертифікат")</f>
        <v>Завантажити сертифікат</v>
      </c>
    </row>
    <row r="1310" spans="1:4" x14ac:dyDescent="0.3">
      <c r="A1310" t="s">
        <v>2620</v>
      </c>
      <c r="B1310" t="s">
        <v>4</v>
      </c>
      <c r="C1310" t="s">
        <v>2621</v>
      </c>
      <c r="D1310" t="str">
        <f>HYPERLINK("https://talan.bank.gov.ua/get-user-certificate/c0gsRlZgXy-R9D644OXJ","Завантажити сертифікат")</f>
        <v>Завантажити сертифікат</v>
      </c>
    </row>
    <row r="1311" spans="1:4" x14ac:dyDescent="0.3">
      <c r="A1311" t="s">
        <v>2622</v>
      </c>
      <c r="B1311" t="s">
        <v>4</v>
      </c>
      <c r="C1311" t="s">
        <v>2623</v>
      </c>
      <c r="D1311" t="str">
        <f>HYPERLINK("https://talan.bank.gov.ua/get-user-certificate/c0gsR1fVUfU2eTdvOjSq","Завантажити сертифікат")</f>
        <v>Завантажити сертифікат</v>
      </c>
    </row>
    <row r="1312" spans="1:4" x14ac:dyDescent="0.3">
      <c r="A1312" t="s">
        <v>2624</v>
      </c>
      <c r="B1312" t="s">
        <v>4</v>
      </c>
      <c r="C1312" t="s">
        <v>2625</v>
      </c>
      <c r="D1312" t="str">
        <f>HYPERLINK("https://talan.bank.gov.ua/get-user-certificate/c0gsRX9eXoCE0G_n3SMF","Завантажити сертифікат")</f>
        <v>Завантажити сертифікат</v>
      </c>
    </row>
    <row r="1313" spans="1:4" x14ac:dyDescent="0.3">
      <c r="A1313" t="s">
        <v>2626</v>
      </c>
      <c r="B1313" t="s">
        <v>4</v>
      </c>
      <c r="C1313" t="s">
        <v>2627</v>
      </c>
      <c r="D1313" t="str">
        <f>HYPERLINK("https://talan.bank.gov.ua/get-user-certificate/c0gsRWJ0SiAA1Oyy9JUP","Завантажити сертифікат")</f>
        <v>Завантажити сертифікат</v>
      </c>
    </row>
    <row r="1314" spans="1:4" x14ac:dyDescent="0.3">
      <c r="A1314" t="s">
        <v>2628</v>
      </c>
      <c r="B1314" t="s">
        <v>4</v>
      </c>
      <c r="C1314" t="s">
        <v>2629</v>
      </c>
      <c r="D1314" t="str">
        <f>HYPERLINK("https://talan.bank.gov.ua/get-user-certificate/c0gsRXWh87ZTUF1FaqiF","Завантажити сертифікат")</f>
        <v>Завантажити сертифікат</v>
      </c>
    </row>
    <row r="1315" spans="1:4" x14ac:dyDescent="0.3">
      <c r="A1315" t="s">
        <v>2630</v>
      </c>
      <c r="B1315" t="s">
        <v>4</v>
      </c>
      <c r="C1315" t="s">
        <v>2631</v>
      </c>
      <c r="D1315" t="str">
        <f>HYPERLINK("https://talan.bank.gov.ua/get-user-certificate/c0gsRtHbu-FhHEZS0Jvh","Завантажити сертифікат")</f>
        <v>Завантажити сертифікат</v>
      </c>
    </row>
    <row r="1316" spans="1:4" x14ac:dyDescent="0.3">
      <c r="A1316" t="s">
        <v>2632</v>
      </c>
      <c r="B1316" t="s">
        <v>4</v>
      </c>
      <c r="C1316" t="s">
        <v>2633</v>
      </c>
      <c r="D1316" t="str">
        <f>HYPERLINK("https://talan.bank.gov.ua/get-user-certificate/c0gsRxxccF0OY14SGMv7","Завантажити сертифікат")</f>
        <v>Завантажити сертифікат</v>
      </c>
    </row>
    <row r="1317" spans="1:4" x14ac:dyDescent="0.3">
      <c r="A1317" t="s">
        <v>2634</v>
      </c>
      <c r="B1317" t="s">
        <v>4</v>
      </c>
      <c r="C1317" t="s">
        <v>2635</v>
      </c>
      <c r="D1317" t="str">
        <f>HYPERLINK("https://talan.bank.gov.ua/get-user-certificate/c0gsRGLJ7Z5vOu9w8oIs","Завантажити сертифікат")</f>
        <v>Завантажити сертифікат</v>
      </c>
    </row>
    <row r="1318" spans="1:4" x14ac:dyDescent="0.3">
      <c r="A1318" t="s">
        <v>2636</v>
      </c>
      <c r="B1318" t="s">
        <v>4</v>
      </c>
      <c r="C1318" t="s">
        <v>2637</v>
      </c>
      <c r="D1318" t="str">
        <f>HYPERLINK("https://talan.bank.gov.ua/get-user-certificate/c0gsR8ya9_Qn-Rg6i7Kg","Завантажити сертифікат")</f>
        <v>Завантажити сертифікат</v>
      </c>
    </row>
    <row r="1319" spans="1:4" x14ac:dyDescent="0.3">
      <c r="A1319" t="s">
        <v>2638</v>
      </c>
      <c r="B1319" t="s">
        <v>4</v>
      </c>
      <c r="C1319" t="s">
        <v>2639</v>
      </c>
      <c r="D1319" t="str">
        <f>HYPERLINK("https://talan.bank.gov.ua/get-user-certificate/c0gsR9oEOHq-uRqFngaD","Завантажити сертифікат")</f>
        <v>Завантажити сертифікат</v>
      </c>
    </row>
    <row r="1320" spans="1:4" x14ac:dyDescent="0.3">
      <c r="A1320" t="s">
        <v>2640</v>
      </c>
      <c r="B1320" t="s">
        <v>4</v>
      </c>
      <c r="C1320" t="s">
        <v>2641</v>
      </c>
      <c r="D1320" t="str">
        <f>HYPERLINK("https://talan.bank.gov.ua/get-user-certificate/c0gsR2XG8qKJjYSGh991","Завантажити сертифікат")</f>
        <v>Завантажити сертифікат</v>
      </c>
    </row>
    <row r="1321" spans="1:4" x14ac:dyDescent="0.3">
      <c r="A1321" t="s">
        <v>2642</v>
      </c>
      <c r="B1321" t="s">
        <v>4</v>
      </c>
      <c r="C1321" t="s">
        <v>2643</v>
      </c>
      <c r="D1321" t="str">
        <f>HYPERLINK("https://talan.bank.gov.ua/get-user-certificate/c0gsROkPOGtvBGGT6TEO","Завантажити сертифікат")</f>
        <v>Завантажити сертифікат</v>
      </c>
    </row>
    <row r="1322" spans="1:4" x14ac:dyDescent="0.3">
      <c r="A1322" t="s">
        <v>2644</v>
      </c>
      <c r="B1322" t="s">
        <v>4</v>
      </c>
      <c r="C1322" t="s">
        <v>2645</v>
      </c>
      <c r="D1322" t="str">
        <f>HYPERLINK("https://talan.bank.gov.ua/get-user-certificate/c0gsRDFLwlsxHn3lgOWw","Завантажити сертифікат")</f>
        <v>Завантажити сертифікат</v>
      </c>
    </row>
    <row r="1323" spans="1:4" x14ac:dyDescent="0.3">
      <c r="A1323" t="s">
        <v>2646</v>
      </c>
      <c r="B1323" t="s">
        <v>4</v>
      </c>
      <c r="C1323" t="s">
        <v>2647</v>
      </c>
      <c r="D1323" t="str">
        <f>HYPERLINK("https://talan.bank.gov.ua/get-user-certificate/c0gsRlcUU9v5FPm102sy","Завантажити сертифікат")</f>
        <v>Завантажити сертифікат</v>
      </c>
    </row>
    <row r="1324" spans="1:4" x14ac:dyDescent="0.3">
      <c r="A1324" t="s">
        <v>2648</v>
      </c>
      <c r="B1324" t="s">
        <v>4</v>
      </c>
      <c r="C1324" t="s">
        <v>2649</v>
      </c>
      <c r="D1324" t="str">
        <f>HYPERLINK("https://talan.bank.gov.ua/get-user-certificate/c0gsRZ9IgJQBGJaBaZwM","Завантажити сертифікат")</f>
        <v>Завантажити сертифікат</v>
      </c>
    </row>
    <row r="1325" spans="1:4" x14ac:dyDescent="0.3">
      <c r="A1325" t="s">
        <v>2650</v>
      </c>
      <c r="B1325" t="s">
        <v>4</v>
      </c>
      <c r="C1325" t="s">
        <v>2651</v>
      </c>
      <c r="D1325" t="str">
        <f>HYPERLINK("https://talan.bank.gov.ua/get-user-certificate/c0gsRn30lIns1L3foByN","Завантажити сертифікат")</f>
        <v>Завантажити сертифікат</v>
      </c>
    </row>
    <row r="1326" spans="1:4" x14ac:dyDescent="0.3">
      <c r="A1326" t="s">
        <v>2652</v>
      </c>
      <c r="B1326" t="s">
        <v>4</v>
      </c>
      <c r="C1326" t="s">
        <v>2653</v>
      </c>
      <c r="D1326" t="str">
        <f>HYPERLINK("https://talan.bank.gov.ua/get-user-certificate/c0gsRNOY6ydPGP4AR2KC","Завантажити сертифікат")</f>
        <v>Завантажити сертифікат</v>
      </c>
    </row>
    <row r="1327" spans="1:4" x14ac:dyDescent="0.3">
      <c r="A1327" t="s">
        <v>2654</v>
      </c>
      <c r="B1327" t="s">
        <v>4</v>
      </c>
      <c r="C1327" t="s">
        <v>2655</v>
      </c>
      <c r="D1327" t="str">
        <f>HYPERLINK("https://talan.bank.gov.ua/get-user-certificate/c0gsRkUFqBHXIn2SGHL3","Завантажити сертифікат")</f>
        <v>Завантажити сертифікат</v>
      </c>
    </row>
    <row r="1328" spans="1:4" x14ac:dyDescent="0.3">
      <c r="A1328" t="s">
        <v>2656</v>
      </c>
      <c r="B1328" t="s">
        <v>4</v>
      </c>
      <c r="C1328" t="s">
        <v>2657</v>
      </c>
      <c r="D1328" t="str">
        <f>HYPERLINK("https://talan.bank.gov.ua/get-user-certificate/c0gsRF3A0Hd4NcuiZb4r","Завантажити сертифікат")</f>
        <v>Завантажити сертифікат</v>
      </c>
    </row>
    <row r="1329" spans="1:4" x14ac:dyDescent="0.3">
      <c r="A1329" t="s">
        <v>2658</v>
      </c>
      <c r="B1329" t="s">
        <v>4</v>
      </c>
      <c r="C1329" t="s">
        <v>2659</v>
      </c>
      <c r="D1329" t="str">
        <f>HYPERLINK("https://talan.bank.gov.ua/get-user-certificate/c0gsRaVwSfBJlxoCVCg6","Завантажити сертифікат")</f>
        <v>Завантажити сертифікат</v>
      </c>
    </row>
    <row r="1330" spans="1:4" x14ac:dyDescent="0.3">
      <c r="A1330" t="s">
        <v>2660</v>
      </c>
      <c r="B1330" t="s">
        <v>4</v>
      </c>
      <c r="C1330" t="s">
        <v>2661</v>
      </c>
      <c r="D1330" t="str">
        <f>HYPERLINK("https://talan.bank.gov.ua/get-user-certificate/c0gsR0qgga3zeXngfPPy","Завантажити сертифікат")</f>
        <v>Завантажити сертифікат</v>
      </c>
    </row>
    <row r="1331" spans="1:4" x14ac:dyDescent="0.3">
      <c r="A1331" t="s">
        <v>2662</v>
      </c>
      <c r="B1331" t="s">
        <v>4</v>
      </c>
      <c r="C1331" t="s">
        <v>2663</v>
      </c>
      <c r="D1331" t="str">
        <f>HYPERLINK("https://talan.bank.gov.ua/get-user-certificate/c0gsR_yWOULoJLGmzhTV","Завантажити сертифікат")</f>
        <v>Завантажити сертифікат</v>
      </c>
    </row>
    <row r="1332" spans="1:4" x14ac:dyDescent="0.3">
      <c r="A1332" t="s">
        <v>2664</v>
      </c>
      <c r="B1332" t="s">
        <v>4</v>
      </c>
      <c r="C1332" t="s">
        <v>2665</v>
      </c>
      <c r="D1332" t="str">
        <f>HYPERLINK("https://talan.bank.gov.ua/get-user-certificate/c0gsRXkhDU2-ZF1amadt","Завантажити сертифікат")</f>
        <v>Завантажити сертифікат</v>
      </c>
    </row>
    <row r="1333" spans="1:4" x14ac:dyDescent="0.3">
      <c r="A1333" t="s">
        <v>2666</v>
      </c>
      <c r="B1333" t="s">
        <v>4</v>
      </c>
      <c r="C1333" t="s">
        <v>2667</v>
      </c>
      <c r="D1333" t="str">
        <f>HYPERLINK("https://talan.bank.gov.ua/get-user-certificate/c0gsR3LnZzxKPYOOAy3t","Завантажити сертифікат")</f>
        <v>Завантажити сертифікат</v>
      </c>
    </row>
    <row r="1334" spans="1:4" x14ac:dyDescent="0.3">
      <c r="A1334" t="s">
        <v>2668</v>
      </c>
      <c r="B1334" t="s">
        <v>4</v>
      </c>
      <c r="C1334" t="s">
        <v>2669</v>
      </c>
      <c r="D1334" t="str">
        <f>HYPERLINK("https://talan.bank.gov.ua/get-user-certificate/c0gsRRmkU1lL4H9QDpUX","Завантажити сертифікат")</f>
        <v>Завантажити сертифікат</v>
      </c>
    </row>
    <row r="1335" spans="1:4" x14ac:dyDescent="0.3">
      <c r="A1335" t="s">
        <v>2670</v>
      </c>
      <c r="B1335" t="s">
        <v>4</v>
      </c>
      <c r="C1335" t="s">
        <v>2671</v>
      </c>
      <c r="D1335" t="str">
        <f>HYPERLINK("https://talan.bank.gov.ua/get-user-certificate/c0gsRRY12y36aGPpp6DB","Завантажити сертифікат")</f>
        <v>Завантажити сертифікат</v>
      </c>
    </row>
    <row r="1336" spans="1:4" x14ac:dyDescent="0.3">
      <c r="A1336" t="s">
        <v>2672</v>
      </c>
      <c r="B1336" t="s">
        <v>4</v>
      </c>
      <c r="C1336" t="s">
        <v>2673</v>
      </c>
      <c r="D1336" t="str">
        <f>HYPERLINK("https://talan.bank.gov.ua/get-user-certificate/c0gsRPWacYoBAgMnf01k","Завантажити сертифікат")</f>
        <v>Завантажити сертифікат</v>
      </c>
    </row>
    <row r="1337" spans="1:4" x14ac:dyDescent="0.3">
      <c r="A1337" t="s">
        <v>2674</v>
      </c>
      <c r="B1337" t="s">
        <v>4</v>
      </c>
      <c r="C1337" t="s">
        <v>2675</v>
      </c>
      <c r="D1337" t="str">
        <f>HYPERLINK("https://talan.bank.gov.ua/get-user-certificate/c0gsREQ7dbfoVMYwyb2A","Завантажити сертифікат")</f>
        <v>Завантажити сертифікат</v>
      </c>
    </row>
    <row r="1338" spans="1:4" x14ac:dyDescent="0.3">
      <c r="A1338" t="s">
        <v>2676</v>
      </c>
      <c r="B1338" t="s">
        <v>4</v>
      </c>
      <c r="C1338" t="s">
        <v>2677</v>
      </c>
      <c r="D1338" t="str">
        <f>HYPERLINK("https://talan.bank.gov.ua/get-user-certificate/c0gsRb2fy66hi6nD8FMy","Завантажити сертифікат")</f>
        <v>Завантажити сертифікат</v>
      </c>
    </row>
    <row r="1339" spans="1:4" x14ac:dyDescent="0.3">
      <c r="A1339" t="s">
        <v>2678</v>
      </c>
      <c r="B1339" t="s">
        <v>4</v>
      </c>
      <c r="C1339" t="s">
        <v>2679</v>
      </c>
      <c r="D1339" t="str">
        <f>HYPERLINK("https://talan.bank.gov.ua/get-user-certificate/c0gsRxw6ywScJbnrR15s","Завантажити сертифікат")</f>
        <v>Завантажити сертифікат</v>
      </c>
    </row>
    <row r="1340" spans="1:4" x14ac:dyDescent="0.3">
      <c r="A1340" t="s">
        <v>2680</v>
      </c>
      <c r="B1340" t="s">
        <v>4</v>
      </c>
      <c r="C1340" t="s">
        <v>2681</v>
      </c>
      <c r="D1340" t="str">
        <f>HYPERLINK("https://talan.bank.gov.ua/get-user-certificate/c0gsR2WQYayB-bZsYM4F","Завантажити сертифікат")</f>
        <v>Завантажити сертифікат</v>
      </c>
    </row>
    <row r="1341" spans="1:4" x14ac:dyDescent="0.3">
      <c r="A1341" t="s">
        <v>2682</v>
      </c>
      <c r="B1341" t="s">
        <v>4</v>
      </c>
      <c r="C1341" t="s">
        <v>2683</v>
      </c>
      <c r="D1341" t="str">
        <f>HYPERLINK("https://talan.bank.gov.ua/get-user-certificate/c0gsRIVTUqyvJllPAIzP","Завантажити сертифікат")</f>
        <v>Завантажити сертифікат</v>
      </c>
    </row>
    <row r="1342" spans="1:4" x14ac:dyDescent="0.3">
      <c r="A1342" t="s">
        <v>2684</v>
      </c>
      <c r="B1342" t="s">
        <v>4</v>
      </c>
      <c r="C1342" t="s">
        <v>2685</v>
      </c>
      <c r="D1342" t="str">
        <f>HYPERLINK("https://talan.bank.gov.ua/get-user-certificate/c0gsRegu2Fbao7HPe24X","Завантажити сертифікат")</f>
        <v>Завантажити сертифікат</v>
      </c>
    </row>
    <row r="1343" spans="1:4" x14ac:dyDescent="0.3">
      <c r="A1343" t="s">
        <v>2686</v>
      </c>
      <c r="B1343" t="s">
        <v>4</v>
      </c>
      <c r="C1343" t="s">
        <v>2687</v>
      </c>
      <c r="D1343" t="str">
        <f>HYPERLINK("https://talan.bank.gov.ua/get-user-certificate/c0gsRSVMl-JeoLUgQBnC","Завантажити сертифікат")</f>
        <v>Завантажити сертифікат</v>
      </c>
    </row>
    <row r="1344" spans="1:4" x14ac:dyDescent="0.3">
      <c r="A1344" t="s">
        <v>2688</v>
      </c>
      <c r="B1344" t="s">
        <v>4</v>
      </c>
      <c r="C1344" t="s">
        <v>2689</v>
      </c>
      <c r="D1344" t="str">
        <f>HYPERLINK("https://talan.bank.gov.ua/get-user-certificate/c0gsR0N9MDXvtqlA6bBj","Завантажити сертифікат")</f>
        <v>Завантажити сертифікат</v>
      </c>
    </row>
    <row r="1345" spans="1:4" x14ac:dyDescent="0.3">
      <c r="A1345" t="s">
        <v>2690</v>
      </c>
      <c r="B1345" t="s">
        <v>4</v>
      </c>
      <c r="C1345" t="s">
        <v>2691</v>
      </c>
      <c r="D1345" t="str">
        <f>HYPERLINK("https://talan.bank.gov.ua/get-user-certificate/c0gsR-xpZ1Xofw4zPCuw","Завантажити сертифікат")</f>
        <v>Завантажити сертифікат</v>
      </c>
    </row>
    <row r="1346" spans="1:4" x14ac:dyDescent="0.3">
      <c r="A1346" t="s">
        <v>2692</v>
      </c>
      <c r="B1346" t="s">
        <v>4</v>
      </c>
      <c r="C1346" t="s">
        <v>2693</v>
      </c>
      <c r="D1346" t="str">
        <f>HYPERLINK("https://talan.bank.gov.ua/get-user-certificate/c0gsRwOO2vvBN4AnFPhr","Завантажити сертифікат")</f>
        <v>Завантажити сертифікат</v>
      </c>
    </row>
    <row r="1347" spans="1:4" x14ac:dyDescent="0.3">
      <c r="A1347" t="s">
        <v>2694</v>
      </c>
      <c r="B1347" t="s">
        <v>4</v>
      </c>
      <c r="C1347" t="s">
        <v>2695</v>
      </c>
      <c r="D1347" t="str">
        <f>HYPERLINK("https://talan.bank.gov.ua/get-user-certificate/c0gsRjN83MUYja3Ipei3","Завантажити сертифікат")</f>
        <v>Завантажити сертифікат</v>
      </c>
    </row>
    <row r="1348" spans="1:4" x14ac:dyDescent="0.3">
      <c r="A1348" t="s">
        <v>2696</v>
      </c>
      <c r="B1348" t="s">
        <v>4</v>
      </c>
      <c r="C1348" t="s">
        <v>2697</v>
      </c>
      <c r="D1348" t="str">
        <f>HYPERLINK("https://talan.bank.gov.ua/get-user-certificate/c0gsRBY9Bg2UAN_OB9S2","Завантажити сертифікат")</f>
        <v>Завантажити сертифікат</v>
      </c>
    </row>
    <row r="1349" spans="1:4" x14ac:dyDescent="0.3">
      <c r="A1349" t="s">
        <v>2698</v>
      </c>
      <c r="B1349" t="s">
        <v>4</v>
      </c>
      <c r="C1349" t="s">
        <v>2699</v>
      </c>
      <c r="D1349" t="str">
        <f>HYPERLINK("https://talan.bank.gov.ua/get-user-certificate/c0gsRwE6Nw50c5XR10YB","Завантажити сертифікат")</f>
        <v>Завантажити сертифікат</v>
      </c>
    </row>
    <row r="1350" spans="1:4" x14ac:dyDescent="0.3">
      <c r="A1350" t="s">
        <v>2700</v>
      </c>
      <c r="B1350" t="s">
        <v>4</v>
      </c>
      <c r="C1350" t="s">
        <v>2701</v>
      </c>
      <c r="D1350" t="str">
        <f>HYPERLINK("https://talan.bank.gov.ua/get-user-certificate/c0gsRxb04weAoxmuwl9Z","Завантажити сертифікат")</f>
        <v>Завантажити сертифікат</v>
      </c>
    </row>
    <row r="1351" spans="1:4" x14ac:dyDescent="0.3">
      <c r="A1351" t="s">
        <v>2702</v>
      </c>
      <c r="B1351" t="s">
        <v>4</v>
      </c>
      <c r="C1351" t="s">
        <v>2703</v>
      </c>
      <c r="D1351" t="str">
        <f>HYPERLINK("https://talan.bank.gov.ua/get-user-certificate/c0gsRUMgDz9p3Ned3qot","Завантажити сертифікат")</f>
        <v>Завантажити сертифікат</v>
      </c>
    </row>
    <row r="1352" spans="1:4" x14ac:dyDescent="0.3">
      <c r="A1352" t="s">
        <v>2704</v>
      </c>
      <c r="B1352" t="s">
        <v>4</v>
      </c>
      <c r="C1352" t="s">
        <v>2705</v>
      </c>
      <c r="D1352" t="str">
        <f>HYPERLINK("https://talan.bank.gov.ua/get-user-certificate/c0gsRIBtnre1zqsx3Na0","Завантажити сертифікат")</f>
        <v>Завантажити сертифікат</v>
      </c>
    </row>
    <row r="1353" spans="1:4" x14ac:dyDescent="0.3">
      <c r="A1353" t="s">
        <v>2706</v>
      </c>
      <c r="B1353" t="s">
        <v>4</v>
      </c>
      <c r="C1353" t="s">
        <v>2707</v>
      </c>
      <c r="D1353" t="str">
        <f>HYPERLINK("https://talan.bank.gov.ua/get-user-certificate/c0gsRhylxDw2OsMea6C9","Завантажити сертифікат")</f>
        <v>Завантажити сертифікат</v>
      </c>
    </row>
    <row r="1354" spans="1:4" x14ac:dyDescent="0.3">
      <c r="A1354" t="s">
        <v>2708</v>
      </c>
      <c r="B1354" t="s">
        <v>4</v>
      </c>
      <c r="C1354" t="s">
        <v>2709</v>
      </c>
      <c r="D1354" t="str">
        <f>HYPERLINK("https://talan.bank.gov.ua/get-user-certificate/c0gsRmmMT7rZC2-qva1C","Завантажити сертифікат")</f>
        <v>Завантажити сертифікат</v>
      </c>
    </row>
    <row r="1355" spans="1:4" x14ac:dyDescent="0.3">
      <c r="A1355" t="s">
        <v>2710</v>
      </c>
      <c r="B1355" t="s">
        <v>4</v>
      </c>
      <c r="C1355" t="s">
        <v>2711</v>
      </c>
      <c r="D1355" t="str">
        <f>HYPERLINK("https://talan.bank.gov.ua/get-user-certificate/c0gsRzCBPvYnwDqYlSeP","Завантажити сертифікат")</f>
        <v>Завантажити сертифікат</v>
      </c>
    </row>
    <row r="1356" spans="1:4" x14ac:dyDescent="0.3">
      <c r="A1356" t="s">
        <v>2712</v>
      </c>
      <c r="B1356" t="s">
        <v>4</v>
      </c>
      <c r="C1356" t="s">
        <v>2713</v>
      </c>
      <c r="D1356" t="str">
        <f>HYPERLINK("https://talan.bank.gov.ua/get-user-certificate/c0gsRKmaysKZxxVXCiHv","Завантажити сертифікат")</f>
        <v>Завантажити сертифікат</v>
      </c>
    </row>
    <row r="1357" spans="1:4" x14ac:dyDescent="0.3">
      <c r="A1357" t="s">
        <v>2714</v>
      </c>
      <c r="B1357" t="s">
        <v>4</v>
      </c>
      <c r="C1357" t="s">
        <v>2715</v>
      </c>
      <c r="D1357" t="str">
        <f>HYPERLINK("https://talan.bank.gov.ua/get-user-certificate/c0gsRC3KNterW3a_LthZ","Завантажити сертифікат")</f>
        <v>Завантажити сертифікат</v>
      </c>
    </row>
    <row r="1358" spans="1:4" x14ac:dyDescent="0.3">
      <c r="A1358" t="s">
        <v>2716</v>
      </c>
      <c r="B1358" t="s">
        <v>4</v>
      </c>
      <c r="C1358" t="s">
        <v>2717</v>
      </c>
      <c r="D1358" t="str">
        <f>HYPERLINK("https://talan.bank.gov.ua/get-user-certificate/c0gsR3iJGfWRHslzrNub","Завантажити сертифікат")</f>
        <v>Завантажити сертифікат</v>
      </c>
    </row>
    <row r="1359" spans="1:4" x14ac:dyDescent="0.3">
      <c r="A1359" t="s">
        <v>2718</v>
      </c>
      <c r="B1359" t="s">
        <v>4</v>
      </c>
      <c r="C1359" t="s">
        <v>2719</v>
      </c>
      <c r="D1359" t="str">
        <f>HYPERLINK("https://talan.bank.gov.ua/get-user-certificate/c0gsRnYLadFi6epZ8g9E","Завантажити сертифікат")</f>
        <v>Завантажити сертифікат</v>
      </c>
    </row>
    <row r="1360" spans="1:4" x14ac:dyDescent="0.3">
      <c r="A1360" t="s">
        <v>2720</v>
      </c>
      <c r="B1360" t="s">
        <v>4</v>
      </c>
      <c r="C1360" t="s">
        <v>2721</v>
      </c>
      <c r="D1360" t="str">
        <f>HYPERLINK("https://talan.bank.gov.ua/get-user-certificate/c0gsR5eSkxKvCvePvJtE","Завантажити сертифікат")</f>
        <v>Завантажити сертифікат</v>
      </c>
    </row>
    <row r="1361" spans="1:4" x14ac:dyDescent="0.3">
      <c r="A1361" t="s">
        <v>2722</v>
      </c>
      <c r="B1361" t="s">
        <v>4</v>
      </c>
      <c r="C1361" t="s">
        <v>2723</v>
      </c>
      <c r="D1361" t="str">
        <f>HYPERLINK("https://talan.bank.gov.ua/get-user-certificate/c0gsRaF1I890D7oSTZan","Завантажити сертифікат")</f>
        <v>Завантажити сертифікат</v>
      </c>
    </row>
    <row r="1362" spans="1:4" x14ac:dyDescent="0.3">
      <c r="A1362" t="s">
        <v>2724</v>
      </c>
      <c r="B1362" t="s">
        <v>4</v>
      </c>
      <c r="C1362" t="s">
        <v>2725</v>
      </c>
      <c r="D1362" t="str">
        <f>HYPERLINK("https://talan.bank.gov.ua/get-user-certificate/c0gsR1IEisTZJdvGCAvS","Завантажити сертифікат")</f>
        <v>Завантажити сертифікат</v>
      </c>
    </row>
    <row r="1363" spans="1:4" x14ac:dyDescent="0.3">
      <c r="A1363" t="s">
        <v>2726</v>
      </c>
      <c r="B1363" t="s">
        <v>4</v>
      </c>
      <c r="C1363" t="s">
        <v>2727</v>
      </c>
      <c r="D1363" t="str">
        <f>HYPERLINK("https://talan.bank.gov.ua/get-user-certificate/c0gsRXZ_9EyqwYwd2GhN","Завантажити сертифікат")</f>
        <v>Завантажити сертифікат</v>
      </c>
    </row>
    <row r="1364" spans="1:4" x14ac:dyDescent="0.3">
      <c r="A1364" t="s">
        <v>2728</v>
      </c>
      <c r="B1364" t="s">
        <v>4</v>
      </c>
      <c r="C1364" t="s">
        <v>2729</v>
      </c>
      <c r="D1364" t="str">
        <f>HYPERLINK("https://talan.bank.gov.ua/get-user-certificate/c0gsRhqPZxru66jNg9ne","Завантажити сертифікат")</f>
        <v>Завантажити сертифікат</v>
      </c>
    </row>
    <row r="1365" spans="1:4" x14ac:dyDescent="0.3">
      <c r="A1365" t="s">
        <v>2730</v>
      </c>
      <c r="B1365" t="s">
        <v>4</v>
      </c>
      <c r="C1365" t="s">
        <v>2731</v>
      </c>
      <c r="D1365" t="str">
        <f>HYPERLINK("https://talan.bank.gov.ua/get-user-certificate/c0gsRK89KKjgnnnwHtkz","Завантажити сертифікат")</f>
        <v>Завантажити сертифікат</v>
      </c>
    </row>
    <row r="1366" spans="1:4" x14ac:dyDescent="0.3">
      <c r="A1366" t="s">
        <v>2732</v>
      </c>
      <c r="B1366" t="s">
        <v>4</v>
      </c>
      <c r="C1366" t="s">
        <v>2733</v>
      </c>
      <c r="D1366" t="str">
        <f>HYPERLINK("https://talan.bank.gov.ua/get-user-certificate/c0gsRDpom-r3VBiyZf-u","Завантажити сертифікат")</f>
        <v>Завантажити сертифікат</v>
      </c>
    </row>
    <row r="1367" spans="1:4" x14ac:dyDescent="0.3">
      <c r="A1367" t="s">
        <v>2734</v>
      </c>
      <c r="B1367" t="s">
        <v>4</v>
      </c>
      <c r="C1367" t="s">
        <v>2735</v>
      </c>
      <c r="D1367" t="str">
        <f>HYPERLINK("https://talan.bank.gov.ua/get-user-certificate/c0gsRg0yPPslPGYHB-W6","Завантажити сертифікат")</f>
        <v>Завантажити сертифікат</v>
      </c>
    </row>
    <row r="1368" spans="1:4" x14ac:dyDescent="0.3">
      <c r="A1368" t="s">
        <v>2736</v>
      </c>
      <c r="B1368" t="s">
        <v>4</v>
      </c>
      <c r="C1368" t="s">
        <v>2737</v>
      </c>
      <c r="D1368" t="str">
        <f>HYPERLINK("https://talan.bank.gov.ua/get-user-certificate/c0gsRpNv1_VjTOlGCx2g","Завантажити сертифікат")</f>
        <v>Завантажити сертифікат</v>
      </c>
    </row>
    <row r="1369" spans="1:4" x14ac:dyDescent="0.3">
      <c r="A1369" t="s">
        <v>2738</v>
      </c>
      <c r="B1369" t="s">
        <v>4</v>
      </c>
      <c r="C1369" t="s">
        <v>2739</v>
      </c>
      <c r="D1369" t="str">
        <f>HYPERLINK("https://talan.bank.gov.ua/get-user-certificate/c0gsRt6ztu2DQYucx1zL","Завантажити сертифікат")</f>
        <v>Завантажити сертифікат</v>
      </c>
    </row>
    <row r="1370" spans="1:4" x14ac:dyDescent="0.3">
      <c r="A1370" t="s">
        <v>2740</v>
      </c>
      <c r="B1370" t="s">
        <v>4</v>
      </c>
      <c r="C1370" t="s">
        <v>2741</v>
      </c>
      <c r="D1370" t="str">
        <f>HYPERLINK("https://talan.bank.gov.ua/get-user-certificate/c0gsRUa1lhlaN5RBYG1g","Завантажити сертифікат")</f>
        <v>Завантажити сертифікат</v>
      </c>
    </row>
    <row r="1371" spans="1:4" x14ac:dyDescent="0.3">
      <c r="A1371" t="s">
        <v>2742</v>
      </c>
      <c r="B1371" t="s">
        <v>4</v>
      </c>
      <c r="C1371" t="s">
        <v>2743</v>
      </c>
      <c r="D1371" t="str">
        <f>HYPERLINK("https://talan.bank.gov.ua/get-user-certificate/c0gsRtXdFHPSP3Fg7ywB","Завантажити сертифікат")</f>
        <v>Завантажити сертифікат</v>
      </c>
    </row>
    <row r="1372" spans="1:4" x14ac:dyDescent="0.3">
      <c r="A1372" t="s">
        <v>2744</v>
      </c>
      <c r="B1372" t="s">
        <v>4</v>
      </c>
      <c r="C1372" t="s">
        <v>2745</v>
      </c>
      <c r="D1372" t="str">
        <f>HYPERLINK("https://talan.bank.gov.ua/get-user-certificate/c0gsRW1Vptl3xms7aW5G","Завантажити сертифікат")</f>
        <v>Завантажити сертифікат</v>
      </c>
    </row>
    <row r="1373" spans="1:4" x14ac:dyDescent="0.3">
      <c r="A1373" t="s">
        <v>2746</v>
      </c>
      <c r="B1373" t="s">
        <v>4</v>
      </c>
      <c r="C1373" t="s">
        <v>2747</v>
      </c>
      <c r="D1373" t="str">
        <f>HYPERLINK("https://talan.bank.gov.ua/get-user-certificate/c0gsRbpXLGfWV0ZRam5g","Завантажити сертифікат")</f>
        <v>Завантажити сертифікат</v>
      </c>
    </row>
    <row r="1374" spans="1:4" x14ac:dyDescent="0.3">
      <c r="A1374" t="s">
        <v>2748</v>
      </c>
      <c r="B1374" t="s">
        <v>4</v>
      </c>
      <c r="C1374" t="s">
        <v>2749</v>
      </c>
      <c r="D1374" t="str">
        <f>HYPERLINK("https://talan.bank.gov.ua/get-user-certificate/c0gsRDI13PQ56XlZOVJx","Завантажити сертифікат")</f>
        <v>Завантажити сертифікат</v>
      </c>
    </row>
    <row r="1375" spans="1:4" x14ac:dyDescent="0.3">
      <c r="A1375" t="s">
        <v>2750</v>
      </c>
      <c r="B1375" t="s">
        <v>4</v>
      </c>
      <c r="C1375" t="s">
        <v>2751</v>
      </c>
      <c r="D1375" t="str">
        <f>HYPERLINK("https://talan.bank.gov.ua/get-user-certificate/c0gsRYZ-LsX7QSorIoog","Завантажити сертифікат")</f>
        <v>Завантажити сертифікат</v>
      </c>
    </row>
    <row r="1376" spans="1:4" x14ac:dyDescent="0.3">
      <c r="A1376" t="s">
        <v>2752</v>
      </c>
      <c r="B1376" t="s">
        <v>4</v>
      </c>
      <c r="C1376" t="s">
        <v>2753</v>
      </c>
      <c r="D1376" t="str">
        <f>HYPERLINK("https://talan.bank.gov.ua/get-user-certificate/c0gsR26WQlmNv3E5RhkW","Завантажити сертифікат")</f>
        <v>Завантажити сертифікат</v>
      </c>
    </row>
    <row r="1377" spans="1:4" x14ac:dyDescent="0.3">
      <c r="A1377" t="s">
        <v>2754</v>
      </c>
      <c r="B1377" t="s">
        <v>4</v>
      </c>
      <c r="C1377" t="s">
        <v>2755</v>
      </c>
      <c r="D1377" t="str">
        <f>HYPERLINK("https://talan.bank.gov.ua/get-user-certificate/c0gsRPsgCydxWyj1UFEe","Завантажити сертифікат")</f>
        <v>Завантажити сертифікат</v>
      </c>
    </row>
    <row r="1378" spans="1:4" x14ac:dyDescent="0.3">
      <c r="A1378" t="s">
        <v>2756</v>
      </c>
      <c r="B1378" t="s">
        <v>4</v>
      </c>
      <c r="C1378" t="s">
        <v>2757</v>
      </c>
      <c r="D1378" t="str">
        <f>HYPERLINK("https://talan.bank.gov.ua/get-user-certificate/c0gsRECz7ncrSYU5vdBa","Завантажити сертифікат")</f>
        <v>Завантажити сертифікат</v>
      </c>
    </row>
    <row r="1379" spans="1:4" x14ac:dyDescent="0.3">
      <c r="A1379" t="s">
        <v>2758</v>
      </c>
      <c r="B1379" t="s">
        <v>4</v>
      </c>
      <c r="C1379" t="s">
        <v>2759</v>
      </c>
      <c r="D1379" t="str">
        <f>HYPERLINK("https://talan.bank.gov.ua/get-user-certificate/c0gsRk-n5hL1EsPLHMYy","Завантажити сертифікат")</f>
        <v>Завантажити сертифікат</v>
      </c>
    </row>
    <row r="1380" spans="1:4" x14ac:dyDescent="0.3">
      <c r="A1380" t="s">
        <v>2760</v>
      </c>
      <c r="B1380" t="s">
        <v>4</v>
      </c>
      <c r="C1380" t="s">
        <v>2761</v>
      </c>
      <c r="D1380" t="str">
        <f>HYPERLINK("https://talan.bank.gov.ua/get-user-certificate/c0gsRqw-tu733GI_JX1Q","Завантажити сертифікат")</f>
        <v>Завантажити сертифікат</v>
      </c>
    </row>
    <row r="1381" spans="1:4" x14ac:dyDescent="0.3">
      <c r="A1381" t="s">
        <v>2762</v>
      </c>
      <c r="B1381" t="s">
        <v>4</v>
      </c>
      <c r="C1381" t="s">
        <v>2763</v>
      </c>
      <c r="D1381" t="str">
        <f>HYPERLINK("https://talan.bank.gov.ua/get-user-certificate/c0gsRb2vWCjuVyBNWCLI","Завантажити сертифікат")</f>
        <v>Завантажити сертифікат</v>
      </c>
    </row>
    <row r="1382" spans="1:4" x14ac:dyDescent="0.3">
      <c r="A1382" t="s">
        <v>2764</v>
      </c>
      <c r="B1382" t="s">
        <v>4</v>
      </c>
      <c r="C1382" t="s">
        <v>2765</v>
      </c>
      <c r="D1382" t="str">
        <f>HYPERLINK("https://talan.bank.gov.ua/get-user-certificate/c0gsROX0W2tcJHZvc7jO","Завантажити сертифікат")</f>
        <v>Завантажити сертифікат</v>
      </c>
    </row>
    <row r="1383" spans="1:4" x14ac:dyDescent="0.3">
      <c r="A1383" t="s">
        <v>2766</v>
      </c>
      <c r="B1383" t="s">
        <v>4</v>
      </c>
      <c r="C1383" t="s">
        <v>2767</v>
      </c>
      <c r="D1383" t="str">
        <f>HYPERLINK("https://talan.bank.gov.ua/get-user-certificate/c0gsRfOL5-oJ3K8cQNMQ","Завантажити сертифікат")</f>
        <v>Завантажити сертифікат</v>
      </c>
    </row>
    <row r="1384" spans="1:4" x14ac:dyDescent="0.3">
      <c r="A1384" t="s">
        <v>2768</v>
      </c>
      <c r="B1384" t="s">
        <v>4</v>
      </c>
      <c r="C1384" t="s">
        <v>2769</v>
      </c>
      <c r="D1384" t="str">
        <f>HYPERLINK("https://talan.bank.gov.ua/get-user-certificate/c0gsRQCNDkBVN9AyqYEk","Завантажити сертифікат")</f>
        <v>Завантажити сертифікат</v>
      </c>
    </row>
    <row r="1385" spans="1:4" x14ac:dyDescent="0.3">
      <c r="A1385" t="s">
        <v>2770</v>
      </c>
      <c r="B1385" t="s">
        <v>4</v>
      </c>
      <c r="C1385" t="s">
        <v>2771</v>
      </c>
      <c r="D1385" t="str">
        <f>HYPERLINK("https://talan.bank.gov.ua/get-user-certificate/c0gsRI4cyyoCpHYBSoBM","Завантажити сертифікат")</f>
        <v>Завантажити сертифікат</v>
      </c>
    </row>
    <row r="1386" spans="1:4" x14ac:dyDescent="0.3">
      <c r="A1386" t="s">
        <v>2772</v>
      </c>
      <c r="B1386" t="s">
        <v>4</v>
      </c>
      <c r="C1386" t="s">
        <v>2773</v>
      </c>
      <c r="D1386" t="str">
        <f>HYPERLINK("https://talan.bank.gov.ua/get-user-certificate/c0gsRAID6NAAzYVrr4ph","Завантажити сертифікат")</f>
        <v>Завантажити сертифікат</v>
      </c>
    </row>
    <row r="1387" spans="1:4" x14ac:dyDescent="0.3">
      <c r="A1387" t="s">
        <v>2774</v>
      </c>
      <c r="B1387" t="s">
        <v>4</v>
      </c>
      <c r="C1387" t="s">
        <v>2775</v>
      </c>
      <c r="D1387" t="str">
        <f>HYPERLINK("https://talan.bank.gov.ua/get-user-certificate/c0gsRxVQBk2gib5eAFAi","Завантажити сертифікат")</f>
        <v>Завантажити сертифікат</v>
      </c>
    </row>
    <row r="1388" spans="1:4" x14ac:dyDescent="0.3">
      <c r="A1388" t="s">
        <v>2776</v>
      </c>
      <c r="B1388" t="s">
        <v>4</v>
      </c>
      <c r="C1388" t="s">
        <v>2777</v>
      </c>
      <c r="D1388" t="str">
        <f>HYPERLINK("https://talan.bank.gov.ua/get-user-certificate/c0gsR3qM1asy7zvDGAwf","Завантажити сертифікат")</f>
        <v>Завантажити сертифікат</v>
      </c>
    </row>
    <row r="1389" spans="1:4" x14ac:dyDescent="0.3">
      <c r="A1389" t="s">
        <v>2778</v>
      </c>
      <c r="B1389" t="s">
        <v>4</v>
      </c>
      <c r="C1389" t="s">
        <v>2779</v>
      </c>
      <c r="D1389" t="str">
        <f>HYPERLINK("https://talan.bank.gov.ua/get-user-certificate/c0gsRh_riQABJNKLiokk","Завантажити сертифікат")</f>
        <v>Завантажити сертифікат</v>
      </c>
    </row>
    <row r="1390" spans="1:4" x14ac:dyDescent="0.3">
      <c r="A1390" t="s">
        <v>2780</v>
      </c>
      <c r="B1390" t="s">
        <v>4</v>
      </c>
      <c r="C1390" t="s">
        <v>2781</v>
      </c>
      <c r="D1390" t="str">
        <f>HYPERLINK("https://talan.bank.gov.ua/get-user-certificate/c0gsRWq3YJSifHLrbd_3","Завантажити сертифікат")</f>
        <v>Завантажити сертифікат</v>
      </c>
    </row>
    <row r="1391" spans="1:4" x14ac:dyDescent="0.3">
      <c r="A1391" t="s">
        <v>2782</v>
      </c>
      <c r="B1391" t="s">
        <v>4</v>
      </c>
      <c r="C1391" t="s">
        <v>2783</v>
      </c>
      <c r="D1391" t="str">
        <f>HYPERLINK("https://talan.bank.gov.ua/get-user-certificate/c0gsRiDR_nzO-aU_ny8L","Завантажити сертифікат")</f>
        <v>Завантажити сертифікат</v>
      </c>
    </row>
    <row r="1392" spans="1:4" x14ac:dyDescent="0.3">
      <c r="A1392" t="s">
        <v>2784</v>
      </c>
      <c r="B1392" t="s">
        <v>4</v>
      </c>
      <c r="C1392" t="s">
        <v>2785</v>
      </c>
      <c r="D1392" t="str">
        <f>HYPERLINK("https://talan.bank.gov.ua/get-user-certificate/c0gsRJdYmyoU6XQVpEIl","Завантажити сертифікат")</f>
        <v>Завантажити сертифікат</v>
      </c>
    </row>
    <row r="1393" spans="1:4" x14ac:dyDescent="0.3">
      <c r="A1393" t="s">
        <v>2786</v>
      </c>
      <c r="B1393" t="s">
        <v>4</v>
      </c>
      <c r="C1393" t="s">
        <v>2787</v>
      </c>
      <c r="D1393" t="str">
        <f>HYPERLINK("https://talan.bank.gov.ua/get-user-certificate/c0gsRrBgALGioIsQl_tj","Завантажити сертифікат")</f>
        <v>Завантажити сертифікат</v>
      </c>
    </row>
    <row r="1394" spans="1:4" x14ac:dyDescent="0.3">
      <c r="A1394" t="s">
        <v>2788</v>
      </c>
      <c r="B1394" t="s">
        <v>4</v>
      </c>
      <c r="C1394" t="s">
        <v>2789</v>
      </c>
      <c r="D1394" t="str">
        <f>HYPERLINK("https://talan.bank.gov.ua/get-user-certificate/c0gsR4OD1bq5LErTfnG1","Завантажити сертифікат")</f>
        <v>Завантажити сертифікат</v>
      </c>
    </row>
    <row r="1395" spans="1:4" x14ac:dyDescent="0.3">
      <c r="A1395" t="s">
        <v>2790</v>
      </c>
      <c r="B1395" t="s">
        <v>4</v>
      </c>
      <c r="C1395" t="s">
        <v>2791</v>
      </c>
      <c r="D1395" t="str">
        <f>HYPERLINK("https://talan.bank.gov.ua/get-user-certificate/c0gsR0JREecDFeDr-4PS","Завантажити сертифікат")</f>
        <v>Завантажити сертифікат</v>
      </c>
    </row>
    <row r="1396" spans="1:4" x14ac:dyDescent="0.3">
      <c r="A1396" t="s">
        <v>2792</v>
      </c>
      <c r="B1396" t="s">
        <v>4</v>
      </c>
      <c r="C1396" t="s">
        <v>2793</v>
      </c>
      <c r="D1396" t="str">
        <f>HYPERLINK("https://talan.bank.gov.ua/get-user-certificate/c0gsRJbbD0U76QoUWcML","Завантажити сертифікат")</f>
        <v>Завантажити сертифікат</v>
      </c>
    </row>
    <row r="1397" spans="1:4" x14ac:dyDescent="0.3">
      <c r="A1397" t="s">
        <v>2794</v>
      </c>
      <c r="B1397" t="s">
        <v>4</v>
      </c>
      <c r="C1397" t="s">
        <v>2795</v>
      </c>
      <c r="D1397" t="str">
        <f>HYPERLINK("https://talan.bank.gov.ua/get-user-certificate/c0gsR-IwPwmh4jZAWElM","Завантажити сертифікат")</f>
        <v>Завантажити сертифікат</v>
      </c>
    </row>
    <row r="1398" spans="1:4" x14ac:dyDescent="0.3">
      <c r="A1398" t="s">
        <v>2796</v>
      </c>
      <c r="B1398" t="s">
        <v>4</v>
      </c>
      <c r="C1398" t="s">
        <v>2797</v>
      </c>
      <c r="D1398" t="str">
        <f>HYPERLINK("https://talan.bank.gov.ua/get-user-certificate/c0gsR7d3ganwT85Ipb6V","Завантажити сертифікат")</f>
        <v>Завантажити сертифікат</v>
      </c>
    </row>
    <row r="1399" spans="1:4" x14ac:dyDescent="0.3">
      <c r="A1399" t="s">
        <v>2798</v>
      </c>
      <c r="B1399" t="s">
        <v>4</v>
      </c>
      <c r="C1399" t="s">
        <v>2799</v>
      </c>
      <c r="D1399" t="str">
        <f>HYPERLINK("https://talan.bank.gov.ua/get-user-certificate/c0gsRtAoAh3ilii4PnlP","Завантажити сертифікат")</f>
        <v>Завантажити сертифікат</v>
      </c>
    </row>
    <row r="1400" spans="1:4" x14ac:dyDescent="0.3">
      <c r="A1400" t="s">
        <v>2800</v>
      </c>
      <c r="B1400" t="s">
        <v>4</v>
      </c>
      <c r="C1400" t="s">
        <v>2801</v>
      </c>
      <c r="D1400" t="str">
        <f>HYPERLINK("https://talan.bank.gov.ua/get-user-certificate/c0gsRdAHe8848CFNZnYB","Завантажити сертифікат")</f>
        <v>Завантажити сертифікат</v>
      </c>
    </row>
    <row r="1401" spans="1:4" x14ac:dyDescent="0.3">
      <c r="A1401" t="s">
        <v>2802</v>
      </c>
      <c r="B1401" t="s">
        <v>4</v>
      </c>
      <c r="C1401" t="s">
        <v>2803</v>
      </c>
      <c r="D1401" t="str">
        <f>HYPERLINK("https://talan.bank.gov.ua/get-user-certificate/c0gsR0o-4S8HGTvvyYzt","Завантажити сертифікат")</f>
        <v>Завантажити сертифікат</v>
      </c>
    </row>
    <row r="1402" spans="1:4" x14ac:dyDescent="0.3">
      <c r="A1402" t="s">
        <v>2804</v>
      </c>
      <c r="B1402" t="s">
        <v>4</v>
      </c>
      <c r="C1402" t="s">
        <v>2805</v>
      </c>
      <c r="D1402" t="str">
        <f>HYPERLINK("https://talan.bank.gov.ua/get-user-certificate/c0gsRjUzhDBE79WaOJvx","Завантажити сертифікат")</f>
        <v>Завантажити сертифікат</v>
      </c>
    </row>
    <row r="1403" spans="1:4" x14ac:dyDescent="0.3">
      <c r="A1403" t="s">
        <v>2806</v>
      </c>
      <c r="B1403" t="s">
        <v>4</v>
      </c>
      <c r="C1403" t="s">
        <v>2807</v>
      </c>
      <c r="D1403" t="str">
        <f>HYPERLINK("https://talan.bank.gov.ua/get-user-certificate/c0gsRWaOTEoT_l9blfXu","Завантажити сертифікат")</f>
        <v>Завантажити сертифікат</v>
      </c>
    </row>
    <row r="1404" spans="1:4" x14ac:dyDescent="0.3">
      <c r="A1404" t="s">
        <v>2808</v>
      </c>
      <c r="B1404" t="s">
        <v>4</v>
      </c>
      <c r="C1404" t="s">
        <v>2809</v>
      </c>
      <c r="D1404" t="str">
        <f>HYPERLINK("https://talan.bank.gov.ua/get-user-certificate/c0gsRLAL2o1xl4TUSOVO","Завантажити сертифікат")</f>
        <v>Завантажити сертифікат</v>
      </c>
    </row>
    <row r="1405" spans="1:4" x14ac:dyDescent="0.3">
      <c r="A1405" t="s">
        <v>2810</v>
      </c>
      <c r="B1405" t="s">
        <v>4</v>
      </c>
      <c r="C1405" t="s">
        <v>2811</v>
      </c>
      <c r="D1405" t="str">
        <f>HYPERLINK("https://talan.bank.gov.ua/get-user-certificate/c0gsR3S0OeGuf5evgVSp","Завантажити сертифікат")</f>
        <v>Завантажити сертифікат</v>
      </c>
    </row>
    <row r="1406" spans="1:4" x14ac:dyDescent="0.3">
      <c r="A1406" t="s">
        <v>2812</v>
      </c>
      <c r="B1406" t="s">
        <v>4</v>
      </c>
      <c r="C1406" t="s">
        <v>2813</v>
      </c>
      <c r="D1406" t="str">
        <f>HYPERLINK("https://talan.bank.gov.ua/get-user-certificate/c0gsRPqMGEiQB7YnSy_C","Завантажити сертифікат")</f>
        <v>Завантажити сертифікат</v>
      </c>
    </row>
    <row r="1407" spans="1:4" x14ac:dyDescent="0.3">
      <c r="A1407" t="s">
        <v>2814</v>
      </c>
      <c r="B1407" t="s">
        <v>4</v>
      </c>
      <c r="C1407" t="s">
        <v>2815</v>
      </c>
      <c r="D1407" t="str">
        <f>HYPERLINK("https://talan.bank.gov.ua/get-user-certificate/c0gsRS4F94B-IwBvzGUW","Завантажити сертифікат")</f>
        <v>Завантажити сертифікат</v>
      </c>
    </row>
    <row r="1408" spans="1:4" x14ac:dyDescent="0.3">
      <c r="A1408" t="s">
        <v>2816</v>
      </c>
      <c r="B1408" t="s">
        <v>4</v>
      </c>
      <c r="C1408" t="s">
        <v>2817</v>
      </c>
      <c r="D1408" t="str">
        <f>HYPERLINK("https://talan.bank.gov.ua/get-user-certificate/c0gsRDQGp_Kip4fgjR89","Завантажити сертифікат")</f>
        <v>Завантажити сертифікат</v>
      </c>
    </row>
    <row r="1409" spans="1:4" x14ac:dyDescent="0.3">
      <c r="A1409" t="s">
        <v>2818</v>
      </c>
      <c r="B1409" t="s">
        <v>4</v>
      </c>
      <c r="C1409" t="s">
        <v>2819</v>
      </c>
      <c r="D1409" t="str">
        <f>HYPERLINK("https://talan.bank.gov.ua/get-user-certificate/c0gsRPcmjmxCS9tAGYL9","Завантажити сертифікат")</f>
        <v>Завантажити сертифікат</v>
      </c>
    </row>
    <row r="1410" spans="1:4" x14ac:dyDescent="0.3">
      <c r="A1410" t="s">
        <v>2820</v>
      </c>
      <c r="B1410" t="s">
        <v>4</v>
      </c>
      <c r="C1410" t="s">
        <v>2821</v>
      </c>
      <c r="D1410" t="str">
        <f>HYPERLINK("https://talan.bank.gov.ua/get-user-certificate/c0gsRTAOpQs5Lz_NAVPl","Завантажити сертифікат")</f>
        <v>Завантажити сертифікат</v>
      </c>
    </row>
    <row r="1411" spans="1:4" x14ac:dyDescent="0.3">
      <c r="A1411" t="s">
        <v>2822</v>
      </c>
      <c r="B1411" t="s">
        <v>4</v>
      </c>
      <c r="C1411" t="s">
        <v>2823</v>
      </c>
      <c r="D1411" t="str">
        <f>HYPERLINK("https://talan.bank.gov.ua/get-user-certificate/c0gsREoSq73mRZwx0P_N","Завантажити сертифікат")</f>
        <v>Завантажити сертифікат</v>
      </c>
    </row>
    <row r="1412" spans="1:4" x14ac:dyDescent="0.3">
      <c r="A1412" t="s">
        <v>2824</v>
      </c>
      <c r="B1412" t="s">
        <v>4</v>
      </c>
      <c r="C1412" t="s">
        <v>2825</v>
      </c>
      <c r="D1412" t="str">
        <f>HYPERLINK("https://talan.bank.gov.ua/get-user-certificate/c0gsRhIo5S1ts8v35M5Y","Завантажити сертифікат")</f>
        <v>Завантажити сертифікат</v>
      </c>
    </row>
    <row r="1413" spans="1:4" x14ac:dyDescent="0.3">
      <c r="A1413" t="s">
        <v>2826</v>
      </c>
      <c r="B1413" t="s">
        <v>4</v>
      </c>
      <c r="C1413" t="s">
        <v>2827</v>
      </c>
      <c r="D1413" t="str">
        <f>HYPERLINK("https://talan.bank.gov.ua/get-user-certificate/c0gsRsC9jX6DryrdJ90p","Завантажити сертифікат")</f>
        <v>Завантажити сертифікат</v>
      </c>
    </row>
    <row r="1414" spans="1:4" x14ac:dyDescent="0.3">
      <c r="A1414" t="s">
        <v>2828</v>
      </c>
      <c r="B1414" t="s">
        <v>4</v>
      </c>
      <c r="C1414" t="s">
        <v>2829</v>
      </c>
      <c r="D1414" t="str">
        <f>HYPERLINK("https://talan.bank.gov.ua/get-user-certificate/c0gsRRl6Pkebh-1eznql","Завантажити сертифікат")</f>
        <v>Завантажити сертифікат</v>
      </c>
    </row>
    <row r="1415" spans="1:4" x14ac:dyDescent="0.3">
      <c r="A1415" t="s">
        <v>2830</v>
      </c>
      <c r="B1415" t="s">
        <v>4</v>
      </c>
      <c r="C1415" t="s">
        <v>2831</v>
      </c>
      <c r="D1415" t="str">
        <f>HYPERLINK("https://talan.bank.gov.ua/get-user-certificate/c0gsRf6EdKikHlMcfnLf","Завантажити сертифікат")</f>
        <v>Завантажити сертифікат</v>
      </c>
    </row>
    <row r="1416" spans="1:4" x14ac:dyDescent="0.3">
      <c r="A1416" t="s">
        <v>2832</v>
      </c>
      <c r="B1416" t="s">
        <v>4</v>
      </c>
      <c r="C1416" t="s">
        <v>2833</v>
      </c>
      <c r="D1416" t="str">
        <f>HYPERLINK("https://talan.bank.gov.ua/get-user-certificate/c0gsRDMUbKmoY35x5wXl","Завантажити сертифікат")</f>
        <v>Завантажити сертифікат</v>
      </c>
    </row>
    <row r="1417" spans="1:4" x14ac:dyDescent="0.3">
      <c r="A1417" t="s">
        <v>2834</v>
      </c>
      <c r="B1417" t="s">
        <v>4</v>
      </c>
      <c r="C1417" t="s">
        <v>2835</v>
      </c>
      <c r="D1417" t="str">
        <f>HYPERLINK("https://talan.bank.gov.ua/get-user-certificate/c0gsR4l2HyQ6yC8oovcM","Завантажити сертифікат")</f>
        <v>Завантажити сертифікат</v>
      </c>
    </row>
    <row r="1418" spans="1:4" x14ac:dyDescent="0.3">
      <c r="A1418" t="s">
        <v>2836</v>
      </c>
      <c r="B1418" t="s">
        <v>4</v>
      </c>
      <c r="C1418" t="s">
        <v>2837</v>
      </c>
      <c r="D1418" t="str">
        <f>HYPERLINK("https://talan.bank.gov.ua/get-user-certificate/c0gsRJ0RzOQpt42XRbA5","Завантажити сертифікат")</f>
        <v>Завантажити сертифікат</v>
      </c>
    </row>
    <row r="1419" spans="1:4" x14ac:dyDescent="0.3">
      <c r="A1419" t="s">
        <v>2838</v>
      </c>
      <c r="B1419" t="s">
        <v>4</v>
      </c>
      <c r="C1419" t="s">
        <v>2839</v>
      </c>
      <c r="D1419" t="str">
        <f>HYPERLINK("https://talan.bank.gov.ua/get-user-certificate/c0gsRfa2LIMEexBJypJ1","Завантажити сертифікат")</f>
        <v>Завантажити сертифікат</v>
      </c>
    </row>
    <row r="1420" spans="1:4" x14ac:dyDescent="0.3">
      <c r="A1420" t="s">
        <v>2840</v>
      </c>
      <c r="B1420" t="s">
        <v>4</v>
      </c>
      <c r="C1420" t="s">
        <v>2841</v>
      </c>
      <c r="D1420" t="str">
        <f>HYPERLINK("https://talan.bank.gov.ua/get-user-certificate/c0gsRwXNuGNhPW2ldNT2","Завантажити сертифікат")</f>
        <v>Завантажити сертифікат</v>
      </c>
    </row>
    <row r="1421" spans="1:4" x14ac:dyDescent="0.3">
      <c r="A1421" t="s">
        <v>2842</v>
      </c>
      <c r="B1421" t="s">
        <v>4</v>
      </c>
      <c r="C1421" t="s">
        <v>2843</v>
      </c>
      <c r="D1421" t="str">
        <f>HYPERLINK("https://talan.bank.gov.ua/get-user-certificate/c0gsR2bMZb5Vh1MkzRIw","Завантажити сертифікат")</f>
        <v>Завантажити сертифікат</v>
      </c>
    </row>
    <row r="1422" spans="1:4" x14ac:dyDescent="0.3">
      <c r="A1422" t="s">
        <v>2844</v>
      </c>
      <c r="B1422" t="s">
        <v>4</v>
      </c>
      <c r="C1422" t="s">
        <v>2845</v>
      </c>
      <c r="D1422" t="str">
        <f>HYPERLINK("https://talan.bank.gov.ua/get-user-certificate/c0gsRP22DG_JNbuqjbtz","Завантажити сертифікат")</f>
        <v>Завантажити сертифікат</v>
      </c>
    </row>
    <row r="1423" spans="1:4" x14ac:dyDescent="0.3">
      <c r="A1423" t="s">
        <v>2846</v>
      </c>
      <c r="B1423" t="s">
        <v>4</v>
      </c>
      <c r="C1423" t="s">
        <v>2847</v>
      </c>
      <c r="D1423" t="str">
        <f>HYPERLINK("https://talan.bank.gov.ua/get-user-certificate/c0gsRhdMZEQuk2Zno4RQ","Завантажити сертифікат")</f>
        <v>Завантажити сертифікат</v>
      </c>
    </row>
    <row r="1424" spans="1:4" x14ac:dyDescent="0.3">
      <c r="A1424" t="s">
        <v>2848</v>
      </c>
      <c r="B1424" t="s">
        <v>4</v>
      </c>
      <c r="C1424" t="s">
        <v>2849</v>
      </c>
      <c r="D1424" t="str">
        <f>HYPERLINK("https://talan.bank.gov.ua/get-user-certificate/c0gsRV_ldsSUzZ5VsdmX","Завантажити сертифікат")</f>
        <v>Завантажити сертифікат</v>
      </c>
    </row>
    <row r="1425" spans="1:4" x14ac:dyDescent="0.3">
      <c r="A1425" t="s">
        <v>2850</v>
      </c>
      <c r="B1425" t="s">
        <v>4</v>
      </c>
      <c r="C1425" t="s">
        <v>2851</v>
      </c>
      <c r="D1425" t="str">
        <f>HYPERLINK("https://talan.bank.gov.ua/get-user-certificate/c0gsRlYrRu53YDL8X0TZ","Завантажити сертифікат")</f>
        <v>Завантажити сертифікат</v>
      </c>
    </row>
    <row r="1426" spans="1:4" x14ac:dyDescent="0.3">
      <c r="A1426" t="s">
        <v>2852</v>
      </c>
      <c r="B1426" t="s">
        <v>4</v>
      </c>
      <c r="C1426" t="s">
        <v>2853</v>
      </c>
      <c r="D1426" t="str">
        <f>HYPERLINK("https://talan.bank.gov.ua/get-user-certificate/c0gsRlNmTuMb7-Ih8ZU6","Завантажити сертифікат")</f>
        <v>Завантажити сертифікат</v>
      </c>
    </row>
    <row r="1427" spans="1:4" x14ac:dyDescent="0.3">
      <c r="A1427" t="s">
        <v>2854</v>
      </c>
      <c r="B1427" t="s">
        <v>4</v>
      </c>
      <c r="C1427" t="s">
        <v>2855</v>
      </c>
      <c r="D1427" t="str">
        <f>HYPERLINK("https://talan.bank.gov.ua/get-user-certificate/c0gsRhRZHAmUhAhsoQ_m","Завантажити сертифікат")</f>
        <v>Завантажити сертифікат</v>
      </c>
    </row>
    <row r="1428" spans="1:4" x14ac:dyDescent="0.3">
      <c r="A1428" t="s">
        <v>2856</v>
      </c>
      <c r="B1428" t="s">
        <v>4</v>
      </c>
      <c r="C1428" t="s">
        <v>2857</v>
      </c>
      <c r="D1428" t="str">
        <f>HYPERLINK("https://talan.bank.gov.ua/get-user-certificate/c0gsRBevgl0GvRwLYByT","Завантажити сертифікат")</f>
        <v>Завантажити сертифікат</v>
      </c>
    </row>
    <row r="1429" spans="1:4" x14ac:dyDescent="0.3">
      <c r="A1429" t="s">
        <v>2858</v>
      </c>
      <c r="B1429" t="s">
        <v>4</v>
      </c>
      <c r="C1429" t="s">
        <v>2859</v>
      </c>
      <c r="D1429" t="str">
        <f>HYPERLINK("https://talan.bank.gov.ua/get-user-certificate/c0gsRYDg-6dX8PjE_R2W","Завантажити сертифікат")</f>
        <v>Завантажити сертифікат</v>
      </c>
    </row>
    <row r="1430" spans="1:4" x14ac:dyDescent="0.3">
      <c r="A1430" t="s">
        <v>2860</v>
      </c>
      <c r="B1430" t="s">
        <v>4</v>
      </c>
      <c r="C1430" t="s">
        <v>2861</v>
      </c>
      <c r="D1430" t="str">
        <f>HYPERLINK("https://talan.bank.gov.ua/get-user-certificate/c0gsRTFfpnWXof6Y1cX2","Завантажити сертифікат")</f>
        <v>Завантажити сертифікат</v>
      </c>
    </row>
    <row r="1431" spans="1:4" x14ac:dyDescent="0.3">
      <c r="A1431" t="s">
        <v>2862</v>
      </c>
      <c r="B1431" t="s">
        <v>4</v>
      </c>
      <c r="C1431" t="s">
        <v>2863</v>
      </c>
      <c r="D1431" t="str">
        <f>HYPERLINK("https://talan.bank.gov.ua/get-user-certificate/c0gsRCCts67ETQsEvro5","Завантажити сертифікат")</f>
        <v>Завантажити сертифікат</v>
      </c>
    </row>
    <row r="1432" spans="1:4" x14ac:dyDescent="0.3">
      <c r="A1432" t="s">
        <v>2864</v>
      </c>
      <c r="B1432" t="s">
        <v>4</v>
      </c>
      <c r="C1432" t="s">
        <v>2865</v>
      </c>
      <c r="D1432" t="str">
        <f>HYPERLINK("https://talan.bank.gov.ua/get-user-certificate/c0gsRwmlJfWUU6L0rOqb","Завантажити сертифікат")</f>
        <v>Завантажити сертифікат</v>
      </c>
    </row>
    <row r="1433" spans="1:4" x14ac:dyDescent="0.3">
      <c r="A1433" t="s">
        <v>2866</v>
      </c>
      <c r="B1433" t="s">
        <v>4</v>
      </c>
      <c r="C1433" t="s">
        <v>2867</v>
      </c>
      <c r="D1433" t="str">
        <f>HYPERLINK("https://talan.bank.gov.ua/get-user-certificate/c0gsREoq9LqOCtqZlX9U","Завантажити сертифікат")</f>
        <v>Завантажити сертифікат</v>
      </c>
    </row>
    <row r="1434" spans="1:4" x14ac:dyDescent="0.3">
      <c r="A1434" t="s">
        <v>2868</v>
      </c>
      <c r="B1434" t="s">
        <v>4</v>
      </c>
      <c r="C1434" t="s">
        <v>2869</v>
      </c>
      <c r="D1434" t="str">
        <f>HYPERLINK("https://talan.bank.gov.ua/get-user-certificate/c0gsR_La8Z4X8yLnZjUY","Завантажити сертифікат")</f>
        <v>Завантажити сертифікат</v>
      </c>
    </row>
    <row r="1435" spans="1:4" x14ac:dyDescent="0.3">
      <c r="A1435" t="s">
        <v>2870</v>
      </c>
      <c r="B1435" t="s">
        <v>4</v>
      </c>
      <c r="C1435" t="s">
        <v>2871</v>
      </c>
      <c r="D1435" t="str">
        <f>HYPERLINK("https://talan.bank.gov.ua/get-user-certificate/c0gsRSXuvgmjX1NnvvD1","Завантажити сертифікат")</f>
        <v>Завантажити сертифікат</v>
      </c>
    </row>
    <row r="1436" spans="1:4" x14ac:dyDescent="0.3">
      <c r="A1436" t="s">
        <v>2872</v>
      </c>
      <c r="B1436" t="s">
        <v>4</v>
      </c>
      <c r="C1436" t="s">
        <v>2873</v>
      </c>
      <c r="D1436" t="str">
        <f>HYPERLINK("https://talan.bank.gov.ua/get-user-certificate/c0gsRMg97H2EexYQZ84D","Завантажити сертифікат")</f>
        <v>Завантажити сертифікат</v>
      </c>
    </row>
    <row r="1437" spans="1:4" x14ac:dyDescent="0.3">
      <c r="A1437" t="s">
        <v>2874</v>
      </c>
      <c r="B1437" t="s">
        <v>4</v>
      </c>
      <c r="C1437" t="s">
        <v>2875</v>
      </c>
      <c r="D1437" t="str">
        <f>HYPERLINK("https://talan.bank.gov.ua/get-user-certificate/c0gsRcKtymIMPn7yjcHv","Завантажити сертифікат")</f>
        <v>Завантажити сертифікат</v>
      </c>
    </row>
    <row r="1438" spans="1:4" x14ac:dyDescent="0.3">
      <c r="A1438" t="s">
        <v>2876</v>
      </c>
      <c r="B1438" t="s">
        <v>4</v>
      </c>
      <c r="C1438" t="s">
        <v>2877</v>
      </c>
      <c r="D1438" t="str">
        <f>HYPERLINK("https://talan.bank.gov.ua/get-user-certificate/c0gsRioN5IArrUxxjaMm","Завантажити сертифікат")</f>
        <v>Завантажити сертифікат</v>
      </c>
    </row>
    <row r="1439" spans="1:4" x14ac:dyDescent="0.3">
      <c r="A1439" t="s">
        <v>2878</v>
      </c>
      <c r="B1439" t="s">
        <v>4</v>
      </c>
      <c r="C1439" t="s">
        <v>2879</v>
      </c>
      <c r="D1439" t="str">
        <f>HYPERLINK("https://talan.bank.gov.ua/get-user-certificate/c0gsR8KD6yB5g6TSXx3e","Завантажити сертифікат")</f>
        <v>Завантажити сертифікат</v>
      </c>
    </row>
    <row r="1440" spans="1:4" x14ac:dyDescent="0.3">
      <c r="A1440" t="s">
        <v>2880</v>
      </c>
      <c r="B1440" t="s">
        <v>4</v>
      </c>
      <c r="C1440" t="s">
        <v>2881</v>
      </c>
      <c r="D1440" t="str">
        <f>HYPERLINK("https://talan.bank.gov.ua/get-user-certificate/c0gsRTGINrHIKV_50SwP","Завантажити сертифікат")</f>
        <v>Завантажити сертифікат</v>
      </c>
    </row>
    <row r="1441" spans="1:4" x14ac:dyDescent="0.3">
      <c r="A1441" t="s">
        <v>2882</v>
      </c>
      <c r="B1441" t="s">
        <v>4</v>
      </c>
      <c r="C1441" t="s">
        <v>2883</v>
      </c>
      <c r="D1441" t="str">
        <f>HYPERLINK("https://talan.bank.gov.ua/get-user-certificate/c0gsR3F5mgx29INLrNc7","Завантажити сертифікат")</f>
        <v>Завантажити сертифікат</v>
      </c>
    </row>
    <row r="1442" spans="1:4" x14ac:dyDescent="0.3">
      <c r="A1442" t="s">
        <v>2884</v>
      </c>
      <c r="B1442" t="s">
        <v>4</v>
      </c>
      <c r="C1442" t="s">
        <v>2885</v>
      </c>
      <c r="D1442" t="str">
        <f>HYPERLINK("https://talan.bank.gov.ua/get-user-certificate/c0gsRYMMVZiLNYTxKJ81","Завантажити сертифікат")</f>
        <v>Завантажити сертифікат</v>
      </c>
    </row>
    <row r="1443" spans="1:4" x14ac:dyDescent="0.3">
      <c r="A1443" t="s">
        <v>2886</v>
      </c>
      <c r="B1443" t="s">
        <v>4</v>
      </c>
      <c r="C1443" t="s">
        <v>2887</v>
      </c>
      <c r="D1443" t="str">
        <f>HYPERLINK("https://talan.bank.gov.ua/get-user-certificate/c0gsRpnTSwVDj1MREA3U","Завантажити сертифікат")</f>
        <v>Завантажити сертифікат</v>
      </c>
    </row>
    <row r="1444" spans="1:4" x14ac:dyDescent="0.3">
      <c r="A1444" t="s">
        <v>2888</v>
      </c>
      <c r="B1444" t="s">
        <v>4</v>
      </c>
      <c r="C1444" t="s">
        <v>2889</v>
      </c>
      <c r="D1444" t="str">
        <f>HYPERLINK("https://talan.bank.gov.ua/get-user-certificate/c0gsRl2RfJmnJEp7nQf5","Завантажити сертифікат")</f>
        <v>Завантажити сертифікат</v>
      </c>
    </row>
    <row r="1445" spans="1:4" x14ac:dyDescent="0.3">
      <c r="A1445" t="s">
        <v>2890</v>
      </c>
      <c r="B1445" t="s">
        <v>4</v>
      </c>
      <c r="C1445" t="s">
        <v>2891</v>
      </c>
      <c r="D1445" t="str">
        <f>HYPERLINK("https://talan.bank.gov.ua/get-user-certificate/c0gsRtuWVV6NA9og7bXo","Завантажити сертифікат")</f>
        <v>Завантажити сертифікат</v>
      </c>
    </row>
    <row r="1446" spans="1:4" x14ac:dyDescent="0.3">
      <c r="A1446" t="s">
        <v>2892</v>
      </c>
      <c r="B1446" t="s">
        <v>4</v>
      </c>
      <c r="C1446" t="s">
        <v>2893</v>
      </c>
      <c r="D1446" t="str">
        <f>HYPERLINK("https://talan.bank.gov.ua/get-user-certificate/c0gsRA9A4Q2XVzAaolht","Завантажити сертифікат")</f>
        <v>Завантажити сертифікат</v>
      </c>
    </row>
    <row r="1447" spans="1:4" x14ac:dyDescent="0.3">
      <c r="A1447" t="s">
        <v>2894</v>
      </c>
      <c r="B1447" t="s">
        <v>4</v>
      </c>
      <c r="C1447" t="s">
        <v>2895</v>
      </c>
      <c r="D1447" t="str">
        <f>HYPERLINK("https://talan.bank.gov.ua/get-user-certificate/c0gsR6Yd50nLTtH_oN1l","Завантажити сертифікат")</f>
        <v>Завантажити сертифікат</v>
      </c>
    </row>
    <row r="1448" spans="1:4" x14ac:dyDescent="0.3">
      <c r="A1448" t="s">
        <v>2896</v>
      </c>
      <c r="B1448" t="s">
        <v>4</v>
      </c>
      <c r="C1448" t="s">
        <v>2897</v>
      </c>
      <c r="D1448" t="str">
        <f>HYPERLINK("https://talan.bank.gov.ua/get-user-certificate/c0gsRmHkVg4bnb-i-UBa","Завантажити сертифікат")</f>
        <v>Завантажити сертифікат</v>
      </c>
    </row>
    <row r="1449" spans="1:4" x14ac:dyDescent="0.3">
      <c r="A1449" t="s">
        <v>2898</v>
      </c>
      <c r="B1449" t="s">
        <v>4</v>
      </c>
      <c r="C1449" t="s">
        <v>2899</v>
      </c>
      <c r="D1449" t="str">
        <f>HYPERLINK("https://talan.bank.gov.ua/get-user-certificate/c0gsRwqprwal4SsS2_9Q","Завантажити сертифікат")</f>
        <v>Завантажити сертифікат</v>
      </c>
    </row>
    <row r="1450" spans="1:4" x14ac:dyDescent="0.3">
      <c r="A1450" t="s">
        <v>2900</v>
      </c>
      <c r="B1450" t="s">
        <v>4</v>
      </c>
      <c r="C1450" t="s">
        <v>2901</v>
      </c>
      <c r="D1450" t="str">
        <f>HYPERLINK("https://talan.bank.gov.ua/get-user-certificate/c0gsRgkdWYQaELs_0J9_","Завантажити сертифікат")</f>
        <v>Завантажити сертифікат</v>
      </c>
    </row>
    <row r="1451" spans="1:4" x14ac:dyDescent="0.3">
      <c r="A1451" t="s">
        <v>2902</v>
      </c>
      <c r="B1451" t="s">
        <v>4</v>
      </c>
      <c r="C1451" t="s">
        <v>2903</v>
      </c>
      <c r="D1451" t="str">
        <f>HYPERLINK("https://talan.bank.gov.ua/get-user-certificate/c0gsR1Etam1baLQwreIC","Завантажити сертифікат")</f>
        <v>Завантажити сертифікат</v>
      </c>
    </row>
    <row r="1452" spans="1:4" x14ac:dyDescent="0.3">
      <c r="A1452" t="s">
        <v>2904</v>
      </c>
      <c r="B1452" t="s">
        <v>4</v>
      </c>
      <c r="C1452" t="s">
        <v>2905</v>
      </c>
      <c r="D1452" t="str">
        <f>HYPERLINK("https://talan.bank.gov.ua/get-user-certificate/c0gsRsUxRJXucK7rEV1J","Завантажити сертифікат")</f>
        <v>Завантажити сертифікат</v>
      </c>
    </row>
    <row r="1453" spans="1:4" x14ac:dyDescent="0.3">
      <c r="A1453" t="s">
        <v>2906</v>
      </c>
      <c r="B1453" t="s">
        <v>4</v>
      </c>
      <c r="C1453" t="s">
        <v>2907</v>
      </c>
      <c r="D1453" t="str">
        <f>HYPERLINK("https://talan.bank.gov.ua/get-user-certificate/c0gsRcVTDQ8nnQwF6SFX","Завантажити сертифікат")</f>
        <v>Завантажити сертифікат</v>
      </c>
    </row>
    <row r="1454" spans="1:4" x14ac:dyDescent="0.3">
      <c r="A1454" t="s">
        <v>2908</v>
      </c>
      <c r="B1454" t="s">
        <v>4</v>
      </c>
      <c r="C1454" t="s">
        <v>2909</v>
      </c>
      <c r="D1454" t="str">
        <f>HYPERLINK("https://talan.bank.gov.ua/get-user-certificate/c0gsRT8PDC0rOJDNoS6n","Завантажити сертифікат")</f>
        <v>Завантажити сертифікат</v>
      </c>
    </row>
    <row r="1455" spans="1:4" x14ac:dyDescent="0.3">
      <c r="A1455" t="s">
        <v>2910</v>
      </c>
      <c r="B1455" t="s">
        <v>4</v>
      </c>
      <c r="C1455" t="s">
        <v>2911</v>
      </c>
      <c r="D1455" t="str">
        <f>HYPERLINK("https://talan.bank.gov.ua/get-user-certificate/c0gsR5GLj45ZVEjJCYzC","Завантажити сертифікат")</f>
        <v>Завантажити сертифікат</v>
      </c>
    </row>
    <row r="1456" spans="1:4" x14ac:dyDescent="0.3">
      <c r="A1456" t="s">
        <v>2912</v>
      </c>
      <c r="B1456" t="s">
        <v>4</v>
      </c>
      <c r="C1456" t="s">
        <v>2913</v>
      </c>
      <c r="D1456" t="str">
        <f>HYPERLINK("https://talan.bank.gov.ua/get-user-certificate/c0gsRO66FmpdDzU0B3vi","Завантажити сертифікат")</f>
        <v>Завантажити сертифікат</v>
      </c>
    </row>
    <row r="1457" spans="1:4" x14ac:dyDescent="0.3">
      <c r="A1457" t="s">
        <v>2914</v>
      </c>
      <c r="B1457" t="s">
        <v>4</v>
      </c>
      <c r="C1457" t="s">
        <v>2915</v>
      </c>
      <c r="D1457" t="str">
        <f>HYPERLINK("https://talan.bank.gov.ua/get-user-certificate/c0gsRPzGs4Wnkf13XRR_","Завантажити сертифікат")</f>
        <v>Завантажити сертифікат</v>
      </c>
    </row>
    <row r="1458" spans="1:4" x14ac:dyDescent="0.3">
      <c r="A1458" t="s">
        <v>2916</v>
      </c>
      <c r="B1458" t="s">
        <v>4</v>
      </c>
      <c r="C1458" t="s">
        <v>2917</v>
      </c>
      <c r="D1458" t="str">
        <f>HYPERLINK("https://talan.bank.gov.ua/get-user-certificate/c0gsRZ0yDXrlrFcWB_wh","Завантажити сертифікат")</f>
        <v>Завантажити сертифікат</v>
      </c>
    </row>
    <row r="1459" spans="1:4" x14ac:dyDescent="0.3">
      <c r="A1459" t="s">
        <v>2918</v>
      </c>
      <c r="B1459" t="s">
        <v>4</v>
      </c>
      <c r="C1459" t="s">
        <v>2919</v>
      </c>
      <c r="D1459" t="str">
        <f>HYPERLINK("https://talan.bank.gov.ua/get-user-certificate/c0gsRVNfjwASbYl_gFUd","Завантажити сертифікат")</f>
        <v>Завантажити сертифікат</v>
      </c>
    </row>
    <row r="1460" spans="1:4" x14ac:dyDescent="0.3">
      <c r="A1460" t="s">
        <v>2920</v>
      </c>
      <c r="B1460" t="s">
        <v>4</v>
      </c>
      <c r="C1460" t="s">
        <v>2921</v>
      </c>
      <c r="D1460" t="str">
        <f>HYPERLINK("https://talan.bank.gov.ua/get-user-certificate/c0gsR4OtHi0VyYOEW14R","Завантажити сертифікат")</f>
        <v>Завантажити сертифікат</v>
      </c>
    </row>
    <row r="1461" spans="1:4" x14ac:dyDescent="0.3">
      <c r="A1461" t="s">
        <v>2922</v>
      </c>
      <c r="B1461" t="s">
        <v>4</v>
      </c>
      <c r="C1461" t="s">
        <v>2923</v>
      </c>
      <c r="D1461" t="str">
        <f>HYPERLINK("https://talan.bank.gov.ua/get-user-certificate/c0gsRyjLUWpKUr_xpLnQ","Завантажити сертифікат")</f>
        <v>Завантажити сертифікат</v>
      </c>
    </row>
    <row r="1462" spans="1:4" x14ac:dyDescent="0.3">
      <c r="A1462" t="s">
        <v>2924</v>
      </c>
      <c r="B1462" t="s">
        <v>4</v>
      </c>
      <c r="C1462" t="s">
        <v>2925</v>
      </c>
      <c r="D1462" t="str">
        <f>HYPERLINK("https://talan.bank.gov.ua/get-user-certificate/c0gsRUaHKY9HWzvY0k3B","Завантажити сертифікат")</f>
        <v>Завантажити сертифікат</v>
      </c>
    </row>
    <row r="1463" spans="1:4" x14ac:dyDescent="0.3">
      <c r="A1463" t="s">
        <v>2926</v>
      </c>
      <c r="B1463" t="s">
        <v>4</v>
      </c>
      <c r="C1463" t="s">
        <v>2927</v>
      </c>
      <c r="D1463" t="str">
        <f>HYPERLINK("https://talan.bank.gov.ua/get-user-certificate/c0gsRZc_qZwMZRgNsf-m","Завантажити сертифікат")</f>
        <v>Завантажити сертифікат</v>
      </c>
    </row>
    <row r="1464" spans="1:4" x14ac:dyDescent="0.3">
      <c r="A1464" t="s">
        <v>2928</v>
      </c>
      <c r="B1464" t="s">
        <v>4</v>
      </c>
      <c r="C1464" t="s">
        <v>2929</v>
      </c>
      <c r="D1464" t="str">
        <f>HYPERLINK("https://talan.bank.gov.ua/get-user-certificate/c0gsRjxy78yS1Fq4ytMG","Завантажити сертифікат")</f>
        <v>Завантажити сертифікат</v>
      </c>
    </row>
    <row r="1465" spans="1:4" x14ac:dyDescent="0.3">
      <c r="A1465" t="s">
        <v>2930</v>
      </c>
      <c r="B1465" t="s">
        <v>4</v>
      </c>
      <c r="C1465" t="s">
        <v>2931</v>
      </c>
      <c r="D1465" t="str">
        <f>HYPERLINK("https://talan.bank.gov.ua/get-user-certificate/c0gsRt3PXYerT8dC5HI1","Завантажити сертифікат")</f>
        <v>Завантажити сертифікат</v>
      </c>
    </row>
    <row r="1466" spans="1:4" x14ac:dyDescent="0.3">
      <c r="A1466" t="s">
        <v>2932</v>
      </c>
      <c r="B1466" t="s">
        <v>4</v>
      </c>
      <c r="C1466" t="s">
        <v>2933</v>
      </c>
      <c r="D1466" t="str">
        <f>HYPERLINK("https://talan.bank.gov.ua/get-user-certificate/c0gsRryr3V9tl2g9psd5","Завантажити сертифікат")</f>
        <v>Завантажити сертифікат</v>
      </c>
    </row>
    <row r="1467" spans="1:4" x14ac:dyDescent="0.3">
      <c r="A1467" t="s">
        <v>2934</v>
      </c>
      <c r="B1467" t="s">
        <v>4</v>
      </c>
      <c r="C1467" t="s">
        <v>2935</v>
      </c>
      <c r="D1467" t="str">
        <f>HYPERLINK("https://talan.bank.gov.ua/get-user-certificate/c0gsRVodOBCjH57CcHJy","Завантажити сертифікат")</f>
        <v>Завантажити сертифікат</v>
      </c>
    </row>
    <row r="1468" spans="1:4" x14ac:dyDescent="0.3">
      <c r="A1468" t="s">
        <v>2936</v>
      </c>
      <c r="B1468" t="s">
        <v>4</v>
      </c>
      <c r="C1468" t="s">
        <v>2937</v>
      </c>
      <c r="D1468" t="str">
        <f>HYPERLINK("https://talan.bank.gov.ua/get-user-certificate/c0gsRmqeQ_811X0LY6yl","Завантажити сертифікат")</f>
        <v>Завантажити сертифікат</v>
      </c>
    </row>
    <row r="1469" spans="1:4" x14ac:dyDescent="0.3">
      <c r="A1469" t="s">
        <v>2938</v>
      </c>
      <c r="B1469" t="s">
        <v>4</v>
      </c>
      <c r="C1469" t="s">
        <v>2939</v>
      </c>
      <c r="D1469" t="str">
        <f>HYPERLINK("https://talan.bank.gov.ua/get-user-certificate/c0gsRhPF1HYJo7IyENMt","Завантажити сертифікат")</f>
        <v>Завантажити сертифікат</v>
      </c>
    </row>
    <row r="1470" spans="1:4" x14ac:dyDescent="0.3">
      <c r="A1470" t="s">
        <v>2940</v>
      </c>
      <c r="B1470" t="s">
        <v>4</v>
      </c>
      <c r="C1470" t="s">
        <v>2941</v>
      </c>
      <c r="D1470" t="str">
        <f>HYPERLINK("https://talan.bank.gov.ua/get-user-certificate/c0gsRHCJoqUiKRWMJw1b","Завантажити сертифікат")</f>
        <v>Завантажити сертифікат</v>
      </c>
    </row>
    <row r="1471" spans="1:4" x14ac:dyDescent="0.3">
      <c r="A1471" t="s">
        <v>2942</v>
      </c>
      <c r="B1471" t="s">
        <v>4</v>
      </c>
      <c r="C1471" t="s">
        <v>2943</v>
      </c>
      <c r="D1471" t="str">
        <f>HYPERLINK("https://talan.bank.gov.ua/get-user-certificate/c0gsRlr4bXNkvkNmnkJ5","Завантажити сертифікат")</f>
        <v>Завантажити сертифікат</v>
      </c>
    </row>
    <row r="1472" spans="1:4" x14ac:dyDescent="0.3">
      <c r="A1472" t="s">
        <v>2944</v>
      </c>
      <c r="B1472" t="s">
        <v>4</v>
      </c>
      <c r="C1472" t="s">
        <v>2945</v>
      </c>
      <c r="D1472" t="str">
        <f>HYPERLINK("https://talan.bank.gov.ua/get-user-certificate/c0gsRpJxraOfuF_xC5XR","Завантажити сертифікат")</f>
        <v>Завантажити сертифікат</v>
      </c>
    </row>
    <row r="1473" spans="1:4" x14ac:dyDescent="0.3">
      <c r="A1473" t="s">
        <v>2946</v>
      </c>
      <c r="B1473" t="s">
        <v>4</v>
      </c>
      <c r="C1473" t="s">
        <v>2947</v>
      </c>
      <c r="D1473" t="str">
        <f>HYPERLINK("https://talan.bank.gov.ua/get-user-certificate/c0gsR_5v8dcOiK2kgjYM","Завантажити сертифікат")</f>
        <v>Завантажити сертифікат</v>
      </c>
    </row>
    <row r="1474" spans="1:4" x14ac:dyDescent="0.3">
      <c r="A1474" t="s">
        <v>2948</v>
      </c>
      <c r="B1474" t="s">
        <v>4</v>
      </c>
      <c r="C1474" t="s">
        <v>2949</v>
      </c>
      <c r="D1474" t="str">
        <f>HYPERLINK("https://talan.bank.gov.ua/get-user-certificate/c0gsROZCc24an4F74sCn","Завантажити сертифікат")</f>
        <v>Завантажити сертифікат</v>
      </c>
    </row>
    <row r="1475" spans="1:4" x14ac:dyDescent="0.3">
      <c r="A1475" t="s">
        <v>2950</v>
      </c>
      <c r="B1475" t="s">
        <v>4</v>
      </c>
      <c r="C1475" t="s">
        <v>2951</v>
      </c>
      <c r="D1475" t="str">
        <f>HYPERLINK("https://talan.bank.gov.ua/get-user-certificate/c0gsRwS0GxiO2jNPs0ZR","Завантажити сертифікат")</f>
        <v>Завантажити сертифікат</v>
      </c>
    </row>
    <row r="1476" spans="1:4" x14ac:dyDescent="0.3">
      <c r="A1476" t="s">
        <v>2952</v>
      </c>
      <c r="B1476" t="s">
        <v>4</v>
      </c>
      <c r="C1476" t="s">
        <v>2953</v>
      </c>
      <c r="D1476" t="str">
        <f>HYPERLINK("https://talan.bank.gov.ua/get-user-certificate/c0gsRCic34ajtMJkbUc9","Завантажити сертифікат")</f>
        <v>Завантажити сертифікат</v>
      </c>
    </row>
    <row r="1477" spans="1:4" x14ac:dyDescent="0.3">
      <c r="A1477" t="s">
        <v>2954</v>
      </c>
      <c r="B1477" t="s">
        <v>4</v>
      </c>
      <c r="C1477" t="s">
        <v>2955</v>
      </c>
      <c r="D1477" t="str">
        <f>HYPERLINK("https://talan.bank.gov.ua/get-user-certificate/c0gsRBNj6qyXHgYbs6Ty","Завантажити сертифікат")</f>
        <v>Завантажити сертифікат</v>
      </c>
    </row>
    <row r="1478" spans="1:4" x14ac:dyDescent="0.3">
      <c r="A1478" t="s">
        <v>2956</v>
      </c>
      <c r="B1478" t="s">
        <v>4</v>
      </c>
      <c r="C1478" t="s">
        <v>2957</v>
      </c>
      <c r="D1478" t="str">
        <f>HYPERLINK("https://talan.bank.gov.ua/get-user-certificate/c0gsRZ1JUCda2rnuKZuI","Завантажити сертифікат")</f>
        <v>Завантажити сертифікат</v>
      </c>
    </row>
    <row r="1479" spans="1:4" x14ac:dyDescent="0.3">
      <c r="A1479" t="s">
        <v>2958</v>
      </c>
      <c r="B1479" t="s">
        <v>4</v>
      </c>
      <c r="C1479" t="s">
        <v>2959</v>
      </c>
      <c r="D1479" t="str">
        <f>HYPERLINK("https://talan.bank.gov.ua/get-user-certificate/c0gsRXZo-y8p5RRuuzRO","Завантажити сертифікат")</f>
        <v>Завантажити сертифікат</v>
      </c>
    </row>
    <row r="1480" spans="1:4" x14ac:dyDescent="0.3">
      <c r="A1480" t="s">
        <v>2960</v>
      </c>
      <c r="B1480" t="s">
        <v>4</v>
      </c>
      <c r="C1480" t="s">
        <v>2961</v>
      </c>
      <c r="D1480" t="str">
        <f>HYPERLINK("https://talan.bank.gov.ua/get-user-certificate/c0gsRpU7RQ7HLNZFTg8t","Завантажити сертифікат")</f>
        <v>Завантажити сертифікат</v>
      </c>
    </row>
    <row r="1481" spans="1:4" x14ac:dyDescent="0.3">
      <c r="A1481" t="s">
        <v>2962</v>
      </c>
      <c r="B1481" t="s">
        <v>4</v>
      </c>
      <c r="C1481" t="s">
        <v>2963</v>
      </c>
      <c r="D1481" t="str">
        <f>HYPERLINK("https://talan.bank.gov.ua/get-user-certificate/c0gsRro-S7gSEzHoPl0V","Завантажити сертифікат")</f>
        <v>Завантажити сертифікат</v>
      </c>
    </row>
    <row r="1482" spans="1:4" x14ac:dyDescent="0.3">
      <c r="A1482" t="s">
        <v>2964</v>
      </c>
      <c r="B1482" t="s">
        <v>4</v>
      </c>
      <c r="C1482" t="s">
        <v>2965</v>
      </c>
      <c r="D1482" t="str">
        <f>HYPERLINK("https://talan.bank.gov.ua/get-user-certificate/c0gsRt1kuZCkiRFSTiLt","Завантажити сертифікат")</f>
        <v>Завантажити сертифікат</v>
      </c>
    </row>
    <row r="1483" spans="1:4" x14ac:dyDescent="0.3">
      <c r="A1483" t="s">
        <v>2966</v>
      </c>
      <c r="B1483" t="s">
        <v>4</v>
      </c>
      <c r="C1483" t="s">
        <v>2967</v>
      </c>
      <c r="D1483" t="str">
        <f>HYPERLINK("https://talan.bank.gov.ua/get-user-certificate/c0gsRBxm4ydEDPzKBncJ","Завантажити сертифікат")</f>
        <v>Завантажити сертифікат</v>
      </c>
    </row>
    <row r="1484" spans="1:4" x14ac:dyDescent="0.3">
      <c r="A1484" t="s">
        <v>2968</v>
      </c>
      <c r="B1484" t="s">
        <v>4</v>
      </c>
      <c r="C1484" t="s">
        <v>2969</v>
      </c>
      <c r="D1484" t="str">
        <f>HYPERLINK("https://talan.bank.gov.ua/get-user-certificate/c0gsR4DgXi-KzwpGjv_T","Завантажити сертифікат")</f>
        <v>Завантажити сертифікат</v>
      </c>
    </row>
    <row r="1485" spans="1:4" x14ac:dyDescent="0.3">
      <c r="A1485" t="s">
        <v>2970</v>
      </c>
      <c r="B1485" t="s">
        <v>4</v>
      </c>
      <c r="C1485" t="s">
        <v>2971</v>
      </c>
      <c r="D1485" t="str">
        <f>HYPERLINK("https://talan.bank.gov.ua/get-user-certificate/c0gsRPVCE6shNOUmwYt3","Завантажити сертифікат")</f>
        <v>Завантажити сертифікат</v>
      </c>
    </row>
    <row r="1486" spans="1:4" x14ac:dyDescent="0.3">
      <c r="A1486" t="s">
        <v>2972</v>
      </c>
      <c r="B1486" t="s">
        <v>4</v>
      </c>
      <c r="C1486" t="s">
        <v>2973</v>
      </c>
      <c r="D1486" t="str">
        <f>HYPERLINK("https://talan.bank.gov.ua/get-user-certificate/c0gsRE62AnZVIrl5-3K5","Завантажити сертифікат")</f>
        <v>Завантажити сертифікат</v>
      </c>
    </row>
    <row r="1487" spans="1:4" x14ac:dyDescent="0.3">
      <c r="A1487" t="s">
        <v>2974</v>
      </c>
      <c r="B1487" t="s">
        <v>4</v>
      </c>
      <c r="C1487" t="s">
        <v>2975</v>
      </c>
      <c r="D1487" t="str">
        <f>HYPERLINK("https://talan.bank.gov.ua/get-user-certificate/c0gsRj20XFesyCgDlRyg","Завантажити сертифікат")</f>
        <v>Завантажити сертифікат</v>
      </c>
    </row>
    <row r="1488" spans="1:4" x14ac:dyDescent="0.3">
      <c r="A1488" t="s">
        <v>2976</v>
      </c>
      <c r="B1488" t="s">
        <v>4</v>
      </c>
      <c r="C1488" t="s">
        <v>2977</v>
      </c>
      <c r="D1488" t="str">
        <f>HYPERLINK("https://talan.bank.gov.ua/get-user-certificate/c0gsRCBZEVPn0bs7IL8C","Завантажити сертифікат")</f>
        <v>Завантажити сертифікат</v>
      </c>
    </row>
    <row r="1489" spans="1:4" x14ac:dyDescent="0.3">
      <c r="A1489" t="s">
        <v>2978</v>
      </c>
      <c r="B1489" t="s">
        <v>4</v>
      </c>
      <c r="C1489" t="s">
        <v>2979</v>
      </c>
      <c r="D1489" t="str">
        <f>HYPERLINK("https://talan.bank.gov.ua/get-user-certificate/c0gsRRea22yydQfyBt2e","Завантажити сертифікат")</f>
        <v>Завантажити сертифікат</v>
      </c>
    </row>
    <row r="1490" spans="1:4" x14ac:dyDescent="0.3">
      <c r="A1490" t="s">
        <v>2980</v>
      </c>
      <c r="B1490" t="s">
        <v>4</v>
      </c>
      <c r="C1490" t="s">
        <v>2981</v>
      </c>
      <c r="D1490" t="str">
        <f>HYPERLINK("https://talan.bank.gov.ua/get-user-certificate/c0gsR0q2KdBMUJVB3lAR","Завантажити сертифікат")</f>
        <v>Завантажити сертифікат</v>
      </c>
    </row>
    <row r="1491" spans="1:4" x14ac:dyDescent="0.3">
      <c r="A1491" t="s">
        <v>2982</v>
      </c>
      <c r="B1491" t="s">
        <v>4</v>
      </c>
      <c r="C1491" t="s">
        <v>2983</v>
      </c>
      <c r="D1491" t="str">
        <f>HYPERLINK("https://talan.bank.gov.ua/get-user-certificate/c0gsRBxSPpH9xdJM9BNn","Завантажити сертифікат")</f>
        <v>Завантажити сертифікат</v>
      </c>
    </row>
    <row r="1492" spans="1:4" x14ac:dyDescent="0.3">
      <c r="A1492" t="s">
        <v>2984</v>
      </c>
      <c r="B1492" t="s">
        <v>4</v>
      </c>
      <c r="C1492" t="s">
        <v>2985</v>
      </c>
      <c r="D1492" t="str">
        <f>HYPERLINK("https://talan.bank.gov.ua/get-user-certificate/c0gsR2YOCQvKdO35qSHR","Завантажити сертифікат")</f>
        <v>Завантажити сертифікат</v>
      </c>
    </row>
    <row r="1493" spans="1:4" x14ac:dyDescent="0.3">
      <c r="A1493" t="s">
        <v>2986</v>
      </c>
      <c r="B1493" t="s">
        <v>4</v>
      </c>
      <c r="C1493" t="s">
        <v>2987</v>
      </c>
      <c r="D1493" t="str">
        <f>HYPERLINK("https://talan.bank.gov.ua/get-user-certificate/c0gsR8pAaoF0NwcZC8f-","Завантажити сертифікат")</f>
        <v>Завантажити сертифікат</v>
      </c>
    </row>
    <row r="1494" spans="1:4" x14ac:dyDescent="0.3">
      <c r="A1494" t="s">
        <v>2988</v>
      </c>
      <c r="B1494" t="s">
        <v>4</v>
      </c>
      <c r="C1494" t="s">
        <v>2989</v>
      </c>
      <c r="D1494" t="str">
        <f>HYPERLINK("https://talan.bank.gov.ua/get-user-certificate/c0gsRqmEcPixnxd5PWdm","Завантажити сертифікат")</f>
        <v>Завантажити сертифікат</v>
      </c>
    </row>
    <row r="1495" spans="1:4" x14ac:dyDescent="0.3">
      <c r="A1495" t="s">
        <v>2990</v>
      </c>
      <c r="B1495" t="s">
        <v>4</v>
      </c>
      <c r="C1495" t="s">
        <v>2991</v>
      </c>
      <c r="D1495" t="str">
        <f>HYPERLINK("https://talan.bank.gov.ua/get-user-certificate/c0gsRKDfn-yC4IIGyx91","Завантажити сертифікат")</f>
        <v>Завантажити сертифікат</v>
      </c>
    </row>
    <row r="1496" spans="1:4" x14ac:dyDescent="0.3">
      <c r="A1496" t="s">
        <v>2992</v>
      </c>
      <c r="B1496" t="s">
        <v>4</v>
      </c>
      <c r="C1496" t="s">
        <v>2993</v>
      </c>
      <c r="D1496" t="str">
        <f>HYPERLINK("https://talan.bank.gov.ua/get-user-certificate/c0gsRvFhQ6zmzXzz-aUv","Завантажити сертифікат")</f>
        <v>Завантажити сертифікат</v>
      </c>
    </row>
    <row r="1497" spans="1:4" x14ac:dyDescent="0.3">
      <c r="A1497" t="s">
        <v>2994</v>
      </c>
      <c r="B1497" t="s">
        <v>4</v>
      </c>
      <c r="C1497" t="s">
        <v>2995</v>
      </c>
      <c r="D1497" t="str">
        <f>HYPERLINK("https://talan.bank.gov.ua/get-user-certificate/c0gsRabfx2FucwkQCOHA","Завантажити сертифікат")</f>
        <v>Завантажити сертифікат</v>
      </c>
    </row>
    <row r="1498" spans="1:4" x14ac:dyDescent="0.3">
      <c r="A1498" t="s">
        <v>2996</v>
      </c>
      <c r="B1498" t="s">
        <v>4</v>
      </c>
      <c r="C1498" t="s">
        <v>2997</v>
      </c>
      <c r="D1498" t="str">
        <f>HYPERLINK("https://talan.bank.gov.ua/get-user-certificate/c0gsR-LD41IOubMZy7YL","Завантажити сертифікат")</f>
        <v>Завантажити сертифікат</v>
      </c>
    </row>
    <row r="1499" spans="1:4" x14ac:dyDescent="0.3">
      <c r="A1499" t="s">
        <v>2998</v>
      </c>
      <c r="B1499" t="s">
        <v>4</v>
      </c>
      <c r="C1499" t="s">
        <v>2999</v>
      </c>
      <c r="D1499" t="str">
        <f>HYPERLINK("https://talan.bank.gov.ua/get-user-certificate/c0gsRuf-2o_LdsyRmIty","Завантажити сертифікат")</f>
        <v>Завантажити сертифікат</v>
      </c>
    </row>
    <row r="1500" spans="1:4" x14ac:dyDescent="0.3">
      <c r="A1500" t="s">
        <v>3000</v>
      </c>
      <c r="B1500" t="s">
        <v>4</v>
      </c>
      <c r="C1500" t="s">
        <v>3001</v>
      </c>
      <c r="D1500" t="str">
        <f>HYPERLINK("https://talan.bank.gov.ua/get-user-certificate/c0gsRFTiRXMIiNo-IqYJ","Завантажити сертифікат")</f>
        <v>Завантажити сертифікат</v>
      </c>
    </row>
    <row r="1501" spans="1:4" x14ac:dyDescent="0.3">
      <c r="A1501" t="s">
        <v>3002</v>
      </c>
      <c r="B1501" t="s">
        <v>4</v>
      </c>
      <c r="C1501" t="s">
        <v>3003</v>
      </c>
      <c r="D1501" t="str">
        <f>HYPERLINK("https://talan.bank.gov.ua/get-user-certificate/c0gsR7YkVWU0D0cgrXpc","Завантажити сертифікат")</f>
        <v>Завантажити сертифікат</v>
      </c>
    </row>
    <row r="1502" spans="1:4" x14ac:dyDescent="0.3">
      <c r="A1502" t="s">
        <v>3004</v>
      </c>
      <c r="B1502" t="s">
        <v>4</v>
      </c>
      <c r="C1502" t="s">
        <v>3005</v>
      </c>
      <c r="D1502" t="str">
        <f>HYPERLINK("https://talan.bank.gov.ua/get-user-certificate/c0gsR2TO5EHR6J93ixIX","Завантажити сертифікат")</f>
        <v>Завантажити сертифікат</v>
      </c>
    </row>
    <row r="1503" spans="1:4" x14ac:dyDescent="0.3">
      <c r="A1503" t="s">
        <v>3006</v>
      </c>
      <c r="B1503" t="s">
        <v>4</v>
      </c>
      <c r="C1503" t="s">
        <v>3007</v>
      </c>
      <c r="D1503" t="str">
        <f>HYPERLINK("https://talan.bank.gov.ua/get-user-certificate/c0gsRzUrphoiycy7zneZ","Завантажити сертифікат")</f>
        <v>Завантажити сертифікат</v>
      </c>
    </row>
    <row r="1504" spans="1:4" x14ac:dyDescent="0.3">
      <c r="A1504" t="s">
        <v>3008</v>
      </c>
      <c r="B1504" t="s">
        <v>4</v>
      </c>
      <c r="C1504" t="s">
        <v>3009</v>
      </c>
      <c r="D1504" t="str">
        <f>HYPERLINK("https://talan.bank.gov.ua/get-user-certificate/c0gsRMSUvy2VX825PLRn","Завантажити сертифікат")</f>
        <v>Завантажити сертифікат</v>
      </c>
    </row>
    <row r="1505" spans="1:4" x14ac:dyDescent="0.3">
      <c r="A1505" t="s">
        <v>3010</v>
      </c>
      <c r="B1505" t="s">
        <v>4</v>
      </c>
      <c r="C1505" t="s">
        <v>3011</v>
      </c>
      <c r="D1505" t="str">
        <f>HYPERLINK("https://talan.bank.gov.ua/get-user-certificate/c0gsRCNKRTZxz-ww-_1P","Завантажити сертифікат")</f>
        <v>Завантажити сертифікат</v>
      </c>
    </row>
    <row r="1506" spans="1:4" x14ac:dyDescent="0.3">
      <c r="A1506" t="s">
        <v>3012</v>
      </c>
      <c r="B1506" t="s">
        <v>4</v>
      </c>
      <c r="C1506" t="s">
        <v>3013</v>
      </c>
      <c r="D1506" t="str">
        <f>HYPERLINK("https://talan.bank.gov.ua/get-user-certificate/c0gsRUUEbPabViVlBH0f","Завантажити сертифікат")</f>
        <v>Завантажити сертифікат</v>
      </c>
    </row>
    <row r="1507" spans="1:4" x14ac:dyDescent="0.3">
      <c r="A1507" t="s">
        <v>3014</v>
      </c>
      <c r="B1507" t="s">
        <v>4</v>
      </c>
      <c r="C1507" t="s">
        <v>3015</v>
      </c>
      <c r="D1507" t="str">
        <f>HYPERLINK("https://talan.bank.gov.ua/get-user-certificate/c0gsRVo1wfgVN4Y8-1pf","Завантажити сертифікат")</f>
        <v>Завантажити сертифікат</v>
      </c>
    </row>
    <row r="1508" spans="1:4" x14ac:dyDescent="0.3">
      <c r="A1508" t="s">
        <v>3016</v>
      </c>
      <c r="B1508" t="s">
        <v>4</v>
      </c>
      <c r="C1508" t="s">
        <v>3017</v>
      </c>
      <c r="D1508" t="str">
        <f>HYPERLINK("https://talan.bank.gov.ua/get-user-certificate/c0gsRR6yaTCGj996r51F","Завантажити сертифікат")</f>
        <v>Завантажити сертифікат</v>
      </c>
    </row>
    <row r="1509" spans="1:4" x14ac:dyDescent="0.3">
      <c r="A1509" t="s">
        <v>3018</v>
      </c>
      <c r="B1509" t="s">
        <v>4</v>
      </c>
      <c r="C1509" t="s">
        <v>3019</v>
      </c>
      <c r="D1509" t="str">
        <f>HYPERLINK("https://talan.bank.gov.ua/get-user-certificate/c0gsRUWl3nfZvNCZXuUZ","Завантажити сертифікат")</f>
        <v>Завантажити сертифікат</v>
      </c>
    </row>
    <row r="1510" spans="1:4" x14ac:dyDescent="0.3">
      <c r="A1510" t="s">
        <v>3020</v>
      </c>
      <c r="B1510" t="s">
        <v>4</v>
      </c>
      <c r="C1510" t="s">
        <v>3021</v>
      </c>
      <c r="D1510" t="str">
        <f>HYPERLINK("https://talan.bank.gov.ua/get-user-certificate/c0gsRDFoooXbmgta89uT","Завантажити сертифікат")</f>
        <v>Завантажити сертифікат</v>
      </c>
    </row>
    <row r="1511" spans="1:4" x14ac:dyDescent="0.3">
      <c r="A1511" t="s">
        <v>3022</v>
      </c>
      <c r="B1511" t="s">
        <v>4</v>
      </c>
      <c r="C1511" t="s">
        <v>3023</v>
      </c>
      <c r="D1511" t="str">
        <f>HYPERLINK("https://talan.bank.gov.ua/get-user-certificate/c0gsROXWZUCMwtFAfHf9","Завантажити сертифікат")</f>
        <v>Завантажити сертифікат</v>
      </c>
    </row>
    <row r="1512" spans="1:4" x14ac:dyDescent="0.3">
      <c r="A1512" t="s">
        <v>3024</v>
      </c>
      <c r="B1512" t="s">
        <v>4</v>
      </c>
      <c r="C1512" t="s">
        <v>3025</v>
      </c>
      <c r="D1512" t="str">
        <f>HYPERLINK("https://talan.bank.gov.ua/get-user-certificate/c0gsRTvN4CHURFpLBghJ","Завантажити сертифікат")</f>
        <v>Завантажити сертифікат</v>
      </c>
    </row>
    <row r="1513" spans="1:4" x14ac:dyDescent="0.3">
      <c r="A1513" t="s">
        <v>3026</v>
      </c>
      <c r="B1513" t="s">
        <v>4</v>
      </c>
      <c r="C1513" t="s">
        <v>3027</v>
      </c>
      <c r="D1513" t="str">
        <f>HYPERLINK("https://talan.bank.gov.ua/get-user-certificate/c0gsRWxUm8lAriNo5RW1","Завантажити сертифікат")</f>
        <v>Завантажити сертифікат</v>
      </c>
    </row>
    <row r="1514" spans="1:4" x14ac:dyDescent="0.3">
      <c r="A1514" t="s">
        <v>3028</v>
      </c>
      <c r="B1514" t="s">
        <v>4</v>
      </c>
      <c r="C1514" t="s">
        <v>3029</v>
      </c>
      <c r="D1514" t="str">
        <f>HYPERLINK("https://talan.bank.gov.ua/get-user-certificate/c0gsRHD4UHF72QypJwlk","Завантажити сертифікат")</f>
        <v>Завантажити сертифікат</v>
      </c>
    </row>
    <row r="1515" spans="1:4" x14ac:dyDescent="0.3">
      <c r="A1515" t="s">
        <v>3030</v>
      </c>
      <c r="B1515" t="s">
        <v>4</v>
      </c>
      <c r="C1515" t="s">
        <v>3031</v>
      </c>
      <c r="D1515" t="str">
        <f>HYPERLINK("https://talan.bank.gov.ua/get-user-certificate/c0gsRY3CPZ9qY1E5PTX8","Завантажити сертифікат")</f>
        <v>Завантажити сертифікат</v>
      </c>
    </row>
    <row r="1516" spans="1:4" x14ac:dyDescent="0.3">
      <c r="A1516" t="s">
        <v>3032</v>
      </c>
      <c r="B1516" t="s">
        <v>4</v>
      </c>
      <c r="C1516" t="s">
        <v>3033</v>
      </c>
      <c r="D1516" t="str">
        <f>HYPERLINK("https://talan.bank.gov.ua/get-user-certificate/c0gsRZ6BsrJtidIc85Pg","Завантажити сертифікат")</f>
        <v>Завантажити сертифікат</v>
      </c>
    </row>
    <row r="1517" spans="1:4" x14ac:dyDescent="0.3">
      <c r="A1517" t="s">
        <v>3034</v>
      </c>
      <c r="B1517" t="s">
        <v>4</v>
      </c>
      <c r="C1517" t="s">
        <v>3035</v>
      </c>
      <c r="D1517" t="str">
        <f>HYPERLINK("https://talan.bank.gov.ua/get-user-certificate/c0gsR5tdzpwSznSXFZb-","Завантажити сертифікат")</f>
        <v>Завантажити сертифікат</v>
      </c>
    </row>
    <row r="1518" spans="1:4" x14ac:dyDescent="0.3">
      <c r="A1518" t="s">
        <v>3036</v>
      </c>
      <c r="B1518" t="s">
        <v>4</v>
      </c>
      <c r="C1518" t="s">
        <v>3037</v>
      </c>
      <c r="D1518" t="str">
        <f>HYPERLINK("https://talan.bank.gov.ua/get-user-certificate/c0gsREAXIjn-qpgx4xCZ","Завантажити сертифікат")</f>
        <v>Завантажити сертифікат</v>
      </c>
    </row>
    <row r="1519" spans="1:4" x14ac:dyDescent="0.3">
      <c r="A1519" t="s">
        <v>3038</v>
      </c>
      <c r="B1519" t="s">
        <v>4</v>
      </c>
      <c r="C1519" t="s">
        <v>3039</v>
      </c>
      <c r="D1519" t="str">
        <f>HYPERLINK("https://talan.bank.gov.ua/get-user-certificate/c0gsRpv-x2y6JUVkf20f","Завантажити сертифікат")</f>
        <v>Завантажити сертифікат</v>
      </c>
    </row>
    <row r="1520" spans="1:4" x14ac:dyDescent="0.3">
      <c r="A1520" t="s">
        <v>3040</v>
      </c>
      <c r="B1520" t="s">
        <v>4</v>
      </c>
      <c r="C1520" t="s">
        <v>3041</v>
      </c>
      <c r="D1520" t="str">
        <f>HYPERLINK("https://talan.bank.gov.ua/get-user-certificate/c0gsRPe-KjJEziVVrk33","Завантажити сертифікат")</f>
        <v>Завантажити сертифікат</v>
      </c>
    </row>
    <row r="1521" spans="1:4" x14ac:dyDescent="0.3">
      <c r="A1521" t="s">
        <v>3042</v>
      </c>
      <c r="B1521" t="s">
        <v>4</v>
      </c>
      <c r="C1521" t="s">
        <v>3043</v>
      </c>
      <c r="D1521" t="str">
        <f>HYPERLINK("https://talan.bank.gov.ua/get-user-certificate/c0gsR6l4E57hkfgWlmyR","Завантажити сертифікат")</f>
        <v>Завантажити сертифікат</v>
      </c>
    </row>
    <row r="1522" spans="1:4" x14ac:dyDescent="0.3">
      <c r="A1522" t="s">
        <v>3044</v>
      </c>
      <c r="B1522" t="s">
        <v>4</v>
      </c>
      <c r="C1522" t="s">
        <v>3045</v>
      </c>
      <c r="D1522" t="str">
        <f>HYPERLINK("https://talan.bank.gov.ua/get-user-certificate/c0gsRpXJqdLNEWn9cTXL","Завантажити сертифікат")</f>
        <v>Завантажити сертифікат</v>
      </c>
    </row>
    <row r="1523" spans="1:4" x14ac:dyDescent="0.3">
      <c r="A1523" t="s">
        <v>3046</v>
      </c>
      <c r="B1523" t="s">
        <v>4</v>
      </c>
      <c r="C1523" t="s">
        <v>3047</v>
      </c>
      <c r="D1523" t="str">
        <f>HYPERLINK("https://talan.bank.gov.ua/get-user-certificate/c0gsR7QbDRkuRN1kWrf8","Завантажити сертифікат")</f>
        <v>Завантажити сертифікат</v>
      </c>
    </row>
    <row r="1524" spans="1:4" x14ac:dyDescent="0.3">
      <c r="A1524" t="s">
        <v>3048</v>
      </c>
      <c r="B1524" t="s">
        <v>4</v>
      </c>
      <c r="C1524" t="s">
        <v>3049</v>
      </c>
      <c r="D1524" t="str">
        <f>HYPERLINK("https://talan.bank.gov.ua/get-user-certificate/c0gsRFfAFo5BHrYdbokk","Завантажити сертифікат")</f>
        <v>Завантажити сертифікат</v>
      </c>
    </row>
    <row r="1525" spans="1:4" x14ac:dyDescent="0.3">
      <c r="A1525" t="s">
        <v>3050</v>
      </c>
      <c r="B1525" t="s">
        <v>4</v>
      </c>
      <c r="C1525" t="s">
        <v>3051</v>
      </c>
      <c r="D1525" t="str">
        <f>HYPERLINK("https://talan.bank.gov.ua/get-user-certificate/c0gsRojMKuwwoRasWH57","Завантажити сертифікат")</f>
        <v>Завантажити сертифікат</v>
      </c>
    </row>
    <row r="1526" spans="1:4" x14ac:dyDescent="0.3">
      <c r="A1526" t="s">
        <v>3052</v>
      </c>
      <c r="B1526" t="s">
        <v>4</v>
      </c>
      <c r="C1526" t="s">
        <v>3053</v>
      </c>
      <c r="D1526" t="str">
        <f>HYPERLINK("https://talan.bank.gov.ua/get-user-certificate/c0gsRP9xRs5mKwG1lS_T","Завантажити сертифікат")</f>
        <v>Завантажити сертифікат</v>
      </c>
    </row>
    <row r="1527" spans="1:4" x14ac:dyDescent="0.3">
      <c r="A1527" t="s">
        <v>3054</v>
      </c>
      <c r="B1527" t="s">
        <v>4</v>
      </c>
      <c r="C1527" t="s">
        <v>3055</v>
      </c>
      <c r="D1527" t="str">
        <f>HYPERLINK("https://talan.bank.gov.ua/get-user-certificate/c0gsRhp4nX5Dr4A_4CtO","Завантажити сертифікат")</f>
        <v>Завантажити сертифікат</v>
      </c>
    </row>
    <row r="1528" spans="1:4" x14ac:dyDescent="0.3">
      <c r="A1528" t="s">
        <v>3056</v>
      </c>
      <c r="B1528" t="s">
        <v>4</v>
      </c>
      <c r="C1528" t="s">
        <v>3057</v>
      </c>
      <c r="D1528" t="str">
        <f>HYPERLINK("https://talan.bank.gov.ua/get-user-certificate/c0gsRhGA4wtGUUgwT-jb","Завантажити сертифікат")</f>
        <v>Завантажити сертифікат</v>
      </c>
    </row>
    <row r="1529" spans="1:4" x14ac:dyDescent="0.3">
      <c r="A1529" t="s">
        <v>3058</v>
      </c>
      <c r="B1529" t="s">
        <v>4</v>
      </c>
      <c r="C1529" t="s">
        <v>3059</v>
      </c>
      <c r="D1529" t="str">
        <f>HYPERLINK("https://talan.bank.gov.ua/get-user-certificate/c0gsRqDGlQN1sfY7oQYk","Завантажити сертифікат")</f>
        <v>Завантажити сертифікат</v>
      </c>
    </row>
    <row r="1530" spans="1:4" x14ac:dyDescent="0.3">
      <c r="A1530" t="s">
        <v>3060</v>
      </c>
      <c r="B1530" t="s">
        <v>4</v>
      </c>
      <c r="C1530" t="s">
        <v>3061</v>
      </c>
      <c r="D1530" t="str">
        <f>HYPERLINK("https://talan.bank.gov.ua/get-user-certificate/c0gsRUnginx_4TJgSzfm","Завантажити сертифікат")</f>
        <v>Завантажити сертифікат</v>
      </c>
    </row>
    <row r="1531" spans="1:4" x14ac:dyDescent="0.3">
      <c r="A1531" t="s">
        <v>3062</v>
      </c>
      <c r="B1531" t="s">
        <v>4</v>
      </c>
      <c r="C1531" t="s">
        <v>3063</v>
      </c>
      <c r="D1531" t="str">
        <f>HYPERLINK("https://talan.bank.gov.ua/get-user-certificate/c0gsRs34g36UMDOW9JMk","Завантажити сертифікат")</f>
        <v>Завантажити сертифікат</v>
      </c>
    </row>
    <row r="1532" spans="1:4" x14ac:dyDescent="0.3">
      <c r="A1532" t="s">
        <v>3064</v>
      </c>
      <c r="B1532" t="s">
        <v>4</v>
      </c>
      <c r="C1532" t="s">
        <v>3065</v>
      </c>
      <c r="D1532" t="str">
        <f>HYPERLINK("https://talan.bank.gov.ua/get-user-certificate/c0gsRhghBCoysLKwZrYi","Завантажити сертифікат")</f>
        <v>Завантажити сертифікат</v>
      </c>
    </row>
    <row r="1533" spans="1:4" x14ac:dyDescent="0.3">
      <c r="A1533" t="s">
        <v>3066</v>
      </c>
      <c r="B1533" t="s">
        <v>4</v>
      </c>
      <c r="C1533" t="s">
        <v>3067</v>
      </c>
      <c r="D1533" t="str">
        <f>HYPERLINK("https://talan.bank.gov.ua/get-user-certificate/c0gsRO18UK6LqcRdhKaI","Завантажити сертифікат")</f>
        <v>Завантажити сертифікат</v>
      </c>
    </row>
    <row r="1534" spans="1:4" x14ac:dyDescent="0.3">
      <c r="A1534" t="s">
        <v>3068</v>
      </c>
      <c r="B1534" t="s">
        <v>4</v>
      </c>
      <c r="C1534" t="s">
        <v>3069</v>
      </c>
      <c r="D1534" t="str">
        <f>HYPERLINK("https://talan.bank.gov.ua/get-user-certificate/c0gsRiwsW3N4NICnDKgO","Завантажити сертифікат")</f>
        <v>Завантажити сертифікат</v>
      </c>
    </row>
    <row r="1535" spans="1:4" x14ac:dyDescent="0.3">
      <c r="A1535" t="s">
        <v>3070</v>
      </c>
      <c r="B1535" t="s">
        <v>4</v>
      </c>
      <c r="C1535" t="s">
        <v>3071</v>
      </c>
      <c r="D1535" t="str">
        <f>HYPERLINK("https://talan.bank.gov.ua/get-user-certificate/c0gsR1N7JyNwiep1OwMd","Завантажити сертифікат")</f>
        <v>Завантажити сертифікат</v>
      </c>
    </row>
    <row r="1536" spans="1:4" x14ac:dyDescent="0.3">
      <c r="A1536" t="s">
        <v>3072</v>
      </c>
      <c r="B1536" t="s">
        <v>4</v>
      </c>
      <c r="C1536" t="s">
        <v>3073</v>
      </c>
      <c r="D1536" t="str">
        <f>HYPERLINK("https://talan.bank.gov.ua/get-user-certificate/c0gsR6Z7kiVBx4axSZeq","Завантажити сертифікат")</f>
        <v>Завантажити сертифікат</v>
      </c>
    </row>
    <row r="1537" spans="1:4" x14ac:dyDescent="0.3">
      <c r="A1537" t="s">
        <v>3074</v>
      </c>
      <c r="B1537" t="s">
        <v>4</v>
      </c>
      <c r="C1537" t="s">
        <v>3075</v>
      </c>
      <c r="D1537" t="str">
        <f>HYPERLINK("https://talan.bank.gov.ua/get-user-certificate/c0gsRTVNntpZCF2vsngk","Завантажити сертифікат")</f>
        <v>Завантажити сертифікат</v>
      </c>
    </row>
    <row r="1538" spans="1:4" x14ac:dyDescent="0.3">
      <c r="A1538" t="s">
        <v>3076</v>
      </c>
      <c r="B1538" t="s">
        <v>4</v>
      </c>
      <c r="C1538" t="s">
        <v>3077</v>
      </c>
      <c r="D1538" t="str">
        <f>HYPERLINK("https://talan.bank.gov.ua/get-user-certificate/c0gsRdKFJbDqBLqg-EHQ","Завантажити сертифікат")</f>
        <v>Завантажити сертифікат</v>
      </c>
    </row>
    <row r="1539" spans="1:4" x14ac:dyDescent="0.3">
      <c r="A1539" t="s">
        <v>3078</v>
      </c>
      <c r="B1539" t="s">
        <v>4</v>
      </c>
      <c r="C1539" t="s">
        <v>3079</v>
      </c>
      <c r="D1539" t="str">
        <f>HYPERLINK("https://talan.bank.gov.ua/get-user-certificate/c0gsRzfC2Ou1JoQBEQM_","Завантажити сертифікат")</f>
        <v>Завантажити сертифікат</v>
      </c>
    </row>
    <row r="1540" spans="1:4" x14ac:dyDescent="0.3">
      <c r="A1540" t="s">
        <v>3080</v>
      </c>
      <c r="B1540" t="s">
        <v>4</v>
      </c>
      <c r="C1540" t="s">
        <v>3081</v>
      </c>
      <c r="D1540" t="str">
        <f>HYPERLINK("https://talan.bank.gov.ua/get-user-certificate/c0gsRLZnCcutt8IKM-gd","Завантажити сертифікат")</f>
        <v>Завантажити сертифікат</v>
      </c>
    </row>
    <row r="1541" spans="1:4" x14ac:dyDescent="0.3">
      <c r="A1541" t="s">
        <v>3082</v>
      </c>
      <c r="B1541" t="s">
        <v>4</v>
      </c>
      <c r="C1541" t="s">
        <v>3083</v>
      </c>
      <c r="D1541" t="str">
        <f>HYPERLINK("https://talan.bank.gov.ua/get-user-certificate/c0gsRN_a3pYQKf4OVsVo","Завантажити сертифікат")</f>
        <v>Завантажити сертифікат</v>
      </c>
    </row>
    <row r="1542" spans="1:4" x14ac:dyDescent="0.3">
      <c r="A1542" t="s">
        <v>3084</v>
      </c>
      <c r="B1542" t="s">
        <v>4</v>
      </c>
      <c r="C1542" t="s">
        <v>3085</v>
      </c>
      <c r="D1542" t="str">
        <f>HYPERLINK("https://talan.bank.gov.ua/get-user-certificate/c0gsRl1OKJw0NqCNaqO8","Завантажити сертифікат")</f>
        <v>Завантажити сертифікат</v>
      </c>
    </row>
    <row r="1543" spans="1:4" x14ac:dyDescent="0.3">
      <c r="A1543" t="s">
        <v>3086</v>
      </c>
      <c r="B1543" t="s">
        <v>4</v>
      </c>
      <c r="C1543" t="s">
        <v>3087</v>
      </c>
      <c r="D1543" t="str">
        <f>HYPERLINK("https://talan.bank.gov.ua/get-user-certificate/c0gsR4LV8T8gqgA82_jZ","Завантажити сертифікат")</f>
        <v>Завантажити сертифікат</v>
      </c>
    </row>
    <row r="1544" spans="1:4" x14ac:dyDescent="0.3">
      <c r="A1544" t="s">
        <v>3088</v>
      </c>
      <c r="B1544" t="s">
        <v>4</v>
      </c>
      <c r="C1544" t="s">
        <v>3089</v>
      </c>
      <c r="D1544" t="str">
        <f>HYPERLINK("https://talan.bank.gov.ua/get-user-certificate/c0gsRnbbJRMQ7c5iPNSb","Завантажити сертифікат")</f>
        <v>Завантажити сертифікат</v>
      </c>
    </row>
    <row r="1545" spans="1:4" x14ac:dyDescent="0.3">
      <c r="A1545" t="s">
        <v>3090</v>
      </c>
      <c r="B1545" t="s">
        <v>4</v>
      </c>
      <c r="C1545" t="s">
        <v>3091</v>
      </c>
      <c r="D1545" t="str">
        <f>HYPERLINK("https://talan.bank.gov.ua/get-user-certificate/c0gsRaAc7pfwuMQxazKm","Завантажити сертифікат")</f>
        <v>Завантажити сертифікат</v>
      </c>
    </row>
    <row r="1546" spans="1:4" x14ac:dyDescent="0.3">
      <c r="A1546" t="s">
        <v>3092</v>
      </c>
      <c r="B1546" t="s">
        <v>4</v>
      </c>
      <c r="C1546" t="s">
        <v>3093</v>
      </c>
      <c r="D1546" t="str">
        <f>HYPERLINK("https://talan.bank.gov.ua/get-user-certificate/c0gsRSSEL1H3RriYLkG0","Завантажити сертифікат")</f>
        <v>Завантажити сертифікат</v>
      </c>
    </row>
    <row r="1547" spans="1:4" x14ac:dyDescent="0.3">
      <c r="A1547" t="s">
        <v>3094</v>
      </c>
      <c r="B1547" t="s">
        <v>4</v>
      </c>
      <c r="C1547" t="s">
        <v>3095</v>
      </c>
      <c r="D1547" t="str">
        <f>HYPERLINK("https://talan.bank.gov.ua/get-user-certificate/c0gsRMrdJQMHLzIcuF_3","Завантажити сертифікат")</f>
        <v>Завантажити сертифікат</v>
      </c>
    </row>
    <row r="1548" spans="1:4" x14ac:dyDescent="0.3">
      <c r="A1548" t="s">
        <v>3096</v>
      </c>
      <c r="B1548" t="s">
        <v>4</v>
      </c>
      <c r="C1548" t="s">
        <v>3097</v>
      </c>
      <c r="D1548" t="str">
        <f>HYPERLINK("https://talan.bank.gov.ua/get-user-certificate/c0gsR8CJ5FuwKOBxjgHo","Завантажити сертифікат")</f>
        <v>Завантажити сертифікат</v>
      </c>
    </row>
    <row r="1549" spans="1:4" x14ac:dyDescent="0.3">
      <c r="A1549" t="s">
        <v>3098</v>
      </c>
      <c r="B1549" t="s">
        <v>4</v>
      </c>
      <c r="C1549" t="s">
        <v>3099</v>
      </c>
      <c r="D1549" t="str">
        <f>HYPERLINK("https://talan.bank.gov.ua/get-user-certificate/c0gsRZTswsqaFDFTwpIQ","Завантажити сертифікат")</f>
        <v>Завантажити сертифікат</v>
      </c>
    </row>
    <row r="1550" spans="1:4" x14ac:dyDescent="0.3">
      <c r="A1550" t="s">
        <v>3100</v>
      </c>
      <c r="B1550" t="s">
        <v>4</v>
      </c>
      <c r="C1550" t="s">
        <v>3101</v>
      </c>
      <c r="D1550" t="str">
        <f>HYPERLINK("https://talan.bank.gov.ua/get-user-certificate/c0gsRllN_NIfdc1bbQ2G","Завантажити сертифікат")</f>
        <v>Завантажити сертифікат</v>
      </c>
    </row>
    <row r="1551" spans="1:4" x14ac:dyDescent="0.3">
      <c r="A1551" t="s">
        <v>3102</v>
      </c>
      <c r="B1551" t="s">
        <v>4</v>
      </c>
      <c r="C1551" t="s">
        <v>3103</v>
      </c>
      <c r="D1551" t="str">
        <f>HYPERLINK("https://talan.bank.gov.ua/get-user-certificate/c0gsR93AIUoOaZStb5k7","Завантажити сертифікат")</f>
        <v>Завантажити сертифікат</v>
      </c>
    </row>
    <row r="1552" spans="1:4" x14ac:dyDescent="0.3">
      <c r="A1552" t="s">
        <v>3104</v>
      </c>
      <c r="B1552" t="s">
        <v>4</v>
      </c>
      <c r="C1552" t="s">
        <v>3105</v>
      </c>
      <c r="D1552" t="str">
        <f>HYPERLINK("https://talan.bank.gov.ua/get-user-certificate/c0gsRcsr_n6FZ5qOZwsT","Завантажити сертифікат")</f>
        <v>Завантажити сертифікат</v>
      </c>
    </row>
    <row r="1553" spans="1:4" x14ac:dyDescent="0.3">
      <c r="A1553" t="s">
        <v>3106</v>
      </c>
      <c r="B1553" t="s">
        <v>4</v>
      </c>
      <c r="C1553" t="s">
        <v>3107</v>
      </c>
      <c r="D1553" t="str">
        <f>HYPERLINK("https://talan.bank.gov.ua/get-user-certificate/c0gsRGECWfAfFp64jlkz","Завантажити сертифікат")</f>
        <v>Завантажити сертифікат</v>
      </c>
    </row>
    <row r="1554" spans="1:4" x14ac:dyDescent="0.3">
      <c r="A1554" t="s">
        <v>3108</v>
      </c>
      <c r="B1554" t="s">
        <v>4</v>
      </c>
      <c r="C1554" t="s">
        <v>3109</v>
      </c>
      <c r="D1554" t="str">
        <f>HYPERLINK("https://talan.bank.gov.ua/get-user-certificate/c0gsRKX6qRpztQolRQrE","Завантажити сертифікат")</f>
        <v>Завантажити сертифікат</v>
      </c>
    </row>
    <row r="1555" spans="1:4" x14ac:dyDescent="0.3">
      <c r="A1555" t="s">
        <v>3110</v>
      </c>
      <c r="B1555" t="s">
        <v>4</v>
      </c>
      <c r="C1555" t="s">
        <v>3111</v>
      </c>
      <c r="D1555" t="str">
        <f>HYPERLINK("https://talan.bank.gov.ua/get-user-certificate/c0gsR7az3j_fsYibqSfJ","Завантажити сертифікат")</f>
        <v>Завантажити сертифікат</v>
      </c>
    </row>
    <row r="1556" spans="1:4" x14ac:dyDescent="0.3">
      <c r="A1556" t="s">
        <v>3112</v>
      </c>
      <c r="B1556" t="s">
        <v>4</v>
      </c>
      <c r="C1556" t="s">
        <v>3113</v>
      </c>
      <c r="D1556" t="str">
        <f>HYPERLINK("https://talan.bank.gov.ua/get-user-certificate/c0gsRorPSDAebEggRs8u","Завантажити сертифікат")</f>
        <v>Завантажити сертифікат</v>
      </c>
    </row>
    <row r="1557" spans="1:4" x14ac:dyDescent="0.3">
      <c r="A1557" t="s">
        <v>3114</v>
      </c>
      <c r="B1557" t="s">
        <v>4</v>
      </c>
      <c r="C1557" t="s">
        <v>3115</v>
      </c>
      <c r="D1557" t="str">
        <f>HYPERLINK("https://talan.bank.gov.ua/get-user-certificate/c0gsRqdIyWKJuAit8ulr","Завантажити сертифікат")</f>
        <v>Завантажити сертифікат</v>
      </c>
    </row>
    <row r="1558" spans="1:4" x14ac:dyDescent="0.3">
      <c r="A1558" t="s">
        <v>3116</v>
      </c>
      <c r="B1558" t="s">
        <v>4</v>
      </c>
      <c r="C1558" t="s">
        <v>3117</v>
      </c>
      <c r="D1558" t="str">
        <f>HYPERLINK("https://talan.bank.gov.ua/get-user-certificate/c0gsRkEybRq4H1lp-GJF","Завантажити сертифікат")</f>
        <v>Завантажити сертифікат</v>
      </c>
    </row>
    <row r="1559" spans="1:4" x14ac:dyDescent="0.3">
      <c r="A1559" t="s">
        <v>3118</v>
      </c>
      <c r="B1559" t="s">
        <v>4</v>
      </c>
      <c r="C1559" t="s">
        <v>3119</v>
      </c>
      <c r="D1559" t="str">
        <f>HYPERLINK("https://talan.bank.gov.ua/get-user-certificate/c0gsRHupqYC5_t5OYdf_","Завантажити сертифікат")</f>
        <v>Завантажити сертифікат</v>
      </c>
    </row>
    <row r="1560" spans="1:4" x14ac:dyDescent="0.3">
      <c r="A1560" t="s">
        <v>3120</v>
      </c>
      <c r="B1560" t="s">
        <v>4</v>
      </c>
      <c r="C1560" t="s">
        <v>3121</v>
      </c>
      <c r="D1560" t="str">
        <f>HYPERLINK("https://talan.bank.gov.ua/get-user-certificate/c0gsRki7Gu1g80YKEVzj","Завантажити сертифікат")</f>
        <v>Завантажити сертифікат</v>
      </c>
    </row>
    <row r="1561" spans="1:4" x14ac:dyDescent="0.3">
      <c r="A1561" t="s">
        <v>3122</v>
      </c>
      <c r="B1561" t="s">
        <v>4</v>
      </c>
      <c r="C1561" t="s">
        <v>3123</v>
      </c>
      <c r="D1561" t="str">
        <f>HYPERLINK("https://talan.bank.gov.ua/get-user-certificate/c0gsRxKj1KEMRrMSRBGW","Завантажити сертифікат")</f>
        <v>Завантажити сертифікат</v>
      </c>
    </row>
    <row r="1562" spans="1:4" x14ac:dyDescent="0.3">
      <c r="A1562" t="s">
        <v>3124</v>
      </c>
      <c r="B1562" t="s">
        <v>4</v>
      </c>
      <c r="C1562" t="s">
        <v>3125</v>
      </c>
      <c r="D1562" t="str">
        <f>HYPERLINK("https://talan.bank.gov.ua/get-user-certificate/c0gsRoqEy-D9PsHAlnJN","Завантажити сертифікат")</f>
        <v>Завантажити сертифікат</v>
      </c>
    </row>
    <row r="1563" spans="1:4" x14ac:dyDescent="0.3">
      <c r="A1563" t="s">
        <v>3126</v>
      </c>
      <c r="B1563" t="s">
        <v>4</v>
      </c>
      <c r="C1563" t="s">
        <v>3127</v>
      </c>
      <c r="D1563" t="str">
        <f>HYPERLINK("https://talan.bank.gov.ua/get-user-certificate/c0gsRoFMNpAUQA1PHbkw","Завантажити сертифікат")</f>
        <v>Завантажити сертифікат</v>
      </c>
    </row>
    <row r="1564" spans="1:4" x14ac:dyDescent="0.3">
      <c r="A1564" t="s">
        <v>3128</v>
      </c>
      <c r="B1564" t="s">
        <v>4</v>
      </c>
      <c r="C1564" t="s">
        <v>3129</v>
      </c>
      <c r="D1564" t="str">
        <f>HYPERLINK("https://talan.bank.gov.ua/get-user-certificate/c0gsRWCnDXYOZVOX5fdm","Завантажити сертифікат")</f>
        <v>Завантажити сертифікат</v>
      </c>
    </row>
    <row r="1565" spans="1:4" x14ac:dyDescent="0.3">
      <c r="A1565" t="s">
        <v>3130</v>
      </c>
      <c r="B1565" t="s">
        <v>4</v>
      </c>
      <c r="C1565" t="s">
        <v>3131</v>
      </c>
      <c r="D1565" t="str">
        <f>HYPERLINK("https://talan.bank.gov.ua/get-user-certificate/c0gsRz7iEOHElQVeCoHi","Завантажити сертифікат")</f>
        <v>Завантажити сертифікат</v>
      </c>
    </row>
    <row r="1566" spans="1:4" x14ac:dyDescent="0.3">
      <c r="A1566" t="s">
        <v>3132</v>
      </c>
      <c r="B1566" t="s">
        <v>4</v>
      </c>
      <c r="C1566" t="s">
        <v>3133</v>
      </c>
      <c r="D1566" t="str">
        <f>HYPERLINK("https://talan.bank.gov.ua/get-user-certificate/c0gsRnqkeYivMh89k8O7","Завантажити сертифікат")</f>
        <v>Завантажити сертифікат</v>
      </c>
    </row>
    <row r="1567" spans="1:4" x14ac:dyDescent="0.3">
      <c r="A1567" t="s">
        <v>3134</v>
      </c>
      <c r="B1567" t="s">
        <v>4</v>
      </c>
      <c r="C1567" t="s">
        <v>3135</v>
      </c>
      <c r="D1567" t="str">
        <f>HYPERLINK("https://talan.bank.gov.ua/get-user-certificate/c0gsRDNk_xeaYmw21OTw","Завантажити сертифікат")</f>
        <v>Завантажити сертифікат</v>
      </c>
    </row>
    <row r="1568" spans="1:4" x14ac:dyDescent="0.3">
      <c r="A1568" t="s">
        <v>3136</v>
      </c>
      <c r="B1568" t="s">
        <v>4</v>
      </c>
      <c r="C1568" t="s">
        <v>3137</v>
      </c>
      <c r="D1568" t="str">
        <f>HYPERLINK("https://talan.bank.gov.ua/get-user-certificate/c0gsRxeIb2WOww56hRog","Завантажити сертифікат")</f>
        <v>Завантажити сертифікат</v>
      </c>
    </row>
    <row r="1569" spans="1:4" x14ac:dyDescent="0.3">
      <c r="A1569" t="s">
        <v>3138</v>
      </c>
      <c r="B1569" t="s">
        <v>4</v>
      </c>
      <c r="C1569" t="s">
        <v>3139</v>
      </c>
      <c r="D1569" t="str">
        <f>HYPERLINK("https://talan.bank.gov.ua/get-user-certificate/c0gsROkRmDjCFFnlHag8","Завантажити сертифікат")</f>
        <v>Завантажити сертифікат</v>
      </c>
    </row>
    <row r="1570" spans="1:4" x14ac:dyDescent="0.3">
      <c r="A1570" t="s">
        <v>3140</v>
      </c>
      <c r="B1570" t="s">
        <v>4</v>
      </c>
      <c r="C1570" t="s">
        <v>3141</v>
      </c>
      <c r="D1570" t="str">
        <f>HYPERLINK("https://talan.bank.gov.ua/get-user-certificate/c0gsRXUeDP6L1NFHQeP4","Завантажити сертифікат")</f>
        <v>Завантажити сертифікат</v>
      </c>
    </row>
    <row r="1571" spans="1:4" x14ac:dyDescent="0.3">
      <c r="A1571" t="s">
        <v>3142</v>
      </c>
      <c r="B1571" t="s">
        <v>4</v>
      </c>
      <c r="C1571" t="s">
        <v>3143</v>
      </c>
      <c r="D1571" t="str">
        <f>HYPERLINK("https://talan.bank.gov.ua/get-user-certificate/c0gsR2vW8UREQnNmcMTw","Завантажити сертифікат")</f>
        <v>Завантажити сертифікат</v>
      </c>
    </row>
    <row r="1572" spans="1:4" x14ac:dyDescent="0.3">
      <c r="A1572" t="s">
        <v>3144</v>
      </c>
      <c r="B1572" t="s">
        <v>4</v>
      </c>
      <c r="C1572" t="s">
        <v>3145</v>
      </c>
      <c r="D1572" t="str">
        <f>HYPERLINK("https://talan.bank.gov.ua/get-user-certificate/c0gsRDF7yTgkic6ebwD8","Завантажити сертифікат")</f>
        <v>Завантажити сертифікат</v>
      </c>
    </row>
    <row r="1573" spans="1:4" x14ac:dyDescent="0.3">
      <c r="A1573" t="s">
        <v>3146</v>
      </c>
      <c r="B1573" t="s">
        <v>4</v>
      </c>
      <c r="C1573" t="s">
        <v>3147</v>
      </c>
      <c r="D1573" t="str">
        <f>HYPERLINK("https://talan.bank.gov.ua/get-user-certificate/c0gsRZ2nw7CtMncMnigP","Завантажити сертифікат")</f>
        <v>Завантажити сертифікат</v>
      </c>
    </row>
    <row r="1574" spans="1:4" x14ac:dyDescent="0.3">
      <c r="A1574" t="s">
        <v>3148</v>
      </c>
      <c r="B1574" t="s">
        <v>4</v>
      </c>
      <c r="C1574" t="s">
        <v>3149</v>
      </c>
      <c r="D1574" t="str">
        <f>HYPERLINK("https://talan.bank.gov.ua/get-user-certificate/c0gsR78qTyUpMINqAdg6","Завантажити сертифікат")</f>
        <v>Завантажити сертифікат</v>
      </c>
    </row>
    <row r="1575" spans="1:4" x14ac:dyDescent="0.3">
      <c r="A1575" t="s">
        <v>3150</v>
      </c>
      <c r="B1575" t="s">
        <v>4</v>
      </c>
      <c r="C1575" t="s">
        <v>3151</v>
      </c>
      <c r="D1575" t="str">
        <f>HYPERLINK("https://talan.bank.gov.ua/get-user-certificate/c0gsR-ODUrO_FSQBrj17","Завантажити сертифікат")</f>
        <v>Завантажити сертифікат</v>
      </c>
    </row>
    <row r="1576" spans="1:4" x14ac:dyDescent="0.3">
      <c r="A1576" t="s">
        <v>3152</v>
      </c>
      <c r="B1576" t="s">
        <v>4</v>
      </c>
      <c r="C1576" t="s">
        <v>3153</v>
      </c>
      <c r="D1576" t="str">
        <f>HYPERLINK("https://talan.bank.gov.ua/get-user-certificate/c0gsRfCkEdimjCNoWc7K","Завантажити сертифікат")</f>
        <v>Завантажити сертифікат</v>
      </c>
    </row>
    <row r="1577" spans="1:4" x14ac:dyDescent="0.3">
      <c r="A1577" t="s">
        <v>3154</v>
      </c>
      <c r="B1577" t="s">
        <v>4</v>
      </c>
      <c r="C1577" t="s">
        <v>3155</v>
      </c>
      <c r="D1577" t="str">
        <f>HYPERLINK("https://talan.bank.gov.ua/get-user-certificate/c0gsR65IBlPXULi9KCWz","Завантажити сертифікат")</f>
        <v>Завантажити сертифікат</v>
      </c>
    </row>
    <row r="1578" spans="1:4" x14ac:dyDescent="0.3">
      <c r="A1578" t="s">
        <v>3156</v>
      </c>
      <c r="B1578" t="s">
        <v>4</v>
      </c>
      <c r="C1578" t="s">
        <v>3157</v>
      </c>
      <c r="D1578" t="str">
        <f>HYPERLINK("https://talan.bank.gov.ua/get-user-certificate/c0gsRFUumWUIWAOnS3O3","Завантажити сертифікат")</f>
        <v>Завантажити сертифікат</v>
      </c>
    </row>
    <row r="1579" spans="1:4" x14ac:dyDescent="0.3">
      <c r="A1579" t="s">
        <v>3158</v>
      </c>
      <c r="B1579" t="s">
        <v>4</v>
      </c>
      <c r="C1579" t="s">
        <v>3159</v>
      </c>
      <c r="D1579" t="str">
        <f>HYPERLINK("https://talan.bank.gov.ua/get-user-certificate/c0gsRgEn-JiFRs4KNqYB","Завантажити сертифікат")</f>
        <v>Завантажити сертифікат</v>
      </c>
    </row>
    <row r="1580" spans="1:4" x14ac:dyDescent="0.3">
      <c r="A1580" t="s">
        <v>3160</v>
      </c>
      <c r="B1580" t="s">
        <v>4</v>
      </c>
      <c r="C1580" t="s">
        <v>3161</v>
      </c>
      <c r="D1580" t="str">
        <f>HYPERLINK("https://talan.bank.gov.ua/get-user-certificate/c0gsRXLRVB8JelYvvl0f","Завантажити сертифікат")</f>
        <v>Завантажити сертифікат</v>
      </c>
    </row>
    <row r="1581" spans="1:4" x14ac:dyDescent="0.3">
      <c r="A1581" t="s">
        <v>3162</v>
      </c>
      <c r="B1581" t="s">
        <v>4</v>
      </c>
      <c r="C1581" t="s">
        <v>3163</v>
      </c>
      <c r="D1581" t="str">
        <f>HYPERLINK("https://talan.bank.gov.ua/get-user-certificate/c0gsROXjU5h8pa129_lL","Завантажити сертифікат")</f>
        <v>Завантажити сертифікат</v>
      </c>
    </row>
    <row r="1582" spans="1:4" x14ac:dyDescent="0.3">
      <c r="A1582" t="s">
        <v>3164</v>
      </c>
      <c r="B1582" t="s">
        <v>4</v>
      </c>
      <c r="C1582" t="s">
        <v>3165</v>
      </c>
      <c r="D1582" t="str">
        <f>HYPERLINK("https://talan.bank.gov.ua/get-user-certificate/c0gsRvStJJEkthldRDdj","Завантажити сертифікат")</f>
        <v>Завантажити сертифікат</v>
      </c>
    </row>
    <row r="1583" spans="1:4" x14ac:dyDescent="0.3">
      <c r="A1583" t="s">
        <v>3166</v>
      </c>
      <c r="B1583" t="s">
        <v>4</v>
      </c>
      <c r="C1583" t="s">
        <v>3167</v>
      </c>
      <c r="D1583" t="str">
        <f>HYPERLINK("https://talan.bank.gov.ua/get-user-certificate/c0gsR3UrjPT_VpyAwbkE","Завантажити сертифікат")</f>
        <v>Завантажити сертифікат</v>
      </c>
    </row>
    <row r="1584" spans="1:4" x14ac:dyDescent="0.3">
      <c r="A1584" t="s">
        <v>3168</v>
      </c>
      <c r="B1584" t="s">
        <v>4</v>
      </c>
      <c r="C1584" t="s">
        <v>3169</v>
      </c>
      <c r="D1584" t="str">
        <f>HYPERLINK("https://talan.bank.gov.ua/get-user-certificate/c0gsRXgTjG6DiguOBtPD","Завантажити сертифікат")</f>
        <v>Завантажити сертифікат</v>
      </c>
    </row>
    <row r="1585" spans="1:4" x14ac:dyDescent="0.3">
      <c r="A1585" t="s">
        <v>3170</v>
      </c>
      <c r="B1585" t="s">
        <v>4</v>
      </c>
      <c r="C1585" t="s">
        <v>3171</v>
      </c>
      <c r="D1585" t="str">
        <f>HYPERLINK("https://talan.bank.gov.ua/get-user-certificate/c0gsR-Qyfn2YAmvx5-Kv","Завантажити сертифікат")</f>
        <v>Завантажити сертифікат</v>
      </c>
    </row>
    <row r="1586" spans="1:4" x14ac:dyDescent="0.3">
      <c r="A1586" t="s">
        <v>3172</v>
      </c>
      <c r="B1586" t="s">
        <v>4</v>
      </c>
      <c r="C1586" t="s">
        <v>3173</v>
      </c>
      <c r="D1586" t="str">
        <f>HYPERLINK("https://talan.bank.gov.ua/get-user-certificate/c0gsRIOj4gjft1tuuCRf","Завантажити сертифікат")</f>
        <v>Завантажити сертифікат</v>
      </c>
    </row>
    <row r="1587" spans="1:4" x14ac:dyDescent="0.3">
      <c r="A1587" t="s">
        <v>3174</v>
      </c>
      <c r="B1587" t="s">
        <v>4</v>
      </c>
      <c r="C1587" t="s">
        <v>3175</v>
      </c>
      <c r="D1587" t="str">
        <f>HYPERLINK("https://talan.bank.gov.ua/get-user-certificate/c0gsRmzIgO3QtOiO9v5_","Завантажити сертифікат")</f>
        <v>Завантажити сертифікат</v>
      </c>
    </row>
    <row r="1588" spans="1:4" x14ac:dyDescent="0.3">
      <c r="A1588" t="s">
        <v>3176</v>
      </c>
      <c r="B1588" t="s">
        <v>4</v>
      </c>
      <c r="C1588" t="s">
        <v>3177</v>
      </c>
      <c r="D1588" t="str">
        <f>HYPERLINK("https://talan.bank.gov.ua/get-user-certificate/c0gsR8_FumSq8aFpe5C1","Завантажити сертифікат")</f>
        <v>Завантажити сертифікат</v>
      </c>
    </row>
    <row r="1589" spans="1:4" x14ac:dyDescent="0.3">
      <c r="A1589" t="s">
        <v>3178</v>
      </c>
      <c r="B1589" t="s">
        <v>4</v>
      </c>
      <c r="C1589" t="s">
        <v>3179</v>
      </c>
      <c r="D1589" t="str">
        <f>HYPERLINK("https://talan.bank.gov.ua/get-user-certificate/c0gsRRC6puT4XadATDgH","Завантажити сертифікат")</f>
        <v>Завантажити сертифікат</v>
      </c>
    </row>
    <row r="1590" spans="1:4" x14ac:dyDescent="0.3">
      <c r="A1590" t="s">
        <v>3180</v>
      </c>
      <c r="B1590" t="s">
        <v>4</v>
      </c>
      <c r="C1590" t="s">
        <v>3181</v>
      </c>
      <c r="D1590" t="str">
        <f>HYPERLINK("https://talan.bank.gov.ua/get-user-certificate/c0gsR5fHLArJdmPGTugH","Завантажити сертифікат")</f>
        <v>Завантажити сертифікат</v>
      </c>
    </row>
    <row r="1591" spans="1:4" x14ac:dyDescent="0.3">
      <c r="A1591" t="s">
        <v>3182</v>
      </c>
      <c r="B1591" t="s">
        <v>4</v>
      </c>
      <c r="C1591" t="s">
        <v>3183</v>
      </c>
      <c r="D1591" t="str">
        <f>HYPERLINK("https://talan.bank.gov.ua/get-user-certificate/c0gsRzrE43JobCueaMH5","Завантажити сертифікат")</f>
        <v>Завантажити сертифікат</v>
      </c>
    </row>
    <row r="1592" spans="1:4" x14ac:dyDescent="0.3">
      <c r="A1592" t="s">
        <v>3184</v>
      </c>
      <c r="B1592" t="s">
        <v>4</v>
      </c>
      <c r="C1592" t="s">
        <v>3185</v>
      </c>
      <c r="D1592" t="str">
        <f>HYPERLINK("https://talan.bank.gov.ua/get-user-certificate/c0gsRWEXPvMr0pKwrgVB","Завантажити сертифікат")</f>
        <v>Завантажити сертифікат</v>
      </c>
    </row>
    <row r="1593" spans="1:4" x14ac:dyDescent="0.3">
      <c r="A1593" t="s">
        <v>3186</v>
      </c>
      <c r="B1593" t="s">
        <v>4</v>
      </c>
      <c r="C1593" t="s">
        <v>3187</v>
      </c>
      <c r="D1593" t="str">
        <f>HYPERLINK("https://talan.bank.gov.ua/get-user-certificate/c0gsR3J9Aq0fpz_YOfWC","Завантажити сертифікат")</f>
        <v>Завантажити сертифікат</v>
      </c>
    </row>
    <row r="1594" spans="1:4" x14ac:dyDescent="0.3">
      <c r="A1594" t="s">
        <v>3188</v>
      </c>
      <c r="B1594" t="s">
        <v>4</v>
      </c>
      <c r="C1594" t="s">
        <v>3189</v>
      </c>
      <c r="D1594" t="str">
        <f>HYPERLINK("https://talan.bank.gov.ua/get-user-certificate/c0gsRywZB5G5LNTc_lq-","Завантажити сертифікат")</f>
        <v>Завантажити сертифікат</v>
      </c>
    </row>
    <row r="1595" spans="1:4" x14ac:dyDescent="0.3">
      <c r="A1595" t="s">
        <v>3190</v>
      </c>
      <c r="B1595" t="s">
        <v>4</v>
      </c>
      <c r="C1595" t="s">
        <v>3191</v>
      </c>
      <c r="D1595" t="str">
        <f>HYPERLINK("https://talan.bank.gov.ua/get-user-certificate/c0gsRevF0MvalnNT7QYv","Завантажити сертифікат")</f>
        <v>Завантажити сертифікат</v>
      </c>
    </row>
    <row r="1596" spans="1:4" x14ac:dyDescent="0.3">
      <c r="A1596" t="s">
        <v>3192</v>
      </c>
      <c r="B1596" t="s">
        <v>4</v>
      </c>
      <c r="C1596" t="s">
        <v>3193</v>
      </c>
      <c r="D1596" t="str">
        <f>HYPERLINK("https://talan.bank.gov.ua/get-user-certificate/c0gsRbdn43ROKNeI_CVw","Завантажити сертифікат")</f>
        <v>Завантажити сертифікат</v>
      </c>
    </row>
    <row r="1597" spans="1:4" x14ac:dyDescent="0.3">
      <c r="A1597" t="s">
        <v>3194</v>
      </c>
      <c r="B1597" t="s">
        <v>4</v>
      </c>
      <c r="C1597" t="s">
        <v>3195</v>
      </c>
      <c r="D1597" t="str">
        <f>HYPERLINK("https://talan.bank.gov.ua/get-user-certificate/c0gsRHoJrcU5uB56qIq9","Завантажити сертифікат")</f>
        <v>Завантажити сертифікат</v>
      </c>
    </row>
    <row r="1598" spans="1:4" x14ac:dyDescent="0.3">
      <c r="A1598" t="s">
        <v>3196</v>
      </c>
      <c r="B1598" t="s">
        <v>4</v>
      </c>
      <c r="C1598" t="s">
        <v>3197</v>
      </c>
      <c r="D1598" t="str">
        <f>HYPERLINK("https://talan.bank.gov.ua/get-user-certificate/c0gsRNWWkS91X7dq3g95","Завантажити сертифікат")</f>
        <v>Завантажити сертифікат</v>
      </c>
    </row>
    <row r="1599" spans="1:4" x14ac:dyDescent="0.3">
      <c r="A1599" t="s">
        <v>3198</v>
      </c>
      <c r="B1599" t="s">
        <v>4</v>
      </c>
      <c r="C1599" t="s">
        <v>3199</v>
      </c>
      <c r="D1599" t="str">
        <f>HYPERLINK("https://talan.bank.gov.ua/get-user-certificate/c0gsRsAs8f9tx42UA6cJ","Завантажити сертифікат")</f>
        <v>Завантажити сертифікат</v>
      </c>
    </row>
    <row r="1600" spans="1:4" x14ac:dyDescent="0.3">
      <c r="A1600" t="s">
        <v>3200</v>
      </c>
      <c r="B1600" t="s">
        <v>4</v>
      </c>
      <c r="C1600" t="s">
        <v>3201</v>
      </c>
      <c r="D1600" t="str">
        <f>HYPERLINK("https://talan.bank.gov.ua/get-user-certificate/c0gsR4s8IeqHXBayd2lJ","Завантажити сертифікат")</f>
        <v>Завантажити сертифікат</v>
      </c>
    </row>
    <row r="1601" spans="1:4" x14ac:dyDescent="0.3">
      <c r="A1601" t="s">
        <v>3202</v>
      </c>
      <c r="B1601" t="s">
        <v>4</v>
      </c>
      <c r="C1601" t="s">
        <v>3203</v>
      </c>
      <c r="D1601" t="str">
        <f>HYPERLINK("https://talan.bank.gov.ua/get-user-certificate/c0gsRN04DKZ08YFdctXE","Завантажити сертифікат")</f>
        <v>Завантажити сертифікат</v>
      </c>
    </row>
    <row r="1602" spans="1:4" x14ac:dyDescent="0.3">
      <c r="A1602" t="s">
        <v>3204</v>
      </c>
      <c r="B1602" t="s">
        <v>4</v>
      </c>
      <c r="C1602" t="s">
        <v>3205</v>
      </c>
      <c r="D1602" t="str">
        <f>HYPERLINK("https://talan.bank.gov.ua/get-user-certificate/c0gsR0EmevL85azstjth","Завантажити сертифікат")</f>
        <v>Завантажити сертифікат</v>
      </c>
    </row>
    <row r="1603" spans="1:4" x14ac:dyDescent="0.3">
      <c r="A1603" t="s">
        <v>3206</v>
      </c>
      <c r="B1603" t="s">
        <v>4</v>
      </c>
      <c r="C1603" t="s">
        <v>3207</v>
      </c>
      <c r="D1603" t="str">
        <f>HYPERLINK("https://talan.bank.gov.ua/get-user-certificate/c0gsRFs9H5bOlhsa85hF","Завантажити сертифікат")</f>
        <v>Завантажити сертифікат</v>
      </c>
    </row>
    <row r="1604" spans="1:4" x14ac:dyDescent="0.3">
      <c r="A1604" t="s">
        <v>3208</v>
      </c>
      <c r="B1604" t="s">
        <v>4</v>
      </c>
      <c r="C1604" t="s">
        <v>3209</v>
      </c>
      <c r="D1604" t="str">
        <f>HYPERLINK("https://talan.bank.gov.ua/get-user-certificate/c0gsR-HyEduWwrTG9jL6","Завантажити сертифікат")</f>
        <v>Завантажити сертифікат</v>
      </c>
    </row>
    <row r="1605" spans="1:4" x14ac:dyDescent="0.3">
      <c r="A1605" t="s">
        <v>3210</v>
      </c>
      <c r="B1605" t="s">
        <v>4</v>
      </c>
      <c r="C1605" t="s">
        <v>3211</v>
      </c>
      <c r="D1605" t="str">
        <f>HYPERLINK("https://talan.bank.gov.ua/get-user-certificate/c0gsR43IF_NPDBZskWzn","Завантажити сертифікат")</f>
        <v>Завантажити сертифікат</v>
      </c>
    </row>
    <row r="1606" spans="1:4" x14ac:dyDescent="0.3">
      <c r="A1606" t="s">
        <v>3212</v>
      </c>
      <c r="B1606" t="s">
        <v>4</v>
      </c>
      <c r="C1606" t="s">
        <v>3213</v>
      </c>
      <c r="D1606" t="str">
        <f>HYPERLINK("https://talan.bank.gov.ua/get-user-certificate/c0gsRq97S4NZ-rY7VgFf","Завантажити сертифікат")</f>
        <v>Завантажити сертифікат</v>
      </c>
    </row>
    <row r="1607" spans="1:4" x14ac:dyDescent="0.3">
      <c r="A1607" t="s">
        <v>3214</v>
      </c>
      <c r="B1607" t="s">
        <v>4</v>
      </c>
      <c r="C1607" t="s">
        <v>3215</v>
      </c>
      <c r="D1607" t="str">
        <f>HYPERLINK("https://talan.bank.gov.ua/get-user-certificate/c0gsR4zJezns2qLWMQG1","Завантажити сертифікат")</f>
        <v>Завантажити сертифікат</v>
      </c>
    </row>
    <row r="1608" spans="1:4" x14ac:dyDescent="0.3">
      <c r="A1608" t="s">
        <v>3216</v>
      </c>
      <c r="B1608" t="s">
        <v>4</v>
      </c>
      <c r="C1608" t="s">
        <v>3217</v>
      </c>
      <c r="D1608" t="str">
        <f>HYPERLINK("https://talan.bank.gov.ua/get-user-certificate/c0gsRds_ai9KjirL5Lty","Завантажити сертифікат")</f>
        <v>Завантажити сертифікат</v>
      </c>
    </row>
    <row r="1609" spans="1:4" x14ac:dyDescent="0.3">
      <c r="A1609" t="s">
        <v>3218</v>
      </c>
      <c r="B1609" t="s">
        <v>4</v>
      </c>
      <c r="C1609" t="s">
        <v>3219</v>
      </c>
      <c r="D1609" t="str">
        <f>HYPERLINK("https://talan.bank.gov.ua/get-user-certificate/c0gsRvRrxyCtc_LfRlRm","Завантажити сертифікат")</f>
        <v>Завантажити сертифікат</v>
      </c>
    </row>
    <row r="1610" spans="1:4" x14ac:dyDescent="0.3">
      <c r="A1610" t="s">
        <v>3220</v>
      </c>
      <c r="B1610" t="s">
        <v>4</v>
      </c>
      <c r="C1610" t="s">
        <v>3221</v>
      </c>
      <c r="D1610" t="str">
        <f>HYPERLINK("https://talan.bank.gov.ua/get-user-certificate/c0gsRCrTerV42GjzPKC3","Завантажити сертифікат")</f>
        <v>Завантажити сертифікат</v>
      </c>
    </row>
    <row r="1611" spans="1:4" x14ac:dyDescent="0.3">
      <c r="A1611" t="s">
        <v>3222</v>
      </c>
      <c r="B1611" t="s">
        <v>4</v>
      </c>
      <c r="C1611" t="s">
        <v>3223</v>
      </c>
      <c r="D1611" t="str">
        <f>HYPERLINK("https://talan.bank.gov.ua/get-user-certificate/c0gsR2zsQDMWDGUSm3Ho","Завантажити сертифікат")</f>
        <v>Завантажити сертифікат</v>
      </c>
    </row>
    <row r="1612" spans="1:4" x14ac:dyDescent="0.3">
      <c r="A1612" t="s">
        <v>3224</v>
      </c>
      <c r="B1612" t="s">
        <v>4</v>
      </c>
      <c r="C1612" t="s">
        <v>3225</v>
      </c>
      <c r="D1612" t="str">
        <f>HYPERLINK("https://talan.bank.gov.ua/get-user-certificate/c0gsRaL2_nRtUq50ZTtS","Завантажити сертифікат")</f>
        <v>Завантажити сертифікат</v>
      </c>
    </row>
    <row r="1613" spans="1:4" x14ac:dyDescent="0.3">
      <c r="A1613" t="s">
        <v>3226</v>
      </c>
      <c r="B1613" t="s">
        <v>4</v>
      </c>
      <c r="C1613" t="s">
        <v>3227</v>
      </c>
      <c r="D1613" t="str">
        <f>HYPERLINK("https://talan.bank.gov.ua/get-user-certificate/c0gsRot-ix4i_9srJaRu","Завантажити сертифікат")</f>
        <v>Завантажити сертифікат</v>
      </c>
    </row>
    <row r="1614" spans="1:4" x14ac:dyDescent="0.3">
      <c r="A1614" t="s">
        <v>3228</v>
      </c>
      <c r="B1614" t="s">
        <v>4</v>
      </c>
      <c r="C1614" t="s">
        <v>3229</v>
      </c>
      <c r="D1614" t="str">
        <f>HYPERLINK("https://talan.bank.gov.ua/get-user-certificate/c0gsRhWwOSt6UEJG-dl2","Завантажити сертифікат")</f>
        <v>Завантажити сертифікат</v>
      </c>
    </row>
    <row r="1615" spans="1:4" x14ac:dyDescent="0.3">
      <c r="A1615" t="s">
        <v>3230</v>
      </c>
      <c r="B1615" t="s">
        <v>4</v>
      </c>
      <c r="C1615" t="s">
        <v>3231</v>
      </c>
      <c r="D1615" t="str">
        <f>HYPERLINK("https://talan.bank.gov.ua/get-user-certificate/c0gsRaKI-BTMUOetkfcn","Завантажити сертифікат")</f>
        <v>Завантажити сертифікат</v>
      </c>
    </row>
    <row r="1616" spans="1:4" x14ac:dyDescent="0.3">
      <c r="A1616" t="s">
        <v>3232</v>
      </c>
      <c r="B1616" t="s">
        <v>4</v>
      </c>
      <c r="C1616" t="s">
        <v>3233</v>
      </c>
      <c r="D1616" t="str">
        <f>HYPERLINK("https://talan.bank.gov.ua/get-user-certificate/c0gsRPijhNiLPlO2s6Ew","Завантажити сертифікат")</f>
        <v>Завантажити сертифікат</v>
      </c>
    </row>
    <row r="1617" spans="1:4" x14ac:dyDescent="0.3">
      <c r="A1617" t="s">
        <v>3234</v>
      </c>
      <c r="B1617" t="s">
        <v>4</v>
      </c>
      <c r="C1617" t="s">
        <v>3235</v>
      </c>
      <c r="D1617" t="str">
        <f>HYPERLINK("https://talan.bank.gov.ua/get-user-certificate/c0gsRIiPPJ7X6JTLLNih","Завантажити сертифікат")</f>
        <v>Завантажити сертифікат</v>
      </c>
    </row>
    <row r="1618" spans="1:4" x14ac:dyDescent="0.3">
      <c r="A1618" t="s">
        <v>3236</v>
      </c>
      <c r="B1618" t="s">
        <v>4</v>
      </c>
      <c r="C1618" t="s">
        <v>3237</v>
      </c>
      <c r="D1618" t="str">
        <f>HYPERLINK("https://talan.bank.gov.ua/get-user-certificate/c0gsRxWZf2ukxi82kQ9E","Завантажити сертифікат")</f>
        <v>Завантажити сертифікат</v>
      </c>
    </row>
    <row r="1619" spans="1:4" x14ac:dyDescent="0.3">
      <c r="A1619" t="s">
        <v>3238</v>
      </c>
      <c r="B1619" t="s">
        <v>4</v>
      </c>
      <c r="C1619" t="s">
        <v>3239</v>
      </c>
      <c r="D1619" t="str">
        <f>HYPERLINK("https://talan.bank.gov.ua/get-user-certificate/c0gsRnWCihG0d_bUeOov","Завантажити сертифікат")</f>
        <v>Завантажити сертифікат</v>
      </c>
    </row>
    <row r="1620" spans="1:4" x14ac:dyDescent="0.3">
      <c r="A1620" t="s">
        <v>3240</v>
      </c>
      <c r="B1620" t="s">
        <v>4</v>
      </c>
      <c r="C1620" t="s">
        <v>3241</v>
      </c>
      <c r="D1620" t="str">
        <f>HYPERLINK("https://talan.bank.gov.ua/get-user-certificate/c0gsRkPp5ZgZKJf2cqWA","Завантажити сертифікат")</f>
        <v>Завантажити сертифікат</v>
      </c>
    </row>
    <row r="1621" spans="1:4" x14ac:dyDescent="0.3">
      <c r="A1621" t="s">
        <v>3242</v>
      </c>
      <c r="B1621" t="s">
        <v>4</v>
      </c>
      <c r="C1621" t="s">
        <v>3243</v>
      </c>
      <c r="D1621" t="str">
        <f>HYPERLINK("https://talan.bank.gov.ua/get-user-certificate/c0gsRNAVFgN-2fgo1nVE","Завантажити сертифікат")</f>
        <v>Завантажити сертифікат</v>
      </c>
    </row>
    <row r="1622" spans="1:4" x14ac:dyDescent="0.3">
      <c r="A1622" t="s">
        <v>3244</v>
      </c>
      <c r="B1622" t="s">
        <v>4</v>
      </c>
      <c r="C1622" t="s">
        <v>3245</v>
      </c>
      <c r="D1622" t="str">
        <f>HYPERLINK("https://talan.bank.gov.ua/get-user-certificate/c0gsRvH7Of1ztacS29L9","Завантажити сертифікат")</f>
        <v>Завантажити сертифікат</v>
      </c>
    </row>
    <row r="1623" spans="1:4" x14ac:dyDescent="0.3">
      <c r="A1623" t="s">
        <v>3246</v>
      </c>
      <c r="B1623" t="s">
        <v>4</v>
      </c>
      <c r="C1623" t="s">
        <v>3247</v>
      </c>
      <c r="D1623" t="str">
        <f>HYPERLINK("https://talan.bank.gov.ua/get-user-certificate/c0gsRGoFGl-QNTQE182r","Завантажити сертифікат")</f>
        <v>Завантажити сертифікат</v>
      </c>
    </row>
    <row r="1624" spans="1:4" x14ac:dyDescent="0.3">
      <c r="A1624" t="s">
        <v>3248</v>
      </c>
      <c r="B1624" t="s">
        <v>4</v>
      </c>
      <c r="C1624" t="s">
        <v>3249</v>
      </c>
      <c r="D1624" t="str">
        <f>HYPERLINK("https://talan.bank.gov.ua/get-user-certificate/c0gsR2Z66eR69PWjWqB5","Завантажити сертифікат")</f>
        <v>Завантажити сертифікат</v>
      </c>
    </row>
    <row r="1625" spans="1:4" x14ac:dyDescent="0.3">
      <c r="A1625" t="s">
        <v>3250</v>
      </c>
      <c r="B1625" t="s">
        <v>4</v>
      </c>
      <c r="C1625" t="s">
        <v>3251</v>
      </c>
      <c r="D1625" t="str">
        <f>HYPERLINK("https://talan.bank.gov.ua/get-user-certificate/c0gsRgKX4fU9sIYgkvs3","Завантажити сертифікат")</f>
        <v>Завантажити сертифікат</v>
      </c>
    </row>
    <row r="1626" spans="1:4" x14ac:dyDescent="0.3">
      <c r="A1626" t="s">
        <v>3252</v>
      </c>
      <c r="B1626" t="s">
        <v>4</v>
      </c>
      <c r="C1626" t="s">
        <v>3253</v>
      </c>
      <c r="D1626" t="str">
        <f>HYPERLINK("https://talan.bank.gov.ua/get-user-certificate/c0gsRIjK05DfDWpc1Uau","Завантажити сертифікат")</f>
        <v>Завантажити сертифікат</v>
      </c>
    </row>
    <row r="1627" spans="1:4" x14ac:dyDescent="0.3">
      <c r="A1627" t="s">
        <v>3254</v>
      </c>
      <c r="B1627" t="s">
        <v>4</v>
      </c>
      <c r="C1627" t="s">
        <v>3255</v>
      </c>
      <c r="D1627" t="str">
        <f>HYPERLINK("https://talan.bank.gov.ua/get-user-certificate/c0gsRdbnCIETd816eCrH","Завантажити сертифікат")</f>
        <v>Завантажити сертифікат</v>
      </c>
    </row>
    <row r="1628" spans="1:4" x14ac:dyDescent="0.3">
      <c r="A1628" t="s">
        <v>3256</v>
      </c>
      <c r="B1628" t="s">
        <v>4</v>
      </c>
      <c r="C1628" t="s">
        <v>3257</v>
      </c>
      <c r="D1628" t="str">
        <f>HYPERLINK("https://talan.bank.gov.ua/get-user-certificate/c0gsRT10Y9SUJomfrthk","Завантажити сертифікат")</f>
        <v>Завантажити сертифікат</v>
      </c>
    </row>
    <row r="1629" spans="1:4" x14ac:dyDescent="0.3">
      <c r="A1629" t="s">
        <v>3258</v>
      </c>
      <c r="B1629" t="s">
        <v>4</v>
      </c>
      <c r="C1629" t="s">
        <v>3259</v>
      </c>
      <c r="D1629" t="str">
        <f>HYPERLINK("https://talan.bank.gov.ua/get-user-certificate/c0gsRGtiBZyuVtF7S4UI","Завантажити сертифікат")</f>
        <v>Завантажити сертифікат</v>
      </c>
    </row>
    <row r="1630" spans="1:4" x14ac:dyDescent="0.3">
      <c r="A1630" t="s">
        <v>3260</v>
      </c>
      <c r="B1630" t="s">
        <v>4</v>
      </c>
      <c r="C1630" t="s">
        <v>3261</v>
      </c>
      <c r="D1630" t="str">
        <f>HYPERLINK("https://talan.bank.gov.ua/get-user-certificate/c0gsRzcOYZeo6d6_IER4","Завантажити сертифікат")</f>
        <v>Завантажити сертифікат</v>
      </c>
    </row>
    <row r="1631" spans="1:4" x14ac:dyDescent="0.3">
      <c r="A1631" t="s">
        <v>3262</v>
      </c>
      <c r="B1631" t="s">
        <v>4</v>
      </c>
      <c r="C1631" t="s">
        <v>3263</v>
      </c>
      <c r="D1631" t="str">
        <f>HYPERLINK("https://talan.bank.gov.ua/get-user-certificate/c0gsRHbEillQ5pq8YAh6","Завантажити сертифікат")</f>
        <v>Завантажити сертифікат</v>
      </c>
    </row>
    <row r="1632" spans="1:4" x14ac:dyDescent="0.3">
      <c r="A1632" t="s">
        <v>3264</v>
      </c>
      <c r="B1632" t="s">
        <v>4</v>
      </c>
      <c r="C1632" t="s">
        <v>3265</v>
      </c>
      <c r="D1632" t="str">
        <f>HYPERLINK("https://talan.bank.gov.ua/get-user-certificate/c0gsR6J3bGopjeKv6rkW","Завантажити сертифікат")</f>
        <v>Завантажити сертифікат</v>
      </c>
    </row>
    <row r="1633" spans="1:4" x14ac:dyDescent="0.3">
      <c r="A1633" t="s">
        <v>3266</v>
      </c>
      <c r="B1633" t="s">
        <v>4</v>
      </c>
      <c r="C1633" t="s">
        <v>3267</v>
      </c>
      <c r="D1633" t="str">
        <f>HYPERLINK("https://talan.bank.gov.ua/get-user-certificate/c0gsRYbIlk1lB2SFQpBH","Завантажити сертифікат")</f>
        <v>Завантажити сертифікат</v>
      </c>
    </row>
    <row r="1634" spans="1:4" x14ac:dyDescent="0.3">
      <c r="A1634" t="s">
        <v>3268</v>
      </c>
      <c r="B1634" t="s">
        <v>4</v>
      </c>
      <c r="C1634" t="s">
        <v>3269</v>
      </c>
      <c r="D1634" t="str">
        <f>HYPERLINK("https://talan.bank.gov.ua/get-user-certificate/c0gsR2IkHw5_kEfeEtHR","Завантажити сертифікат")</f>
        <v>Завантажити сертифікат</v>
      </c>
    </row>
    <row r="1635" spans="1:4" x14ac:dyDescent="0.3">
      <c r="A1635" t="s">
        <v>3270</v>
      </c>
      <c r="B1635" t="s">
        <v>4</v>
      </c>
      <c r="C1635" t="s">
        <v>3271</v>
      </c>
      <c r="D1635" t="str">
        <f>HYPERLINK("https://talan.bank.gov.ua/get-user-certificate/c0gsRgpaXH4Km__iPTTM","Завантажити сертифікат")</f>
        <v>Завантажити сертифікат</v>
      </c>
    </row>
    <row r="1636" spans="1:4" x14ac:dyDescent="0.3">
      <c r="A1636" t="s">
        <v>3272</v>
      </c>
      <c r="B1636" t="s">
        <v>4</v>
      </c>
      <c r="C1636" t="s">
        <v>3273</v>
      </c>
      <c r="D1636" t="str">
        <f>HYPERLINK("https://talan.bank.gov.ua/get-user-certificate/c0gsR53Xu_6ayUcayRrZ","Завантажити сертифікат")</f>
        <v>Завантажити сертифікат</v>
      </c>
    </row>
    <row r="1637" spans="1:4" x14ac:dyDescent="0.3">
      <c r="A1637" t="s">
        <v>3274</v>
      </c>
      <c r="B1637" t="s">
        <v>4</v>
      </c>
      <c r="C1637" t="s">
        <v>3275</v>
      </c>
      <c r="D1637" t="str">
        <f>HYPERLINK("https://talan.bank.gov.ua/get-user-certificate/c0gsRvkSRsgjknmvk3Qa","Завантажити сертифікат")</f>
        <v>Завантажити сертифікат</v>
      </c>
    </row>
    <row r="1638" spans="1:4" x14ac:dyDescent="0.3">
      <c r="A1638" t="s">
        <v>3276</v>
      </c>
      <c r="B1638" t="s">
        <v>4</v>
      </c>
      <c r="C1638" t="s">
        <v>3277</v>
      </c>
      <c r="D1638" t="str">
        <f>HYPERLINK("https://talan.bank.gov.ua/get-user-certificate/c0gsRIIUqN_2igyDDTml","Завантажити сертифікат")</f>
        <v>Завантажити сертифікат</v>
      </c>
    </row>
    <row r="1639" spans="1:4" x14ac:dyDescent="0.3">
      <c r="A1639" t="s">
        <v>3278</v>
      </c>
      <c r="B1639" t="s">
        <v>4</v>
      </c>
      <c r="C1639" t="s">
        <v>3279</v>
      </c>
      <c r="D1639" t="str">
        <f>HYPERLINK("https://talan.bank.gov.ua/get-user-certificate/c0gsRRYjjKRwuBzaPJta","Завантажити сертифікат")</f>
        <v>Завантажити сертифікат</v>
      </c>
    </row>
    <row r="1640" spans="1:4" x14ac:dyDescent="0.3">
      <c r="A1640" t="s">
        <v>3280</v>
      </c>
      <c r="B1640" t="s">
        <v>4</v>
      </c>
      <c r="C1640" t="s">
        <v>3281</v>
      </c>
      <c r="D1640" t="str">
        <f>HYPERLINK("https://talan.bank.gov.ua/get-user-certificate/c0gsRLcxvt2tJH5XGaBL","Завантажити сертифікат")</f>
        <v>Завантажити сертифікат</v>
      </c>
    </row>
    <row r="1641" spans="1:4" x14ac:dyDescent="0.3">
      <c r="A1641" t="s">
        <v>3282</v>
      </c>
      <c r="B1641" t="s">
        <v>4</v>
      </c>
      <c r="C1641" t="s">
        <v>3283</v>
      </c>
      <c r="D1641" t="str">
        <f>HYPERLINK("https://talan.bank.gov.ua/get-user-certificate/c0gsRDlQOpSpDhvqmXS9","Завантажити сертифікат")</f>
        <v>Завантажити сертифікат</v>
      </c>
    </row>
    <row r="1642" spans="1:4" x14ac:dyDescent="0.3">
      <c r="A1642" t="s">
        <v>3284</v>
      </c>
      <c r="B1642" t="s">
        <v>4</v>
      </c>
      <c r="C1642" t="s">
        <v>3285</v>
      </c>
      <c r="D1642" t="str">
        <f>HYPERLINK("https://talan.bank.gov.ua/get-user-certificate/c0gsRvFi3f6Ynr99Aqqc","Завантажити сертифікат")</f>
        <v>Завантажити сертифікат</v>
      </c>
    </row>
    <row r="1643" spans="1:4" x14ac:dyDescent="0.3">
      <c r="A1643" t="s">
        <v>3286</v>
      </c>
      <c r="B1643" t="s">
        <v>4</v>
      </c>
      <c r="C1643" t="s">
        <v>3287</v>
      </c>
      <c r="D1643" t="str">
        <f>HYPERLINK("https://talan.bank.gov.ua/get-user-certificate/c0gsRZzGkBrSdM8y3dui","Завантажити сертифікат")</f>
        <v>Завантажити сертифікат</v>
      </c>
    </row>
    <row r="1644" spans="1:4" x14ac:dyDescent="0.3">
      <c r="A1644" t="s">
        <v>3288</v>
      </c>
      <c r="B1644" t="s">
        <v>4</v>
      </c>
      <c r="C1644" t="s">
        <v>3289</v>
      </c>
      <c r="D1644" t="str">
        <f>HYPERLINK("https://talan.bank.gov.ua/get-user-certificate/c0gsRS-A6rooNg_qblqK","Завантажити сертифікат")</f>
        <v>Завантажити сертифікат</v>
      </c>
    </row>
    <row r="1645" spans="1:4" x14ac:dyDescent="0.3">
      <c r="A1645" t="s">
        <v>3290</v>
      </c>
      <c r="B1645" t="s">
        <v>4</v>
      </c>
      <c r="C1645" t="s">
        <v>3291</v>
      </c>
      <c r="D1645" t="str">
        <f>HYPERLINK("https://talan.bank.gov.ua/get-user-certificate/c0gsRKgaxs90vXSgZaQE","Завантажити сертифікат")</f>
        <v>Завантажити сертифікат</v>
      </c>
    </row>
    <row r="1646" spans="1:4" x14ac:dyDescent="0.3">
      <c r="A1646" t="s">
        <v>3292</v>
      </c>
      <c r="B1646" t="s">
        <v>4</v>
      </c>
      <c r="C1646" t="s">
        <v>3293</v>
      </c>
      <c r="D1646" t="str">
        <f>HYPERLINK("https://talan.bank.gov.ua/get-user-certificate/c0gsR68VmVf4TDD-4Sho","Завантажити сертифікат")</f>
        <v>Завантажити сертифікат</v>
      </c>
    </row>
    <row r="1647" spans="1:4" x14ac:dyDescent="0.3">
      <c r="A1647" t="s">
        <v>3294</v>
      </c>
      <c r="B1647" t="s">
        <v>4</v>
      </c>
      <c r="C1647" t="s">
        <v>3295</v>
      </c>
      <c r="D1647" t="str">
        <f>HYPERLINK("https://talan.bank.gov.ua/get-user-certificate/c0gsRSkfj1kkw0CxvDUF","Завантажити сертифікат")</f>
        <v>Завантажити сертифікат</v>
      </c>
    </row>
    <row r="1648" spans="1:4" x14ac:dyDescent="0.3">
      <c r="A1648" t="s">
        <v>3296</v>
      </c>
      <c r="B1648" t="s">
        <v>4</v>
      </c>
      <c r="C1648" t="s">
        <v>3297</v>
      </c>
      <c r="D1648" t="str">
        <f>HYPERLINK("https://talan.bank.gov.ua/get-user-certificate/c0gsR8oldxXIpzCMKnnR","Завантажити сертифікат")</f>
        <v>Завантажити сертифікат</v>
      </c>
    </row>
    <row r="1649" spans="1:4" x14ac:dyDescent="0.3">
      <c r="A1649" t="s">
        <v>3298</v>
      </c>
      <c r="B1649" t="s">
        <v>4</v>
      </c>
      <c r="C1649" t="s">
        <v>3299</v>
      </c>
      <c r="D1649" t="str">
        <f>HYPERLINK("https://talan.bank.gov.ua/get-user-certificate/c0gsRC81XRwWlvJTi7V3","Завантажити сертифікат")</f>
        <v>Завантажити сертифікат</v>
      </c>
    </row>
    <row r="1650" spans="1:4" x14ac:dyDescent="0.3">
      <c r="A1650" t="s">
        <v>3300</v>
      </c>
      <c r="B1650" t="s">
        <v>4</v>
      </c>
      <c r="C1650" t="s">
        <v>3301</v>
      </c>
      <c r="D1650" t="str">
        <f>HYPERLINK("https://talan.bank.gov.ua/get-user-certificate/c0gsRPodqL6R_St-VU-Y","Завантажити сертифікат")</f>
        <v>Завантажити сертифікат</v>
      </c>
    </row>
    <row r="1651" spans="1:4" x14ac:dyDescent="0.3">
      <c r="A1651" t="s">
        <v>3302</v>
      </c>
      <c r="B1651" t="s">
        <v>4</v>
      </c>
      <c r="C1651" t="s">
        <v>3303</v>
      </c>
      <c r="D1651" t="str">
        <f>HYPERLINK("https://talan.bank.gov.ua/get-user-certificate/c0gsRqWQ8WGOTFBbWcvk","Завантажити сертифікат")</f>
        <v>Завантажити сертифікат</v>
      </c>
    </row>
    <row r="1652" spans="1:4" x14ac:dyDescent="0.3">
      <c r="A1652" t="s">
        <v>3304</v>
      </c>
      <c r="B1652" t="s">
        <v>4</v>
      </c>
      <c r="C1652" t="s">
        <v>3305</v>
      </c>
      <c r="D1652" t="str">
        <f>HYPERLINK("https://talan.bank.gov.ua/get-user-certificate/c0gsRBFuBbp5PeOz9itG","Завантажити сертифікат")</f>
        <v>Завантажити сертифікат</v>
      </c>
    </row>
    <row r="1653" spans="1:4" x14ac:dyDescent="0.3">
      <c r="A1653" t="s">
        <v>3306</v>
      </c>
      <c r="B1653" t="s">
        <v>4</v>
      </c>
      <c r="C1653" t="s">
        <v>3307</v>
      </c>
      <c r="D1653" t="str">
        <f>HYPERLINK("https://talan.bank.gov.ua/get-user-certificate/c0gsRLSRJGQgnplPMtqo","Завантажити сертифікат")</f>
        <v>Завантажити сертифікат</v>
      </c>
    </row>
    <row r="1654" spans="1:4" x14ac:dyDescent="0.3">
      <c r="A1654" t="s">
        <v>3308</v>
      </c>
      <c r="B1654" t="s">
        <v>4</v>
      </c>
      <c r="C1654" t="s">
        <v>3309</v>
      </c>
      <c r="D1654" t="str">
        <f>HYPERLINK("https://talan.bank.gov.ua/get-user-certificate/c0gsRwETIBILcz5ooi9R","Завантажити сертифікат")</f>
        <v>Завантажити сертифікат</v>
      </c>
    </row>
    <row r="1655" spans="1:4" x14ac:dyDescent="0.3">
      <c r="A1655" t="s">
        <v>3310</v>
      </c>
      <c r="B1655" t="s">
        <v>4</v>
      </c>
      <c r="C1655" t="s">
        <v>3311</v>
      </c>
      <c r="D1655" t="str">
        <f>HYPERLINK("https://talan.bank.gov.ua/get-user-certificate/c0gsRufmeI03Na6IiTNU","Завантажити сертифікат")</f>
        <v>Завантажити сертифікат</v>
      </c>
    </row>
    <row r="1656" spans="1:4" x14ac:dyDescent="0.3">
      <c r="A1656" t="s">
        <v>3312</v>
      </c>
      <c r="B1656" t="s">
        <v>4</v>
      </c>
      <c r="C1656" t="s">
        <v>3313</v>
      </c>
      <c r="D1656" t="str">
        <f>HYPERLINK("https://talan.bank.gov.ua/get-user-certificate/c0gsRj_tQgc7D9DW9hHL","Завантажити сертифікат")</f>
        <v>Завантажити сертифікат</v>
      </c>
    </row>
    <row r="1657" spans="1:4" x14ac:dyDescent="0.3">
      <c r="A1657" t="s">
        <v>3314</v>
      </c>
      <c r="B1657" t="s">
        <v>4</v>
      </c>
      <c r="C1657" t="s">
        <v>3315</v>
      </c>
      <c r="D1657" t="str">
        <f>HYPERLINK("https://talan.bank.gov.ua/get-user-certificate/c0gsR8esaOkdBa64I5Bh","Завантажити сертифікат")</f>
        <v>Завантажити сертифікат</v>
      </c>
    </row>
    <row r="1658" spans="1:4" x14ac:dyDescent="0.3">
      <c r="A1658" t="s">
        <v>3316</v>
      </c>
      <c r="B1658" t="s">
        <v>4</v>
      </c>
      <c r="C1658" t="s">
        <v>3317</v>
      </c>
      <c r="D1658" t="str">
        <f>HYPERLINK("https://talan.bank.gov.ua/get-user-certificate/c0gsRKSb6pWnhJy7SWD8","Завантажити сертифікат")</f>
        <v>Завантажити сертифікат</v>
      </c>
    </row>
    <row r="1659" spans="1:4" x14ac:dyDescent="0.3">
      <c r="A1659" t="s">
        <v>3318</v>
      </c>
      <c r="B1659" t="s">
        <v>4</v>
      </c>
      <c r="C1659" t="s">
        <v>3319</v>
      </c>
      <c r="D1659" t="str">
        <f>HYPERLINK("https://talan.bank.gov.ua/get-user-certificate/c0gsR-lnDMa5AqRcaBXd","Завантажити сертифікат")</f>
        <v>Завантажити сертифікат</v>
      </c>
    </row>
    <row r="1660" spans="1:4" x14ac:dyDescent="0.3">
      <c r="A1660" t="s">
        <v>3320</v>
      </c>
      <c r="B1660" t="s">
        <v>4</v>
      </c>
      <c r="C1660" t="s">
        <v>3321</v>
      </c>
      <c r="D1660" t="str">
        <f>HYPERLINK("https://talan.bank.gov.ua/get-user-certificate/c0gsR33oH05YJFtxVUWF","Завантажити сертифікат")</f>
        <v>Завантажити сертифікат</v>
      </c>
    </row>
    <row r="1661" spans="1:4" x14ac:dyDescent="0.3">
      <c r="A1661" t="s">
        <v>3322</v>
      </c>
      <c r="B1661" t="s">
        <v>4</v>
      </c>
      <c r="C1661" t="s">
        <v>3323</v>
      </c>
      <c r="D1661" t="str">
        <f>HYPERLINK("https://talan.bank.gov.ua/get-user-certificate/c0gsRhegvREW-aquboY2","Завантажити сертифікат")</f>
        <v>Завантажити сертифікат</v>
      </c>
    </row>
    <row r="1662" spans="1:4" x14ac:dyDescent="0.3">
      <c r="A1662" t="s">
        <v>3324</v>
      </c>
      <c r="B1662" t="s">
        <v>4</v>
      </c>
      <c r="C1662" t="s">
        <v>3325</v>
      </c>
      <c r="D1662" t="str">
        <f>HYPERLINK("https://talan.bank.gov.ua/get-user-certificate/c0gsRmpjEZcTWiCDpqAX","Завантажити сертифікат")</f>
        <v>Завантажити сертифікат</v>
      </c>
    </row>
    <row r="1663" spans="1:4" x14ac:dyDescent="0.3">
      <c r="A1663" t="s">
        <v>3326</v>
      </c>
      <c r="B1663" t="s">
        <v>4</v>
      </c>
      <c r="C1663" t="s">
        <v>3327</v>
      </c>
      <c r="D1663" t="str">
        <f>HYPERLINK("https://talan.bank.gov.ua/get-user-certificate/c0gsRojqL18PCopq02eU","Завантажити сертифікат")</f>
        <v>Завантажити сертифікат</v>
      </c>
    </row>
    <row r="1664" spans="1:4" x14ac:dyDescent="0.3">
      <c r="A1664" t="s">
        <v>3328</v>
      </c>
      <c r="B1664" t="s">
        <v>4</v>
      </c>
      <c r="C1664" t="s">
        <v>3329</v>
      </c>
      <c r="D1664" t="str">
        <f>HYPERLINK("https://talan.bank.gov.ua/get-user-certificate/c0gsRO_YvjVaIHaVpBtm","Завантажити сертифікат")</f>
        <v>Завантажити сертифікат</v>
      </c>
    </row>
    <row r="1665" spans="1:4" x14ac:dyDescent="0.3">
      <c r="A1665" t="s">
        <v>3330</v>
      </c>
      <c r="B1665" t="s">
        <v>4</v>
      </c>
      <c r="C1665" t="s">
        <v>3331</v>
      </c>
      <c r="D1665" t="str">
        <f>HYPERLINK("https://talan.bank.gov.ua/get-user-certificate/c0gsRrNbUYZuOn-mRtHA","Завантажити сертифікат")</f>
        <v>Завантажити сертифікат</v>
      </c>
    </row>
    <row r="1666" spans="1:4" x14ac:dyDescent="0.3">
      <c r="A1666" t="s">
        <v>3332</v>
      </c>
      <c r="B1666" t="s">
        <v>4</v>
      </c>
      <c r="C1666" t="s">
        <v>3333</v>
      </c>
      <c r="D1666" t="str">
        <f>HYPERLINK("https://talan.bank.gov.ua/get-user-certificate/c0gsRo5ijzowVltoh557","Завантажити сертифікат")</f>
        <v>Завантажити сертифікат</v>
      </c>
    </row>
    <row r="1667" spans="1:4" x14ac:dyDescent="0.3">
      <c r="A1667" t="s">
        <v>3334</v>
      </c>
      <c r="B1667" t="s">
        <v>4</v>
      </c>
      <c r="C1667" t="s">
        <v>3335</v>
      </c>
      <c r="D1667" t="str">
        <f>HYPERLINK("https://talan.bank.gov.ua/get-user-certificate/c0gsR4j9QyQHyI5lr8sZ","Завантажити сертифікат")</f>
        <v>Завантажити сертифікат</v>
      </c>
    </row>
    <row r="1668" spans="1:4" x14ac:dyDescent="0.3">
      <c r="A1668" t="s">
        <v>3336</v>
      </c>
      <c r="B1668" t="s">
        <v>4</v>
      </c>
      <c r="C1668" t="s">
        <v>3337</v>
      </c>
      <c r="D1668" t="str">
        <f>HYPERLINK("https://talan.bank.gov.ua/get-user-certificate/c0gsRyET5t8-_mc95KUw","Завантажити сертифікат")</f>
        <v>Завантажити сертифікат</v>
      </c>
    </row>
    <row r="1669" spans="1:4" x14ac:dyDescent="0.3">
      <c r="A1669" t="s">
        <v>3338</v>
      </c>
      <c r="B1669" t="s">
        <v>4</v>
      </c>
      <c r="C1669" t="s">
        <v>3339</v>
      </c>
      <c r="D1669" t="str">
        <f>HYPERLINK("https://talan.bank.gov.ua/get-user-certificate/c0gsRq-eZlngD09VY6fG","Завантажити сертифікат")</f>
        <v>Завантажити сертифікат</v>
      </c>
    </row>
    <row r="1670" spans="1:4" x14ac:dyDescent="0.3">
      <c r="A1670" t="s">
        <v>3340</v>
      </c>
      <c r="B1670" t="s">
        <v>4</v>
      </c>
      <c r="C1670" t="s">
        <v>3341</v>
      </c>
      <c r="D1670" t="str">
        <f>HYPERLINK("https://talan.bank.gov.ua/get-user-certificate/c0gsRWohQxtXA_tpyWfa","Завантажити сертифікат")</f>
        <v>Завантажити сертифікат</v>
      </c>
    </row>
    <row r="1671" spans="1:4" x14ac:dyDescent="0.3">
      <c r="A1671" t="s">
        <v>3342</v>
      </c>
      <c r="B1671" t="s">
        <v>4</v>
      </c>
      <c r="C1671" t="s">
        <v>3343</v>
      </c>
      <c r="D1671" t="str">
        <f>HYPERLINK("https://talan.bank.gov.ua/get-user-certificate/c0gsRM6XU6W6vfT3mKsa","Завантажити сертифікат")</f>
        <v>Завантажити сертифікат</v>
      </c>
    </row>
    <row r="1672" spans="1:4" x14ac:dyDescent="0.3">
      <c r="A1672" t="s">
        <v>3344</v>
      </c>
      <c r="B1672" t="s">
        <v>4</v>
      </c>
      <c r="C1672" t="s">
        <v>3345</v>
      </c>
      <c r="D1672" t="str">
        <f>HYPERLINK("https://talan.bank.gov.ua/get-user-certificate/c0gsRiodv9mfFhuwoMB8","Завантажити сертифікат")</f>
        <v>Завантажити сертифікат</v>
      </c>
    </row>
    <row r="1673" spans="1:4" x14ac:dyDescent="0.3">
      <c r="A1673" t="s">
        <v>3346</v>
      </c>
      <c r="B1673" t="s">
        <v>4</v>
      </c>
      <c r="C1673" t="s">
        <v>3347</v>
      </c>
      <c r="D1673" t="str">
        <f>HYPERLINK("https://talan.bank.gov.ua/get-user-certificate/c0gsRfJlUulSebFlQWq6","Завантажити сертифікат")</f>
        <v>Завантажити сертифікат</v>
      </c>
    </row>
    <row r="1674" spans="1:4" x14ac:dyDescent="0.3">
      <c r="A1674" t="s">
        <v>3348</v>
      </c>
      <c r="B1674" t="s">
        <v>4</v>
      </c>
      <c r="C1674" t="s">
        <v>3349</v>
      </c>
      <c r="D1674" t="str">
        <f>HYPERLINK("https://talan.bank.gov.ua/get-user-certificate/c0gsRAIQQ8w7w7dfcwVQ","Завантажити сертифікат")</f>
        <v>Завантажити сертифікат</v>
      </c>
    </row>
    <row r="1675" spans="1:4" x14ac:dyDescent="0.3">
      <c r="A1675" t="s">
        <v>3350</v>
      </c>
      <c r="B1675" t="s">
        <v>4</v>
      </c>
      <c r="C1675" t="s">
        <v>3351</v>
      </c>
      <c r="D1675" t="str">
        <f>HYPERLINK("https://talan.bank.gov.ua/get-user-certificate/c0gsR3xyREvio2UwQiAj","Завантажити сертифікат")</f>
        <v>Завантажити сертифікат</v>
      </c>
    </row>
    <row r="1676" spans="1:4" x14ac:dyDescent="0.3">
      <c r="A1676" t="s">
        <v>3352</v>
      </c>
      <c r="B1676" t="s">
        <v>4</v>
      </c>
      <c r="C1676" t="s">
        <v>3353</v>
      </c>
      <c r="D1676" t="str">
        <f>HYPERLINK("https://talan.bank.gov.ua/get-user-certificate/c0gsRlfHvhXk9T918Ko9","Завантажити сертифікат")</f>
        <v>Завантажити сертифікат</v>
      </c>
    </row>
    <row r="1677" spans="1:4" x14ac:dyDescent="0.3">
      <c r="A1677" t="s">
        <v>3354</v>
      </c>
      <c r="B1677" t="s">
        <v>4</v>
      </c>
      <c r="C1677" t="s">
        <v>3355</v>
      </c>
      <c r="D1677" t="str">
        <f>HYPERLINK("https://talan.bank.gov.ua/get-user-certificate/c0gsRxBL1LmZZjN1T1hn","Завантажити сертифікат")</f>
        <v>Завантажити сертифікат</v>
      </c>
    </row>
    <row r="1678" spans="1:4" x14ac:dyDescent="0.3">
      <c r="A1678" t="s">
        <v>3356</v>
      </c>
      <c r="B1678" t="s">
        <v>4</v>
      </c>
      <c r="C1678" t="s">
        <v>3357</v>
      </c>
      <c r="D1678" t="str">
        <f>HYPERLINK("https://talan.bank.gov.ua/get-user-certificate/c0gsRP3Vt0Dex1wGzzsL","Завантажити сертифікат")</f>
        <v>Завантажити сертифікат</v>
      </c>
    </row>
    <row r="1679" spans="1:4" x14ac:dyDescent="0.3">
      <c r="A1679" t="s">
        <v>3358</v>
      </c>
      <c r="B1679" t="s">
        <v>4</v>
      </c>
      <c r="C1679" t="s">
        <v>3359</v>
      </c>
      <c r="D1679" t="str">
        <f>HYPERLINK("https://talan.bank.gov.ua/get-user-certificate/c0gsRXDmCf31Qh4Ez-4J","Завантажити сертифікат")</f>
        <v>Завантажити сертифікат</v>
      </c>
    </row>
    <row r="1680" spans="1:4" x14ac:dyDescent="0.3">
      <c r="A1680" t="s">
        <v>3360</v>
      </c>
      <c r="B1680" t="s">
        <v>4</v>
      </c>
      <c r="C1680" t="s">
        <v>3361</v>
      </c>
      <c r="D1680" t="str">
        <f>HYPERLINK("https://talan.bank.gov.ua/get-user-certificate/c0gsRSOnFoD3OZZCvwFR","Завантажити сертифікат")</f>
        <v>Завантажити сертифікат</v>
      </c>
    </row>
    <row r="1681" spans="1:4" x14ac:dyDescent="0.3">
      <c r="A1681" t="s">
        <v>3362</v>
      </c>
      <c r="B1681" t="s">
        <v>4</v>
      </c>
      <c r="C1681" t="s">
        <v>3363</v>
      </c>
      <c r="D1681" t="str">
        <f>HYPERLINK("https://talan.bank.gov.ua/get-user-certificate/c0gsRpFh0NcBz4_DIAmd","Завантажити сертифікат")</f>
        <v>Завантажити сертифікат</v>
      </c>
    </row>
    <row r="1682" spans="1:4" x14ac:dyDescent="0.3">
      <c r="A1682" t="s">
        <v>3364</v>
      </c>
      <c r="B1682" t="s">
        <v>4</v>
      </c>
      <c r="C1682" t="s">
        <v>3365</v>
      </c>
      <c r="D1682" t="str">
        <f>HYPERLINK("https://talan.bank.gov.ua/get-user-certificate/c0gsR0PeK_-hdFnqRMv3","Завантажити сертифікат")</f>
        <v>Завантажити сертифікат</v>
      </c>
    </row>
    <row r="1683" spans="1:4" x14ac:dyDescent="0.3">
      <c r="A1683" t="s">
        <v>3366</v>
      </c>
      <c r="B1683" t="s">
        <v>4</v>
      </c>
      <c r="C1683" t="s">
        <v>3367</v>
      </c>
      <c r="D1683" t="str">
        <f>HYPERLINK("https://talan.bank.gov.ua/get-user-certificate/c0gsROywxSuOFO7ZkUsA","Завантажити сертифікат")</f>
        <v>Завантажити сертифікат</v>
      </c>
    </row>
    <row r="1684" spans="1:4" x14ac:dyDescent="0.3">
      <c r="A1684" t="s">
        <v>3368</v>
      </c>
      <c r="B1684" t="s">
        <v>4</v>
      </c>
      <c r="C1684" t="s">
        <v>3369</v>
      </c>
      <c r="D1684" t="str">
        <f>HYPERLINK("https://talan.bank.gov.ua/get-user-certificate/c0gsRSVygWB58FN3dUyQ","Завантажити сертифікат")</f>
        <v>Завантажити сертифікат</v>
      </c>
    </row>
    <row r="1685" spans="1:4" x14ac:dyDescent="0.3">
      <c r="A1685" t="s">
        <v>3370</v>
      </c>
      <c r="B1685" t="s">
        <v>4</v>
      </c>
      <c r="C1685" t="s">
        <v>3371</v>
      </c>
      <c r="D1685" t="str">
        <f>HYPERLINK("https://talan.bank.gov.ua/get-user-certificate/c0gsRdJ5guPxVOAkfXD2","Завантажити сертифікат")</f>
        <v>Завантажити сертифікат</v>
      </c>
    </row>
    <row r="1686" spans="1:4" x14ac:dyDescent="0.3">
      <c r="A1686" t="s">
        <v>3372</v>
      </c>
      <c r="B1686" t="s">
        <v>4</v>
      </c>
      <c r="C1686" t="s">
        <v>3373</v>
      </c>
      <c r="D1686" t="str">
        <f>HYPERLINK("https://talan.bank.gov.ua/get-user-certificate/c0gsRvuVa8N7znyKgDfV","Завантажити сертифікат")</f>
        <v>Завантажити сертифікат</v>
      </c>
    </row>
    <row r="1687" spans="1:4" x14ac:dyDescent="0.3">
      <c r="A1687" t="s">
        <v>3374</v>
      </c>
      <c r="B1687" t="s">
        <v>4</v>
      </c>
      <c r="C1687" t="s">
        <v>3375</v>
      </c>
      <c r="D1687" t="str">
        <f>HYPERLINK("https://talan.bank.gov.ua/get-user-certificate/c0gsRR5oqbzLtioNfWAC","Завантажити сертифікат")</f>
        <v>Завантажити сертифікат</v>
      </c>
    </row>
    <row r="1688" spans="1:4" x14ac:dyDescent="0.3">
      <c r="A1688" t="s">
        <v>3376</v>
      </c>
      <c r="B1688" t="s">
        <v>4</v>
      </c>
      <c r="C1688" t="s">
        <v>3377</v>
      </c>
      <c r="D1688" t="str">
        <f>HYPERLINK("https://talan.bank.gov.ua/get-user-certificate/c0gsRk-bK_dzEd_I-tB4","Завантажити сертифікат")</f>
        <v>Завантажити сертифікат</v>
      </c>
    </row>
    <row r="1689" spans="1:4" x14ac:dyDescent="0.3">
      <c r="A1689" t="s">
        <v>3378</v>
      </c>
      <c r="B1689" t="s">
        <v>4</v>
      </c>
      <c r="C1689" t="s">
        <v>3379</v>
      </c>
      <c r="D1689" t="str">
        <f>HYPERLINK("https://talan.bank.gov.ua/get-user-certificate/c0gsRfFe7d88zZvVHS6o","Завантажити сертифікат")</f>
        <v>Завантажити сертифікат</v>
      </c>
    </row>
    <row r="1690" spans="1:4" x14ac:dyDescent="0.3">
      <c r="A1690" t="s">
        <v>3380</v>
      </c>
      <c r="B1690" t="s">
        <v>4</v>
      </c>
      <c r="C1690" t="s">
        <v>3381</v>
      </c>
      <c r="D1690" t="str">
        <f>HYPERLINK("https://talan.bank.gov.ua/get-user-certificate/c0gsRO2_X9d1hKxsX151","Завантажити сертифікат")</f>
        <v>Завантажити сертифікат</v>
      </c>
    </row>
    <row r="1691" spans="1:4" x14ac:dyDescent="0.3">
      <c r="A1691" t="s">
        <v>3382</v>
      </c>
      <c r="B1691" t="s">
        <v>4</v>
      </c>
      <c r="C1691" t="s">
        <v>3383</v>
      </c>
      <c r="D1691" t="str">
        <f>HYPERLINK("https://talan.bank.gov.ua/get-user-certificate/c0gsR0G0Xv2rbXIzF5Zj","Завантажити сертифікат")</f>
        <v>Завантажити сертифікат</v>
      </c>
    </row>
    <row r="1692" spans="1:4" x14ac:dyDescent="0.3">
      <c r="A1692" t="s">
        <v>3384</v>
      </c>
      <c r="B1692" t="s">
        <v>4</v>
      </c>
      <c r="C1692" t="s">
        <v>3385</v>
      </c>
      <c r="D1692" t="str">
        <f>HYPERLINK("https://talan.bank.gov.ua/get-user-certificate/c0gsRpghCRjhSqcADsGY","Завантажити сертифікат")</f>
        <v>Завантажити сертифікат</v>
      </c>
    </row>
    <row r="1693" spans="1:4" x14ac:dyDescent="0.3">
      <c r="A1693" t="s">
        <v>3386</v>
      </c>
      <c r="B1693" t="s">
        <v>4</v>
      </c>
      <c r="C1693" t="s">
        <v>3387</v>
      </c>
      <c r="D1693" t="str">
        <f>HYPERLINK("https://talan.bank.gov.ua/get-user-certificate/c0gsRcQkGhLCkcE_g8N4","Завантажити сертифікат")</f>
        <v>Завантажити сертифікат</v>
      </c>
    </row>
    <row r="1694" spans="1:4" x14ac:dyDescent="0.3">
      <c r="A1694" t="s">
        <v>3388</v>
      </c>
      <c r="B1694" t="s">
        <v>4</v>
      </c>
      <c r="C1694" t="s">
        <v>3389</v>
      </c>
      <c r="D1694" t="str">
        <f>HYPERLINK("https://talan.bank.gov.ua/get-user-certificate/c0gsRrQYIvyDZmZuyuvL","Завантажити сертифікат")</f>
        <v>Завантажити сертифікат</v>
      </c>
    </row>
    <row r="1695" spans="1:4" x14ac:dyDescent="0.3">
      <c r="A1695" t="s">
        <v>3390</v>
      </c>
      <c r="B1695" t="s">
        <v>4</v>
      </c>
      <c r="C1695" t="s">
        <v>3391</v>
      </c>
      <c r="D1695" t="str">
        <f>HYPERLINK("https://talan.bank.gov.ua/get-user-certificate/c0gsRsDG_ypH32OAaf_I","Завантажити сертифікат")</f>
        <v>Завантажити сертифікат</v>
      </c>
    </row>
    <row r="1696" spans="1:4" x14ac:dyDescent="0.3">
      <c r="A1696" t="s">
        <v>3392</v>
      </c>
      <c r="B1696" t="s">
        <v>4</v>
      </c>
      <c r="C1696" t="s">
        <v>3393</v>
      </c>
      <c r="D1696" t="str">
        <f>HYPERLINK("https://talan.bank.gov.ua/get-user-certificate/c0gsRcG3U8DjdPd0uYYz","Завантажити сертифікат")</f>
        <v>Завантажити сертифікат</v>
      </c>
    </row>
    <row r="1697" spans="1:4" x14ac:dyDescent="0.3">
      <c r="A1697" t="s">
        <v>3394</v>
      </c>
      <c r="B1697" t="s">
        <v>4</v>
      </c>
      <c r="C1697" t="s">
        <v>3395</v>
      </c>
      <c r="D1697" t="str">
        <f>HYPERLINK("https://talan.bank.gov.ua/get-user-certificate/c0gsRhk6cQJagOCJ5QHk","Завантажити сертифікат")</f>
        <v>Завантажити сертифікат</v>
      </c>
    </row>
    <row r="1698" spans="1:4" x14ac:dyDescent="0.3">
      <c r="A1698" t="s">
        <v>3396</v>
      </c>
      <c r="B1698" t="s">
        <v>4</v>
      </c>
      <c r="C1698" t="s">
        <v>3397</v>
      </c>
      <c r="D1698" t="str">
        <f>HYPERLINK("https://talan.bank.gov.ua/get-user-certificate/c0gsRxPa2Clt1r0AWYLW","Завантажити сертифікат")</f>
        <v>Завантажити сертифікат</v>
      </c>
    </row>
    <row r="1699" spans="1:4" x14ac:dyDescent="0.3">
      <c r="A1699" t="s">
        <v>3398</v>
      </c>
      <c r="B1699" t="s">
        <v>4</v>
      </c>
      <c r="C1699" t="s">
        <v>3399</v>
      </c>
      <c r="D1699" t="str">
        <f>HYPERLINK("https://talan.bank.gov.ua/get-user-certificate/c0gsRYtTlNL-TMcXsMGT","Завантажити сертифікат")</f>
        <v>Завантажити сертифікат</v>
      </c>
    </row>
    <row r="1700" spans="1:4" x14ac:dyDescent="0.3">
      <c r="A1700" t="s">
        <v>3400</v>
      </c>
      <c r="B1700" t="s">
        <v>4</v>
      </c>
      <c r="C1700" t="s">
        <v>3401</v>
      </c>
      <c r="D1700" t="str">
        <f>HYPERLINK("https://talan.bank.gov.ua/get-user-certificate/c0gsRt8KVaT8lKRomKyX","Завантажити сертифікат")</f>
        <v>Завантажити сертифікат</v>
      </c>
    </row>
    <row r="1701" spans="1:4" x14ac:dyDescent="0.3">
      <c r="A1701" t="s">
        <v>3402</v>
      </c>
      <c r="B1701" t="s">
        <v>4</v>
      </c>
      <c r="C1701" t="s">
        <v>3403</v>
      </c>
      <c r="D1701" t="str">
        <f>HYPERLINK("https://talan.bank.gov.ua/get-user-certificate/c0gsRPGSHfFJFKKr8vOX","Завантажити сертифікат")</f>
        <v>Завантажити сертифікат</v>
      </c>
    </row>
    <row r="1702" spans="1:4" x14ac:dyDescent="0.3">
      <c r="A1702" t="s">
        <v>3404</v>
      </c>
      <c r="B1702" t="s">
        <v>4</v>
      </c>
      <c r="C1702" t="s">
        <v>3405</v>
      </c>
      <c r="D1702" t="str">
        <f>HYPERLINK("https://talan.bank.gov.ua/get-user-certificate/c0gsRDJeE438pjiTtRSQ","Завантажити сертифікат")</f>
        <v>Завантажити сертифікат</v>
      </c>
    </row>
    <row r="1703" spans="1:4" x14ac:dyDescent="0.3">
      <c r="A1703" t="s">
        <v>3406</v>
      </c>
      <c r="B1703" t="s">
        <v>4</v>
      </c>
      <c r="C1703" t="s">
        <v>3407</v>
      </c>
      <c r="D1703" t="str">
        <f>HYPERLINK("https://talan.bank.gov.ua/get-user-certificate/c0gsR0XPdv-uCSFJX5Xw","Завантажити сертифікат")</f>
        <v>Завантажити сертифікат</v>
      </c>
    </row>
    <row r="1704" spans="1:4" x14ac:dyDescent="0.3">
      <c r="A1704" t="s">
        <v>3408</v>
      </c>
      <c r="B1704" t="s">
        <v>4</v>
      </c>
      <c r="C1704" t="s">
        <v>3409</v>
      </c>
      <c r="D1704" t="str">
        <f>HYPERLINK("https://talan.bank.gov.ua/get-user-certificate/c0gsR7XbIeCes1tvqrbA","Завантажити сертифікат")</f>
        <v>Завантажити сертифікат</v>
      </c>
    </row>
    <row r="1705" spans="1:4" x14ac:dyDescent="0.3">
      <c r="A1705" t="s">
        <v>3410</v>
      </c>
      <c r="B1705" t="s">
        <v>4</v>
      </c>
      <c r="C1705" t="s">
        <v>3411</v>
      </c>
      <c r="D1705" t="str">
        <f>HYPERLINK("https://talan.bank.gov.ua/get-user-certificate/c0gsR5thZBwx7_wS9ZvN","Завантажити сертифікат")</f>
        <v>Завантажити сертифікат</v>
      </c>
    </row>
    <row r="1706" spans="1:4" x14ac:dyDescent="0.3">
      <c r="A1706" t="s">
        <v>3412</v>
      </c>
      <c r="B1706" t="s">
        <v>4</v>
      </c>
      <c r="C1706" t="s">
        <v>3413</v>
      </c>
      <c r="D1706" t="str">
        <f>HYPERLINK("https://talan.bank.gov.ua/get-user-certificate/c0gsRVWPEP2RQYD-spV7","Завантажити сертифікат")</f>
        <v>Завантажити сертифікат</v>
      </c>
    </row>
    <row r="1707" spans="1:4" x14ac:dyDescent="0.3">
      <c r="A1707" t="s">
        <v>3414</v>
      </c>
      <c r="B1707" t="s">
        <v>4</v>
      </c>
      <c r="C1707" t="s">
        <v>3415</v>
      </c>
      <c r="D1707" t="str">
        <f>HYPERLINK("https://talan.bank.gov.ua/get-user-certificate/c0gsR_r4nOHuI4vhwS4p","Завантажити сертифікат")</f>
        <v>Завантажити сертифікат</v>
      </c>
    </row>
    <row r="1708" spans="1:4" x14ac:dyDescent="0.3">
      <c r="A1708" t="s">
        <v>3416</v>
      </c>
      <c r="B1708" t="s">
        <v>4</v>
      </c>
      <c r="C1708" t="s">
        <v>3417</v>
      </c>
      <c r="D1708" t="str">
        <f>HYPERLINK("https://talan.bank.gov.ua/get-user-certificate/c0gsRYzH6oYtamoPoHBf","Завантажити сертифікат")</f>
        <v>Завантажити сертифікат</v>
      </c>
    </row>
    <row r="1709" spans="1:4" x14ac:dyDescent="0.3">
      <c r="A1709" t="s">
        <v>3418</v>
      </c>
      <c r="B1709" t="s">
        <v>4</v>
      </c>
      <c r="C1709" t="s">
        <v>3419</v>
      </c>
      <c r="D1709" t="str">
        <f>HYPERLINK("https://talan.bank.gov.ua/get-user-certificate/c0gsR39q14NXulGvkW6w","Завантажити сертифікат")</f>
        <v>Завантажити сертифікат</v>
      </c>
    </row>
    <row r="1710" spans="1:4" x14ac:dyDescent="0.3">
      <c r="A1710" t="s">
        <v>3420</v>
      </c>
      <c r="B1710" t="s">
        <v>4</v>
      </c>
      <c r="C1710" t="s">
        <v>3421</v>
      </c>
      <c r="D1710" t="str">
        <f>HYPERLINK("https://talan.bank.gov.ua/get-user-certificate/c0gsRELQ6S_rTbb2HbZV","Завантажити сертифікат")</f>
        <v>Завантажити сертифікат</v>
      </c>
    </row>
    <row r="1711" spans="1:4" x14ac:dyDescent="0.3">
      <c r="A1711" t="s">
        <v>3422</v>
      </c>
      <c r="B1711" t="s">
        <v>4</v>
      </c>
      <c r="C1711" t="s">
        <v>3423</v>
      </c>
      <c r="D1711" t="str">
        <f>HYPERLINK("https://talan.bank.gov.ua/get-user-certificate/c0gsRgI26Mw8FhVxkCOc","Завантажити сертифікат")</f>
        <v>Завантажити сертифікат</v>
      </c>
    </row>
    <row r="1712" spans="1:4" x14ac:dyDescent="0.3">
      <c r="A1712" t="s">
        <v>3424</v>
      </c>
      <c r="B1712" t="s">
        <v>4</v>
      </c>
      <c r="C1712" t="s">
        <v>3425</v>
      </c>
      <c r="D1712" t="str">
        <f>HYPERLINK("https://talan.bank.gov.ua/get-user-certificate/c0gsR1icbg7n9Z7ev2X_","Завантажити сертифікат")</f>
        <v>Завантажити сертифікат</v>
      </c>
    </row>
    <row r="1713" spans="1:4" x14ac:dyDescent="0.3">
      <c r="A1713" t="s">
        <v>3426</v>
      </c>
      <c r="B1713" t="s">
        <v>4</v>
      </c>
      <c r="C1713" t="s">
        <v>3427</v>
      </c>
      <c r="D1713" t="str">
        <f>HYPERLINK("https://talan.bank.gov.ua/get-user-certificate/c0gsR0vhwkXh-nalJu8y","Завантажити сертифікат")</f>
        <v>Завантажити сертифікат</v>
      </c>
    </row>
    <row r="1714" spans="1:4" x14ac:dyDescent="0.3">
      <c r="A1714" t="s">
        <v>3428</v>
      </c>
      <c r="B1714" t="s">
        <v>4</v>
      </c>
      <c r="C1714" t="s">
        <v>3429</v>
      </c>
      <c r="D1714" t="str">
        <f>HYPERLINK("https://talan.bank.gov.ua/get-user-certificate/c0gsRBMJUKLpZIGcCfWd","Завантажити сертифікат")</f>
        <v>Завантажити сертифікат</v>
      </c>
    </row>
    <row r="1715" spans="1:4" x14ac:dyDescent="0.3">
      <c r="A1715" t="s">
        <v>3430</v>
      </c>
      <c r="B1715" t="s">
        <v>4</v>
      </c>
      <c r="C1715" t="s">
        <v>3431</v>
      </c>
      <c r="D1715" t="str">
        <f>HYPERLINK("https://talan.bank.gov.ua/get-user-certificate/c0gsRh8EgblZuoBjYlU-","Завантажити сертифікат")</f>
        <v>Завантажити сертифікат</v>
      </c>
    </row>
    <row r="1716" spans="1:4" x14ac:dyDescent="0.3">
      <c r="A1716" t="s">
        <v>3432</v>
      </c>
      <c r="B1716" t="s">
        <v>4</v>
      </c>
      <c r="C1716" t="s">
        <v>3433</v>
      </c>
      <c r="D1716" t="str">
        <f>HYPERLINK("https://talan.bank.gov.ua/get-user-certificate/c0gsRA-1qCRkxQVd12w2","Завантажити сертифікат")</f>
        <v>Завантажити сертифікат</v>
      </c>
    </row>
    <row r="1717" spans="1:4" x14ac:dyDescent="0.3">
      <c r="A1717" t="s">
        <v>3434</v>
      </c>
      <c r="B1717" t="s">
        <v>4</v>
      </c>
      <c r="C1717" t="s">
        <v>3435</v>
      </c>
      <c r="D1717" t="str">
        <f>HYPERLINK("https://talan.bank.gov.ua/get-user-certificate/c0gsRLegxCA1wxDdvnX5","Завантажити сертифікат")</f>
        <v>Завантажити сертифікат</v>
      </c>
    </row>
    <row r="1718" spans="1:4" x14ac:dyDescent="0.3">
      <c r="A1718" t="s">
        <v>3436</v>
      </c>
      <c r="B1718" t="s">
        <v>4</v>
      </c>
      <c r="C1718" t="s">
        <v>3437</v>
      </c>
      <c r="D1718" t="str">
        <f>HYPERLINK("https://talan.bank.gov.ua/get-user-certificate/c0gsRWLOnkjbWZRXze8b","Завантажити сертифікат")</f>
        <v>Завантажити сертифікат</v>
      </c>
    </row>
    <row r="1719" spans="1:4" x14ac:dyDescent="0.3">
      <c r="A1719" t="s">
        <v>3438</v>
      </c>
      <c r="B1719" t="s">
        <v>4</v>
      </c>
      <c r="C1719" t="s">
        <v>3439</v>
      </c>
      <c r="D1719" t="str">
        <f>HYPERLINK("https://talan.bank.gov.ua/get-user-certificate/c0gsRkYqJWhTou-MDifr","Завантажити сертифікат")</f>
        <v>Завантажити сертифікат</v>
      </c>
    </row>
    <row r="1720" spans="1:4" x14ac:dyDescent="0.3">
      <c r="A1720" t="s">
        <v>3440</v>
      </c>
      <c r="B1720" t="s">
        <v>4</v>
      </c>
      <c r="C1720" t="s">
        <v>3441</v>
      </c>
      <c r="D1720" t="str">
        <f>HYPERLINK("https://talan.bank.gov.ua/get-user-certificate/c0gsRwfit4h8c1Dk1wxs","Завантажити сертифікат")</f>
        <v>Завантажити сертифікат</v>
      </c>
    </row>
    <row r="1721" spans="1:4" x14ac:dyDescent="0.3">
      <c r="A1721" t="s">
        <v>3442</v>
      </c>
      <c r="B1721" t="s">
        <v>4</v>
      </c>
      <c r="C1721" t="s">
        <v>3443</v>
      </c>
      <c r="D1721" t="str">
        <f>HYPERLINK("https://talan.bank.gov.ua/get-user-certificate/c0gsRT0OpLbYwL_0KXMb","Завантажити сертифікат")</f>
        <v>Завантажити сертифікат</v>
      </c>
    </row>
    <row r="1722" spans="1:4" x14ac:dyDescent="0.3">
      <c r="A1722" t="s">
        <v>3444</v>
      </c>
      <c r="B1722" t="s">
        <v>4</v>
      </c>
      <c r="C1722" t="s">
        <v>3445</v>
      </c>
      <c r="D1722" t="str">
        <f>HYPERLINK("https://talan.bank.gov.ua/get-user-certificate/c0gsRPIaq2xra3ycECMX","Завантажити сертифікат")</f>
        <v>Завантажити сертифікат</v>
      </c>
    </row>
    <row r="1723" spans="1:4" x14ac:dyDescent="0.3">
      <c r="A1723" t="s">
        <v>3446</v>
      </c>
      <c r="B1723" t="s">
        <v>4</v>
      </c>
      <c r="C1723" t="s">
        <v>3447</v>
      </c>
      <c r="D1723" t="str">
        <f>HYPERLINK("https://talan.bank.gov.ua/get-user-certificate/c0gsRvU1-v--y5bRNOD_","Завантажити сертифікат")</f>
        <v>Завантажити сертифікат</v>
      </c>
    </row>
    <row r="1724" spans="1:4" x14ac:dyDescent="0.3">
      <c r="A1724" t="s">
        <v>3448</v>
      </c>
      <c r="B1724" t="s">
        <v>4</v>
      </c>
      <c r="C1724" t="s">
        <v>3449</v>
      </c>
      <c r="D1724" t="str">
        <f>HYPERLINK("https://talan.bank.gov.ua/get-user-certificate/c0gsRbGf2deCFF-8C_zU","Завантажити сертифікат")</f>
        <v>Завантажити сертифікат</v>
      </c>
    </row>
    <row r="1725" spans="1:4" x14ac:dyDescent="0.3">
      <c r="A1725" t="s">
        <v>3450</v>
      </c>
      <c r="B1725" t="s">
        <v>4</v>
      </c>
      <c r="C1725" t="s">
        <v>3451</v>
      </c>
      <c r="D1725" t="str">
        <f>HYPERLINK("https://talan.bank.gov.ua/get-user-certificate/c0gsRu2IhxWqjJERyfjD","Завантажити сертифікат")</f>
        <v>Завантажити сертифікат</v>
      </c>
    </row>
    <row r="1726" spans="1:4" x14ac:dyDescent="0.3">
      <c r="A1726" t="s">
        <v>3452</v>
      </c>
      <c r="B1726" t="s">
        <v>4</v>
      </c>
      <c r="C1726" t="s">
        <v>3453</v>
      </c>
      <c r="D1726" t="str">
        <f>HYPERLINK("https://talan.bank.gov.ua/get-user-certificate/c0gsR1R_kV-C089H4qGQ","Завантажити сертифікат")</f>
        <v>Завантажити сертифікат</v>
      </c>
    </row>
    <row r="1727" spans="1:4" x14ac:dyDescent="0.3">
      <c r="A1727" t="s">
        <v>3454</v>
      </c>
      <c r="B1727" t="s">
        <v>4</v>
      </c>
      <c r="C1727" t="s">
        <v>3455</v>
      </c>
      <c r="D1727" t="str">
        <f>HYPERLINK("https://talan.bank.gov.ua/get-user-certificate/c0gsRBdI19eJP990Bmxa","Завантажити сертифікат")</f>
        <v>Завантажити сертифікат</v>
      </c>
    </row>
    <row r="1728" spans="1:4" x14ac:dyDescent="0.3">
      <c r="A1728" t="s">
        <v>3456</v>
      </c>
      <c r="B1728" t="s">
        <v>4</v>
      </c>
      <c r="C1728" t="s">
        <v>3457</v>
      </c>
      <c r="D1728" t="str">
        <f>HYPERLINK("https://talan.bank.gov.ua/get-user-certificate/c0gsRQpOZxITEAeR1_k1","Завантажити сертифікат")</f>
        <v>Завантажити сертифікат</v>
      </c>
    </row>
    <row r="1729" spans="1:4" x14ac:dyDescent="0.3">
      <c r="A1729" t="s">
        <v>3458</v>
      </c>
      <c r="B1729" t="s">
        <v>4</v>
      </c>
      <c r="C1729" t="s">
        <v>3459</v>
      </c>
      <c r="D1729" t="str">
        <f>HYPERLINK("https://talan.bank.gov.ua/get-user-certificate/c0gsRrj0m0kEshlIzXFi","Завантажити сертифікат")</f>
        <v>Завантажити сертифікат</v>
      </c>
    </row>
    <row r="1730" spans="1:4" x14ac:dyDescent="0.3">
      <c r="A1730" t="s">
        <v>3460</v>
      </c>
      <c r="B1730" t="s">
        <v>4</v>
      </c>
      <c r="C1730" t="s">
        <v>3461</v>
      </c>
      <c r="D1730" t="str">
        <f>HYPERLINK("https://talan.bank.gov.ua/get-user-certificate/c0gsRs8oiQbUDUS8us9I","Завантажити сертифікат")</f>
        <v>Завантажити сертифікат</v>
      </c>
    </row>
    <row r="1731" spans="1:4" x14ac:dyDescent="0.3">
      <c r="A1731" t="s">
        <v>3462</v>
      </c>
      <c r="B1731" t="s">
        <v>4</v>
      </c>
      <c r="C1731" t="s">
        <v>3463</v>
      </c>
      <c r="D1731" t="str">
        <f>HYPERLINK("https://talan.bank.gov.ua/get-user-certificate/c0gsRpPAoHu2k8CiMtan","Завантажити сертифікат")</f>
        <v>Завантажити сертифікат</v>
      </c>
    </row>
    <row r="1732" spans="1:4" x14ac:dyDescent="0.3">
      <c r="A1732" t="s">
        <v>3464</v>
      </c>
      <c r="B1732" t="s">
        <v>4</v>
      </c>
      <c r="C1732" t="s">
        <v>3465</v>
      </c>
      <c r="D1732" t="str">
        <f>HYPERLINK("https://talan.bank.gov.ua/get-user-certificate/c0gsRKlPQ6UkpvyS0gM6","Завантажити сертифікат")</f>
        <v>Завантажити сертифікат</v>
      </c>
    </row>
    <row r="1733" spans="1:4" x14ac:dyDescent="0.3">
      <c r="A1733" t="s">
        <v>3466</v>
      </c>
      <c r="B1733" t="s">
        <v>4</v>
      </c>
      <c r="C1733" t="s">
        <v>3467</v>
      </c>
      <c r="D1733" t="str">
        <f>HYPERLINK("https://talan.bank.gov.ua/get-user-certificate/c0gsRCfMyn0Rt8WyzwPA","Завантажити сертифікат")</f>
        <v>Завантажити сертифікат</v>
      </c>
    </row>
    <row r="1734" spans="1:4" x14ac:dyDescent="0.3">
      <c r="A1734" t="s">
        <v>3468</v>
      </c>
      <c r="B1734" t="s">
        <v>4</v>
      </c>
      <c r="C1734" t="s">
        <v>3469</v>
      </c>
      <c r="D1734" t="str">
        <f>HYPERLINK("https://talan.bank.gov.ua/get-user-certificate/c0gsRKC6i7xaefqmJo9T","Завантажити сертифікат")</f>
        <v>Завантажити сертифікат</v>
      </c>
    </row>
    <row r="1735" spans="1:4" x14ac:dyDescent="0.3">
      <c r="A1735" t="s">
        <v>3470</v>
      </c>
      <c r="B1735" t="s">
        <v>4</v>
      </c>
      <c r="C1735" t="s">
        <v>3471</v>
      </c>
      <c r="D1735" t="str">
        <f>HYPERLINK("https://talan.bank.gov.ua/get-user-certificate/c0gsR44mgJpKIP7j_y4a","Завантажити сертифікат")</f>
        <v>Завантажити сертифікат</v>
      </c>
    </row>
    <row r="1736" spans="1:4" x14ac:dyDescent="0.3">
      <c r="A1736" t="s">
        <v>3472</v>
      </c>
      <c r="B1736" t="s">
        <v>4</v>
      </c>
      <c r="C1736" t="s">
        <v>3473</v>
      </c>
      <c r="D1736" t="str">
        <f>HYPERLINK("https://talan.bank.gov.ua/get-user-certificate/c0gsRO2L3phhGoyhip_3","Завантажити сертифікат")</f>
        <v>Завантажити сертифікат</v>
      </c>
    </row>
    <row r="1737" spans="1:4" x14ac:dyDescent="0.3">
      <c r="A1737" t="s">
        <v>3474</v>
      </c>
      <c r="B1737" t="s">
        <v>4</v>
      </c>
      <c r="C1737" t="s">
        <v>3475</v>
      </c>
      <c r="D1737" t="str">
        <f>HYPERLINK("https://talan.bank.gov.ua/get-user-certificate/c0gsRXZ6dnz-2F-sg9mX","Завантажити сертифікат")</f>
        <v>Завантажити сертифікат</v>
      </c>
    </row>
    <row r="1738" spans="1:4" x14ac:dyDescent="0.3">
      <c r="A1738" t="s">
        <v>3476</v>
      </c>
      <c r="B1738" t="s">
        <v>4</v>
      </c>
      <c r="C1738" t="s">
        <v>3477</v>
      </c>
      <c r="D1738" t="str">
        <f>HYPERLINK("https://talan.bank.gov.ua/get-user-certificate/c0gsRDjMaQCWsLsrzsW1","Завантажити сертифікат")</f>
        <v>Завантажити сертифікат</v>
      </c>
    </row>
    <row r="1739" spans="1:4" x14ac:dyDescent="0.3">
      <c r="A1739" t="s">
        <v>3478</v>
      </c>
      <c r="B1739" t="s">
        <v>4</v>
      </c>
      <c r="C1739" t="s">
        <v>3479</v>
      </c>
      <c r="D1739" t="str">
        <f>HYPERLINK("https://talan.bank.gov.ua/get-user-certificate/c0gsR8sPPRBuUfE2oO5X","Завантажити сертифікат")</f>
        <v>Завантажити сертифікат</v>
      </c>
    </row>
    <row r="1740" spans="1:4" x14ac:dyDescent="0.3">
      <c r="A1740" t="s">
        <v>3480</v>
      </c>
      <c r="B1740" t="s">
        <v>4</v>
      </c>
      <c r="C1740" t="s">
        <v>3481</v>
      </c>
      <c r="D1740" t="str">
        <f>HYPERLINK("https://talan.bank.gov.ua/get-user-certificate/c0gsRC8hCHysG67uhASL","Завантажити сертифікат")</f>
        <v>Завантажити сертифікат</v>
      </c>
    </row>
    <row r="1741" spans="1:4" x14ac:dyDescent="0.3">
      <c r="A1741" t="s">
        <v>3482</v>
      </c>
      <c r="B1741" t="s">
        <v>4</v>
      </c>
      <c r="C1741" t="s">
        <v>3483</v>
      </c>
      <c r="D1741" t="str">
        <f>HYPERLINK("https://talan.bank.gov.ua/get-user-certificate/c0gsRpPri3eANkgnuLO5","Завантажити сертифікат")</f>
        <v>Завантажити сертифікат</v>
      </c>
    </row>
    <row r="1742" spans="1:4" x14ac:dyDescent="0.3">
      <c r="A1742" t="s">
        <v>3484</v>
      </c>
      <c r="B1742" t="s">
        <v>4</v>
      </c>
      <c r="C1742" t="s">
        <v>3485</v>
      </c>
      <c r="D1742" t="str">
        <f>HYPERLINK("https://talan.bank.gov.ua/get-user-certificate/c0gsRMy2cAdmwvuMghQS","Завантажити сертифікат")</f>
        <v>Завантажити сертифікат</v>
      </c>
    </row>
    <row r="1743" spans="1:4" x14ac:dyDescent="0.3">
      <c r="A1743" t="s">
        <v>3486</v>
      </c>
      <c r="B1743" t="s">
        <v>4</v>
      </c>
      <c r="C1743" t="s">
        <v>3487</v>
      </c>
      <c r="D1743" t="str">
        <f>HYPERLINK("https://talan.bank.gov.ua/get-user-certificate/c0gsRAQgyo6B12OTq7_2","Завантажити сертифікат")</f>
        <v>Завантажити сертифікат</v>
      </c>
    </row>
    <row r="1744" spans="1:4" x14ac:dyDescent="0.3">
      <c r="A1744" t="s">
        <v>3488</v>
      </c>
      <c r="B1744" t="s">
        <v>4</v>
      </c>
      <c r="C1744" t="s">
        <v>3489</v>
      </c>
      <c r="D1744" t="str">
        <f>HYPERLINK("https://talan.bank.gov.ua/get-user-certificate/c0gsRUFpK96ZpD8xEV2R","Завантажити сертифікат")</f>
        <v>Завантажити сертифікат</v>
      </c>
    </row>
    <row r="1745" spans="1:4" x14ac:dyDescent="0.3">
      <c r="A1745" t="s">
        <v>3490</v>
      </c>
      <c r="B1745" t="s">
        <v>4</v>
      </c>
      <c r="C1745" t="s">
        <v>3491</v>
      </c>
      <c r="D1745" t="str">
        <f>HYPERLINK("https://talan.bank.gov.ua/get-user-certificate/c0gsREBqEY9p9hN11cPm","Завантажити сертифікат")</f>
        <v>Завантажити сертифікат</v>
      </c>
    </row>
    <row r="1746" spans="1:4" x14ac:dyDescent="0.3">
      <c r="A1746" t="s">
        <v>3492</v>
      </c>
      <c r="B1746" t="s">
        <v>4</v>
      </c>
      <c r="C1746" t="s">
        <v>3493</v>
      </c>
      <c r="D1746" t="str">
        <f>HYPERLINK("https://talan.bank.gov.ua/get-user-certificate/c0gsRinodV5BrDj2_Jyr","Завантажити сертифікат")</f>
        <v>Завантажити сертифікат</v>
      </c>
    </row>
    <row r="1747" spans="1:4" x14ac:dyDescent="0.3">
      <c r="A1747" t="s">
        <v>3494</v>
      </c>
      <c r="B1747" t="s">
        <v>4</v>
      </c>
      <c r="C1747" t="s">
        <v>3495</v>
      </c>
      <c r="D1747" t="str">
        <f>HYPERLINK("https://talan.bank.gov.ua/get-user-certificate/c0gsRFdBk3Y1gLQ6yIwm","Завантажити сертифікат")</f>
        <v>Завантажити сертифікат</v>
      </c>
    </row>
    <row r="1748" spans="1:4" x14ac:dyDescent="0.3">
      <c r="A1748" t="s">
        <v>3496</v>
      </c>
      <c r="B1748" t="s">
        <v>4</v>
      </c>
      <c r="C1748" t="s">
        <v>3497</v>
      </c>
      <c r="D1748" t="str">
        <f>HYPERLINK("https://talan.bank.gov.ua/get-user-certificate/c0gsRGU-QTBY9JeaGCkF","Завантажити сертифікат")</f>
        <v>Завантажити сертифікат</v>
      </c>
    </row>
    <row r="1749" spans="1:4" x14ac:dyDescent="0.3">
      <c r="A1749" t="s">
        <v>3498</v>
      </c>
      <c r="B1749" t="s">
        <v>4</v>
      </c>
      <c r="C1749" t="s">
        <v>3499</v>
      </c>
      <c r="D1749" t="str">
        <f>HYPERLINK("https://talan.bank.gov.ua/get-user-certificate/c0gsRGnu5Iykin1HVhnE","Завантажити сертифікат")</f>
        <v>Завантажити сертифікат</v>
      </c>
    </row>
    <row r="1750" spans="1:4" x14ac:dyDescent="0.3">
      <c r="A1750" t="s">
        <v>3500</v>
      </c>
      <c r="B1750" t="s">
        <v>4</v>
      </c>
      <c r="C1750" t="s">
        <v>3501</v>
      </c>
      <c r="D1750" t="str">
        <f>HYPERLINK("https://talan.bank.gov.ua/get-user-certificate/c0gsRBZO2x0qse61RvD_","Завантажити сертифікат")</f>
        <v>Завантажити сертифікат</v>
      </c>
    </row>
    <row r="1751" spans="1:4" x14ac:dyDescent="0.3">
      <c r="A1751" t="s">
        <v>3502</v>
      </c>
      <c r="B1751" t="s">
        <v>4</v>
      </c>
      <c r="C1751" t="s">
        <v>3503</v>
      </c>
      <c r="D1751" t="str">
        <f>HYPERLINK("https://talan.bank.gov.ua/get-user-certificate/c0gsR65AR27Uzmohdq43","Завантажити сертифікат")</f>
        <v>Завантажити сертифікат</v>
      </c>
    </row>
    <row r="1752" spans="1:4" x14ac:dyDescent="0.3">
      <c r="A1752" t="s">
        <v>3504</v>
      </c>
      <c r="B1752" t="s">
        <v>4</v>
      </c>
      <c r="C1752" t="s">
        <v>3505</v>
      </c>
      <c r="D1752" t="str">
        <f>HYPERLINK("https://talan.bank.gov.ua/get-user-certificate/c0gsRZz5j7kW1bWnaI0l","Завантажити сертифікат")</f>
        <v>Завантажити сертифікат</v>
      </c>
    </row>
    <row r="1753" spans="1:4" x14ac:dyDescent="0.3">
      <c r="A1753" t="s">
        <v>3506</v>
      </c>
      <c r="B1753" t="s">
        <v>4</v>
      </c>
      <c r="C1753" t="s">
        <v>3507</v>
      </c>
      <c r="D1753" t="str">
        <f>HYPERLINK("https://talan.bank.gov.ua/get-user-certificate/c0gsRENe8PTSBwy8yYvM","Завантажити сертифікат")</f>
        <v>Завантажити сертифікат</v>
      </c>
    </row>
    <row r="1754" spans="1:4" x14ac:dyDescent="0.3">
      <c r="A1754" t="s">
        <v>3508</v>
      </c>
      <c r="B1754" t="s">
        <v>4</v>
      </c>
      <c r="C1754" t="s">
        <v>3509</v>
      </c>
      <c r="D1754" t="str">
        <f>HYPERLINK("https://talan.bank.gov.ua/get-user-certificate/c0gsRxIFc68S-sNTeEO6","Завантажити сертифікат")</f>
        <v>Завантажити сертифікат</v>
      </c>
    </row>
    <row r="1755" spans="1:4" x14ac:dyDescent="0.3">
      <c r="A1755" t="s">
        <v>3510</v>
      </c>
      <c r="B1755" t="s">
        <v>4</v>
      </c>
      <c r="C1755" t="s">
        <v>3511</v>
      </c>
      <c r="D1755" t="str">
        <f>HYPERLINK("https://talan.bank.gov.ua/get-user-certificate/c0gsRdWysqVAJojiVr1p","Завантажити сертифікат")</f>
        <v>Завантажити сертифікат</v>
      </c>
    </row>
    <row r="1756" spans="1:4" x14ac:dyDescent="0.3">
      <c r="A1756" t="s">
        <v>3512</v>
      </c>
      <c r="B1756" t="s">
        <v>4</v>
      </c>
      <c r="C1756" t="s">
        <v>3513</v>
      </c>
      <c r="D1756" t="str">
        <f>HYPERLINK("https://talan.bank.gov.ua/get-user-certificate/c0gsR8-dn88B3GyYT4sq","Завантажити сертифікат")</f>
        <v>Завантажити сертифікат</v>
      </c>
    </row>
    <row r="1757" spans="1:4" x14ac:dyDescent="0.3">
      <c r="A1757" t="s">
        <v>3514</v>
      </c>
      <c r="B1757" t="s">
        <v>4</v>
      </c>
      <c r="C1757" t="s">
        <v>3515</v>
      </c>
      <c r="D1757" t="str">
        <f>HYPERLINK("https://talan.bank.gov.ua/get-user-certificate/c0gsRmVHTm_f6AtBZJu5","Завантажити сертифікат")</f>
        <v>Завантажити сертифікат</v>
      </c>
    </row>
    <row r="1758" spans="1:4" x14ac:dyDescent="0.3">
      <c r="A1758" t="s">
        <v>3516</v>
      </c>
      <c r="B1758" t="s">
        <v>4</v>
      </c>
      <c r="C1758" t="s">
        <v>3517</v>
      </c>
      <c r="D1758" t="str">
        <f>HYPERLINK("https://talan.bank.gov.ua/get-user-certificate/c0gsRPlU6C_E_nezaqVq","Завантажити сертифікат")</f>
        <v>Завантажити сертифікат</v>
      </c>
    </row>
    <row r="1759" spans="1:4" x14ac:dyDescent="0.3">
      <c r="A1759" t="s">
        <v>3518</v>
      </c>
      <c r="B1759" t="s">
        <v>4</v>
      </c>
      <c r="C1759" t="s">
        <v>3519</v>
      </c>
      <c r="D1759" t="str">
        <f>HYPERLINK("https://talan.bank.gov.ua/get-user-certificate/c0gsRFOP0zR07e0NqbWt","Завантажити сертифікат")</f>
        <v>Завантажити сертифікат</v>
      </c>
    </row>
    <row r="1760" spans="1:4" x14ac:dyDescent="0.3">
      <c r="A1760" t="s">
        <v>3520</v>
      </c>
      <c r="B1760" t="s">
        <v>4</v>
      </c>
      <c r="C1760" t="s">
        <v>3521</v>
      </c>
      <c r="D1760" t="str">
        <f>HYPERLINK("https://talan.bank.gov.ua/get-user-certificate/c0gsRttFXoInVRhUMrct","Завантажити сертифікат")</f>
        <v>Завантажити сертифікат</v>
      </c>
    </row>
    <row r="1761" spans="1:4" x14ac:dyDescent="0.3">
      <c r="A1761" t="s">
        <v>3522</v>
      </c>
      <c r="B1761" t="s">
        <v>4</v>
      </c>
      <c r="C1761" t="s">
        <v>3523</v>
      </c>
      <c r="D1761" t="str">
        <f>HYPERLINK("https://talan.bank.gov.ua/get-user-certificate/c0gsRCBhTAMPT7VN7fGL","Завантажити сертифікат")</f>
        <v>Завантажити сертифікат</v>
      </c>
    </row>
    <row r="1762" spans="1:4" x14ac:dyDescent="0.3">
      <c r="A1762" t="s">
        <v>3524</v>
      </c>
      <c r="B1762" t="s">
        <v>4</v>
      </c>
      <c r="C1762" t="s">
        <v>3525</v>
      </c>
      <c r="D1762" t="str">
        <f>HYPERLINK("https://talan.bank.gov.ua/get-user-certificate/c0gsR0kQdrD6hfDb2M75","Завантажити сертифікат")</f>
        <v>Завантажити сертифікат</v>
      </c>
    </row>
    <row r="1763" spans="1:4" x14ac:dyDescent="0.3">
      <c r="A1763" t="s">
        <v>3526</v>
      </c>
      <c r="B1763" t="s">
        <v>4</v>
      </c>
      <c r="C1763" t="s">
        <v>3527</v>
      </c>
      <c r="D1763" t="str">
        <f>HYPERLINK("https://talan.bank.gov.ua/get-user-certificate/c0gsRvnEoC4g0DB1Z4dz","Завантажити сертифікат")</f>
        <v>Завантажити сертифікат</v>
      </c>
    </row>
    <row r="1764" spans="1:4" x14ac:dyDescent="0.3">
      <c r="A1764" t="s">
        <v>3528</v>
      </c>
      <c r="B1764" t="s">
        <v>4</v>
      </c>
      <c r="C1764" t="s">
        <v>3529</v>
      </c>
      <c r="D1764" t="str">
        <f>HYPERLINK("https://talan.bank.gov.ua/get-user-certificate/c0gsRtinld5E9QMcUl46","Завантажити сертифікат")</f>
        <v>Завантажити сертифікат</v>
      </c>
    </row>
    <row r="1765" spans="1:4" x14ac:dyDescent="0.3">
      <c r="A1765" t="s">
        <v>3530</v>
      </c>
      <c r="B1765" t="s">
        <v>4</v>
      </c>
      <c r="C1765" t="s">
        <v>3531</v>
      </c>
      <c r="D1765" t="str">
        <f>HYPERLINK("https://talan.bank.gov.ua/get-user-certificate/c0gsR7l1oDjx-SWLbQLy","Завантажити сертифікат")</f>
        <v>Завантажити сертифікат</v>
      </c>
    </row>
    <row r="1766" spans="1:4" x14ac:dyDescent="0.3">
      <c r="A1766" t="s">
        <v>3532</v>
      </c>
      <c r="B1766" t="s">
        <v>4</v>
      </c>
      <c r="C1766" t="s">
        <v>3533</v>
      </c>
      <c r="D1766" t="str">
        <f>HYPERLINK("https://talan.bank.gov.ua/get-user-certificate/c0gsRS_z28AAsmvaQOME","Завантажити сертифікат")</f>
        <v>Завантажити сертифікат</v>
      </c>
    </row>
    <row r="1767" spans="1:4" x14ac:dyDescent="0.3">
      <c r="A1767" t="s">
        <v>3534</v>
      </c>
      <c r="B1767" t="s">
        <v>4</v>
      </c>
      <c r="C1767" t="s">
        <v>3535</v>
      </c>
      <c r="D1767" t="str">
        <f>HYPERLINK("https://talan.bank.gov.ua/get-user-certificate/c0gsRSCBzdLTZlqUcZXH","Завантажити сертифікат")</f>
        <v>Завантажити сертифікат</v>
      </c>
    </row>
    <row r="1768" spans="1:4" x14ac:dyDescent="0.3">
      <c r="A1768" t="s">
        <v>3536</v>
      </c>
      <c r="B1768" t="s">
        <v>4</v>
      </c>
      <c r="C1768" t="s">
        <v>3537</v>
      </c>
      <c r="D1768" t="str">
        <f>HYPERLINK("https://talan.bank.gov.ua/get-user-certificate/c0gsRVEntu_000Eld7qw","Завантажити сертифікат")</f>
        <v>Завантажити сертифікат</v>
      </c>
    </row>
    <row r="1769" spans="1:4" x14ac:dyDescent="0.3">
      <c r="A1769" t="s">
        <v>3538</v>
      </c>
      <c r="B1769" t="s">
        <v>4</v>
      </c>
      <c r="C1769" t="s">
        <v>3539</v>
      </c>
      <c r="D1769" t="str">
        <f>HYPERLINK("https://talan.bank.gov.ua/get-user-certificate/c0gsRwsr61GDTLK3gZCF","Завантажити сертифікат")</f>
        <v>Завантажити сертифікат</v>
      </c>
    </row>
    <row r="1770" spans="1:4" x14ac:dyDescent="0.3">
      <c r="A1770" t="s">
        <v>3540</v>
      </c>
      <c r="B1770" t="s">
        <v>4</v>
      </c>
      <c r="C1770" t="s">
        <v>3541</v>
      </c>
      <c r="D1770" t="str">
        <f>HYPERLINK("https://talan.bank.gov.ua/get-user-certificate/c0gsRTWs3ukrIerbm25Y","Завантажити сертифікат")</f>
        <v>Завантажити сертифікат</v>
      </c>
    </row>
    <row r="1771" spans="1:4" x14ac:dyDescent="0.3">
      <c r="A1771" t="s">
        <v>3542</v>
      </c>
      <c r="B1771" t="s">
        <v>4</v>
      </c>
      <c r="C1771" t="s">
        <v>3543</v>
      </c>
      <c r="D1771" t="str">
        <f>HYPERLINK("https://talan.bank.gov.ua/get-user-certificate/c0gsROWhv2VhWW0w6X4X","Завантажити сертифікат")</f>
        <v>Завантажити сертифікат</v>
      </c>
    </row>
    <row r="1772" spans="1:4" x14ac:dyDescent="0.3">
      <c r="A1772" t="s">
        <v>3544</v>
      </c>
      <c r="B1772" t="s">
        <v>4</v>
      </c>
      <c r="C1772" t="s">
        <v>3545</v>
      </c>
      <c r="D1772" t="str">
        <f>HYPERLINK("https://talan.bank.gov.ua/get-user-certificate/c0gsRmrK0Z_tPxAEqPUc","Завантажити сертифікат")</f>
        <v>Завантажити сертифікат</v>
      </c>
    </row>
    <row r="1773" spans="1:4" x14ac:dyDescent="0.3">
      <c r="A1773" t="s">
        <v>3546</v>
      </c>
      <c r="B1773" t="s">
        <v>4</v>
      </c>
      <c r="C1773" t="s">
        <v>3547</v>
      </c>
      <c r="D1773" t="str">
        <f>HYPERLINK("https://talan.bank.gov.ua/get-user-certificate/c0gsRUhpN03M5_iFdBjF","Завантажити сертифікат")</f>
        <v>Завантажити сертифікат</v>
      </c>
    </row>
    <row r="1774" spans="1:4" x14ac:dyDescent="0.3">
      <c r="A1774" t="s">
        <v>3548</v>
      </c>
      <c r="B1774" t="s">
        <v>4</v>
      </c>
      <c r="C1774" t="s">
        <v>3549</v>
      </c>
      <c r="D1774" t="str">
        <f>HYPERLINK("https://talan.bank.gov.ua/get-user-certificate/c0gsRx5_jzkPINjuNkfS","Завантажити сертифікат")</f>
        <v>Завантажити сертифікат</v>
      </c>
    </row>
    <row r="1775" spans="1:4" x14ac:dyDescent="0.3">
      <c r="A1775" t="s">
        <v>3550</v>
      </c>
      <c r="B1775" t="s">
        <v>4</v>
      </c>
      <c r="C1775" t="s">
        <v>3551</v>
      </c>
      <c r="D1775" t="str">
        <f>HYPERLINK("https://talan.bank.gov.ua/get-user-certificate/c0gsRvpzNx9k22OEum7i","Завантажити сертифікат")</f>
        <v>Завантажити сертифікат</v>
      </c>
    </row>
    <row r="1776" spans="1:4" x14ac:dyDescent="0.3">
      <c r="A1776" t="s">
        <v>3552</v>
      </c>
      <c r="B1776" t="s">
        <v>4</v>
      </c>
      <c r="C1776" t="s">
        <v>3553</v>
      </c>
      <c r="D1776" t="str">
        <f>HYPERLINK("https://talan.bank.gov.ua/get-user-certificate/c0gsRUDNxqWUkaLlDAZg","Завантажити сертифікат")</f>
        <v>Завантажити сертифікат</v>
      </c>
    </row>
    <row r="1777" spans="1:4" x14ac:dyDescent="0.3">
      <c r="A1777" t="s">
        <v>3554</v>
      </c>
      <c r="B1777" t="s">
        <v>4</v>
      </c>
      <c r="C1777" t="s">
        <v>3555</v>
      </c>
      <c r="D1777" t="str">
        <f>HYPERLINK("https://talan.bank.gov.ua/get-user-certificate/c0gsRXqwiKbZV9YS5eLC","Завантажити сертифікат")</f>
        <v>Завантажити сертифікат</v>
      </c>
    </row>
    <row r="1778" spans="1:4" x14ac:dyDescent="0.3">
      <c r="A1778" t="s">
        <v>3556</v>
      </c>
      <c r="B1778" t="s">
        <v>4</v>
      </c>
      <c r="C1778" t="s">
        <v>3557</v>
      </c>
      <c r="D1778" t="str">
        <f>HYPERLINK("https://talan.bank.gov.ua/get-user-certificate/c0gsRmH52ZMCNNxX3jJB","Завантажити сертифікат")</f>
        <v>Завантажити сертифікат</v>
      </c>
    </row>
    <row r="1779" spans="1:4" x14ac:dyDescent="0.3">
      <c r="A1779" t="s">
        <v>3558</v>
      </c>
      <c r="B1779" t="s">
        <v>4</v>
      </c>
      <c r="C1779" t="s">
        <v>3559</v>
      </c>
      <c r="D1779" t="str">
        <f>HYPERLINK("https://talan.bank.gov.ua/get-user-certificate/c0gsRxVovTzqK6JaxSoD","Завантажити сертифікат")</f>
        <v>Завантажити сертифікат</v>
      </c>
    </row>
    <row r="1780" spans="1:4" x14ac:dyDescent="0.3">
      <c r="A1780" t="s">
        <v>3560</v>
      </c>
      <c r="B1780" t="s">
        <v>4</v>
      </c>
      <c r="C1780" t="s">
        <v>3561</v>
      </c>
      <c r="D1780" t="str">
        <f>HYPERLINK("https://talan.bank.gov.ua/get-user-certificate/c0gsRUCB3LdXIQ3nTHGW","Завантажити сертифікат")</f>
        <v>Завантажити сертифікат</v>
      </c>
    </row>
    <row r="1781" spans="1:4" x14ac:dyDescent="0.3">
      <c r="A1781" t="s">
        <v>3562</v>
      </c>
      <c r="B1781" t="s">
        <v>4</v>
      </c>
      <c r="C1781" t="s">
        <v>3563</v>
      </c>
      <c r="D1781" t="str">
        <f>HYPERLINK("https://talan.bank.gov.ua/get-user-certificate/c0gsRyLv7_3ZgsfMWzaW","Завантажити сертифікат")</f>
        <v>Завантажити сертифікат</v>
      </c>
    </row>
    <row r="1782" spans="1:4" x14ac:dyDescent="0.3">
      <c r="A1782" t="s">
        <v>3564</v>
      </c>
      <c r="B1782" t="s">
        <v>4</v>
      </c>
      <c r="C1782" t="s">
        <v>3565</v>
      </c>
      <c r="D1782" t="str">
        <f>HYPERLINK("https://talan.bank.gov.ua/get-user-certificate/c0gsROacmcnfc68geu8A","Завантажити сертифікат")</f>
        <v>Завантажити сертифікат</v>
      </c>
    </row>
    <row r="1783" spans="1:4" x14ac:dyDescent="0.3">
      <c r="A1783" t="s">
        <v>3566</v>
      </c>
      <c r="B1783" t="s">
        <v>4</v>
      </c>
      <c r="C1783" t="s">
        <v>3567</v>
      </c>
      <c r="D1783" t="str">
        <f>HYPERLINK("https://talan.bank.gov.ua/get-user-certificate/c0gsRh-aiKepFeMnQwXB","Завантажити сертифікат")</f>
        <v>Завантажити сертифікат</v>
      </c>
    </row>
    <row r="1784" spans="1:4" x14ac:dyDescent="0.3">
      <c r="A1784" t="s">
        <v>3568</v>
      </c>
      <c r="B1784" t="s">
        <v>4</v>
      </c>
      <c r="C1784" t="s">
        <v>3569</v>
      </c>
      <c r="D1784" t="str">
        <f>HYPERLINK("https://talan.bank.gov.ua/get-user-certificate/c0gsRibuPzF3DzHyn20-","Завантажити сертифікат")</f>
        <v>Завантажити сертифікат</v>
      </c>
    </row>
    <row r="1785" spans="1:4" x14ac:dyDescent="0.3">
      <c r="A1785" t="s">
        <v>3570</v>
      </c>
      <c r="B1785" t="s">
        <v>4</v>
      </c>
      <c r="C1785" t="s">
        <v>3571</v>
      </c>
      <c r="D1785" t="str">
        <f>HYPERLINK("https://talan.bank.gov.ua/get-user-certificate/c0gsRCNgy7zZ-y0DngQr","Завантажити сертифікат")</f>
        <v>Завантажити сертифікат</v>
      </c>
    </row>
    <row r="1786" spans="1:4" x14ac:dyDescent="0.3">
      <c r="A1786" t="s">
        <v>3572</v>
      </c>
      <c r="B1786" t="s">
        <v>4</v>
      </c>
      <c r="C1786" t="s">
        <v>3573</v>
      </c>
      <c r="D1786" t="str">
        <f>HYPERLINK("https://talan.bank.gov.ua/get-user-certificate/c0gsRR1bd5amv7tDxq1a","Завантажити сертифікат")</f>
        <v>Завантажити сертифікат</v>
      </c>
    </row>
    <row r="1787" spans="1:4" x14ac:dyDescent="0.3">
      <c r="A1787" t="s">
        <v>3574</v>
      </c>
      <c r="B1787" t="s">
        <v>4</v>
      </c>
      <c r="C1787" t="s">
        <v>3575</v>
      </c>
      <c r="D1787" t="str">
        <f>HYPERLINK("https://talan.bank.gov.ua/get-user-certificate/c0gsRneky9gQIZMNPr4-","Завантажити сертифікат")</f>
        <v>Завантажити сертифікат</v>
      </c>
    </row>
    <row r="1788" spans="1:4" x14ac:dyDescent="0.3">
      <c r="A1788" t="s">
        <v>3576</v>
      </c>
      <c r="B1788" t="s">
        <v>4</v>
      </c>
      <c r="C1788" t="s">
        <v>3577</v>
      </c>
      <c r="D1788" t="str">
        <f>HYPERLINK("https://talan.bank.gov.ua/get-user-certificate/c0gsRNa3ENdfFeuHRRnK","Завантажити сертифікат")</f>
        <v>Завантажити сертифікат</v>
      </c>
    </row>
    <row r="1789" spans="1:4" x14ac:dyDescent="0.3">
      <c r="A1789" t="s">
        <v>3578</v>
      </c>
      <c r="B1789" t="s">
        <v>4</v>
      </c>
      <c r="C1789" t="s">
        <v>3579</v>
      </c>
      <c r="D1789" t="str">
        <f>HYPERLINK("https://talan.bank.gov.ua/get-user-certificate/c0gsRAt2ZWdP4E80Aowz","Завантажити сертифікат")</f>
        <v>Завантажити сертифікат</v>
      </c>
    </row>
    <row r="1790" spans="1:4" x14ac:dyDescent="0.3">
      <c r="A1790" t="s">
        <v>3580</v>
      </c>
      <c r="B1790" t="s">
        <v>4</v>
      </c>
      <c r="C1790" t="s">
        <v>3581</v>
      </c>
      <c r="D1790" t="str">
        <f>HYPERLINK("https://talan.bank.gov.ua/get-user-certificate/c0gsRgP0NCuxfqg8NGef","Завантажити сертифікат")</f>
        <v>Завантажити сертифікат</v>
      </c>
    </row>
    <row r="1791" spans="1:4" x14ac:dyDescent="0.3">
      <c r="A1791" t="s">
        <v>3582</v>
      </c>
      <c r="B1791" t="s">
        <v>4</v>
      </c>
      <c r="C1791" t="s">
        <v>3583</v>
      </c>
      <c r="D1791" t="str">
        <f>HYPERLINK("https://talan.bank.gov.ua/get-user-certificate/c0gsRvXg-rUjw52S1LSp","Завантажити сертифікат")</f>
        <v>Завантажити сертифікат</v>
      </c>
    </row>
    <row r="1792" spans="1:4" x14ac:dyDescent="0.3">
      <c r="A1792" t="s">
        <v>3584</v>
      </c>
      <c r="B1792" t="s">
        <v>4</v>
      </c>
      <c r="C1792" t="s">
        <v>3585</v>
      </c>
      <c r="D1792" t="str">
        <f>HYPERLINK("https://talan.bank.gov.ua/get-user-certificate/c0gsRTBB3Bblv4xp8els","Завантажити сертифікат")</f>
        <v>Завантажити сертифікат</v>
      </c>
    </row>
    <row r="1793" spans="1:4" x14ac:dyDescent="0.3">
      <c r="A1793" t="s">
        <v>3586</v>
      </c>
      <c r="B1793" t="s">
        <v>4</v>
      </c>
      <c r="C1793" t="s">
        <v>3587</v>
      </c>
      <c r="D1793" t="str">
        <f>HYPERLINK("https://talan.bank.gov.ua/get-user-certificate/c0gsRs0Hdqkt0ljTXaa7","Завантажити сертифікат")</f>
        <v>Завантажити сертифікат</v>
      </c>
    </row>
    <row r="1794" spans="1:4" x14ac:dyDescent="0.3">
      <c r="A1794" t="s">
        <v>3588</v>
      </c>
      <c r="B1794" t="s">
        <v>4</v>
      </c>
      <c r="C1794" t="s">
        <v>3589</v>
      </c>
      <c r="D1794" t="str">
        <f>HYPERLINK("https://talan.bank.gov.ua/get-user-certificate/c0gsRRzzSz-5SWcprqKY","Завантажити сертифікат")</f>
        <v>Завантажити сертифікат</v>
      </c>
    </row>
    <row r="1795" spans="1:4" x14ac:dyDescent="0.3">
      <c r="A1795" t="s">
        <v>3590</v>
      </c>
      <c r="B1795" t="s">
        <v>4</v>
      </c>
      <c r="C1795" t="s">
        <v>3591</v>
      </c>
      <c r="D1795" t="str">
        <f>HYPERLINK("https://talan.bank.gov.ua/get-user-certificate/c0gsRYXRBVVeGkZ6sPbO","Завантажити сертифікат")</f>
        <v>Завантажити сертифікат</v>
      </c>
    </row>
    <row r="1796" spans="1:4" x14ac:dyDescent="0.3">
      <c r="A1796" t="s">
        <v>3592</v>
      </c>
      <c r="B1796" t="s">
        <v>4</v>
      </c>
      <c r="C1796" t="s">
        <v>3593</v>
      </c>
      <c r="D1796" t="str">
        <f>HYPERLINK("https://talan.bank.gov.ua/get-user-certificate/c0gsRReCezDmiBec5lmG","Завантажити сертифікат")</f>
        <v>Завантажити сертифікат</v>
      </c>
    </row>
    <row r="1797" spans="1:4" x14ac:dyDescent="0.3">
      <c r="A1797" t="s">
        <v>3594</v>
      </c>
      <c r="B1797" t="s">
        <v>4</v>
      </c>
      <c r="C1797" t="s">
        <v>3595</v>
      </c>
      <c r="D1797" t="str">
        <f>HYPERLINK("https://talan.bank.gov.ua/get-user-certificate/c0gsRNfGUsxCL6EB-Ohq","Завантажити сертифікат")</f>
        <v>Завантажити сертифікат</v>
      </c>
    </row>
    <row r="1798" spans="1:4" x14ac:dyDescent="0.3">
      <c r="A1798" t="s">
        <v>3596</v>
      </c>
      <c r="B1798" t="s">
        <v>4</v>
      </c>
      <c r="C1798" t="s">
        <v>3597</v>
      </c>
      <c r="D1798" t="str">
        <f>HYPERLINK("https://talan.bank.gov.ua/get-user-certificate/c0gsR5E8kSz76p0Rsv8p","Завантажити сертифікат")</f>
        <v>Завантажити сертифікат</v>
      </c>
    </row>
    <row r="1799" spans="1:4" x14ac:dyDescent="0.3">
      <c r="A1799" t="s">
        <v>3598</v>
      </c>
      <c r="B1799" t="s">
        <v>4</v>
      </c>
      <c r="C1799" t="s">
        <v>3599</v>
      </c>
      <c r="D1799" t="str">
        <f>HYPERLINK("https://talan.bank.gov.ua/get-user-certificate/c0gsRLLdxw9FfT410JWs","Завантажити сертифікат")</f>
        <v>Завантажити сертифікат</v>
      </c>
    </row>
    <row r="1800" spans="1:4" x14ac:dyDescent="0.3">
      <c r="A1800" t="s">
        <v>3600</v>
      </c>
      <c r="B1800" t="s">
        <v>4</v>
      </c>
      <c r="C1800" t="s">
        <v>3601</v>
      </c>
      <c r="D1800" t="str">
        <f>HYPERLINK("https://talan.bank.gov.ua/get-user-certificate/c0gsRSfyaEdYNM5kBTeb","Завантажити сертифікат")</f>
        <v>Завантажити сертифікат</v>
      </c>
    </row>
    <row r="1801" spans="1:4" x14ac:dyDescent="0.3">
      <c r="A1801" t="s">
        <v>3602</v>
      </c>
      <c r="B1801" t="s">
        <v>4</v>
      </c>
      <c r="C1801" t="s">
        <v>3603</v>
      </c>
      <c r="D1801" t="str">
        <f>HYPERLINK("https://talan.bank.gov.ua/get-user-certificate/c0gsRTPbbs3X12TmOH0F","Завантажити сертифікат")</f>
        <v>Завантажити сертифікат</v>
      </c>
    </row>
    <row r="1802" spans="1:4" x14ac:dyDescent="0.3">
      <c r="A1802" t="s">
        <v>3604</v>
      </c>
      <c r="B1802" t="s">
        <v>4</v>
      </c>
      <c r="C1802" t="s">
        <v>3605</v>
      </c>
      <c r="D1802" t="str">
        <f>HYPERLINK("https://talan.bank.gov.ua/get-user-certificate/c0gsRxuv98vNcIOJNpJE","Завантажити сертифікат")</f>
        <v>Завантажити сертифікат</v>
      </c>
    </row>
    <row r="1803" spans="1:4" x14ac:dyDescent="0.3">
      <c r="A1803" t="s">
        <v>3606</v>
      </c>
      <c r="B1803" t="s">
        <v>4</v>
      </c>
      <c r="C1803" t="s">
        <v>3607</v>
      </c>
      <c r="D1803" t="str">
        <f>HYPERLINK("https://talan.bank.gov.ua/get-user-certificate/c0gsRbdbo9zt1gqIObmi","Завантажити сертифікат")</f>
        <v>Завантажити сертифікат</v>
      </c>
    </row>
    <row r="1804" spans="1:4" x14ac:dyDescent="0.3">
      <c r="A1804" t="s">
        <v>3608</v>
      </c>
      <c r="B1804" t="s">
        <v>4</v>
      </c>
      <c r="C1804" t="s">
        <v>3609</v>
      </c>
      <c r="D1804" t="str">
        <f>HYPERLINK("https://talan.bank.gov.ua/get-user-certificate/c0gsR8sKmwA7sBB71lTK","Завантажити сертифікат")</f>
        <v>Завантажити сертифікат</v>
      </c>
    </row>
    <row r="1805" spans="1:4" x14ac:dyDescent="0.3">
      <c r="A1805" t="s">
        <v>3610</v>
      </c>
      <c r="B1805" t="s">
        <v>4</v>
      </c>
      <c r="C1805" t="s">
        <v>3611</v>
      </c>
      <c r="D1805" t="str">
        <f>HYPERLINK("https://talan.bank.gov.ua/get-user-certificate/c0gsRvdgr7l7jd5NJULP","Завантажити сертифікат")</f>
        <v>Завантажити сертифікат</v>
      </c>
    </row>
    <row r="1806" spans="1:4" x14ac:dyDescent="0.3">
      <c r="A1806" t="s">
        <v>3612</v>
      </c>
      <c r="B1806" t="s">
        <v>4</v>
      </c>
      <c r="C1806" t="s">
        <v>3613</v>
      </c>
      <c r="D1806" t="str">
        <f>HYPERLINK("https://talan.bank.gov.ua/get-user-certificate/c0gsRiKlNtJ6aF4hcvIZ","Завантажити сертифікат")</f>
        <v>Завантажити сертифікат</v>
      </c>
    </row>
    <row r="1807" spans="1:4" x14ac:dyDescent="0.3">
      <c r="A1807" t="s">
        <v>3614</v>
      </c>
      <c r="B1807" t="s">
        <v>4</v>
      </c>
      <c r="C1807" t="s">
        <v>3615</v>
      </c>
      <c r="D1807" t="str">
        <f>HYPERLINK("https://talan.bank.gov.ua/get-user-certificate/c0gsRadTUcBqJOmZG_SW","Завантажити сертифікат")</f>
        <v>Завантажити сертифікат</v>
      </c>
    </row>
    <row r="1808" spans="1:4" x14ac:dyDescent="0.3">
      <c r="A1808" t="s">
        <v>3616</v>
      </c>
      <c r="B1808" t="s">
        <v>4</v>
      </c>
      <c r="C1808" t="s">
        <v>3617</v>
      </c>
      <c r="D1808" t="str">
        <f>HYPERLINK("https://talan.bank.gov.ua/get-user-certificate/c0gsR4b7myo4zqkmXkue","Завантажити сертифікат")</f>
        <v>Завантажити сертифікат</v>
      </c>
    </row>
    <row r="1809" spans="1:4" x14ac:dyDescent="0.3">
      <c r="A1809" t="s">
        <v>3618</v>
      </c>
      <c r="B1809" t="s">
        <v>4</v>
      </c>
      <c r="C1809" t="s">
        <v>3619</v>
      </c>
      <c r="D1809" t="str">
        <f>HYPERLINK("https://talan.bank.gov.ua/get-user-certificate/c0gsRn932F1Yi5WX3xK2","Завантажити сертифікат")</f>
        <v>Завантажити сертифікат</v>
      </c>
    </row>
    <row r="1810" spans="1:4" x14ac:dyDescent="0.3">
      <c r="A1810" t="s">
        <v>3620</v>
      </c>
      <c r="B1810" t="s">
        <v>4</v>
      </c>
      <c r="C1810" t="s">
        <v>3621</v>
      </c>
      <c r="D1810" t="str">
        <f>HYPERLINK("https://talan.bank.gov.ua/get-user-certificate/c0gsRDbkpCLdmmNIDRyy","Завантажити сертифікат")</f>
        <v>Завантажити сертифікат</v>
      </c>
    </row>
    <row r="1811" spans="1:4" x14ac:dyDescent="0.3">
      <c r="A1811" t="s">
        <v>3622</v>
      </c>
      <c r="B1811" t="s">
        <v>4</v>
      </c>
      <c r="C1811" t="s">
        <v>3623</v>
      </c>
      <c r="D1811" t="str">
        <f>HYPERLINK("https://talan.bank.gov.ua/get-user-certificate/c0gsRfLJu4vbDsKojsgs","Завантажити сертифікат")</f>
        <v>Завантажити сертифікат</v>
      </c>
    </row>
    <row r="1812" spans="1:4" x14ac:dyDescent="0.3">
      <c r="A1812" t="s">
        <v>3624</v>
      </c>
      <c r="B1812" t="s">
        <v>4</v>
      </c>
      <c r="C1812" t="s">
        <v>3625</v>
      </c>
      <c r="D1812" t="str">
        <f>HYPERLINK("https://talan.bank.gov.ua/get-user-certificate/c0gsR_VFTNOJcpjBa1q7","Завантажити сертифікат")</f>
        <v>Завантажити сертифікат</v>
      </c>
    </row>
    <row r="1813" spans="1:4" x14ac:dyDescent="0.3">
      <c r="A1813" t="s">
        <v>3626</v>
      </c>
      <c r="B1813" t="s">
        <v>4</v>
      </c>
      <c r="C1813" t="s">
        <v>3627</v>
      </c>
      <c r="D1813" t="str">
        <f>HYPERLINK("https://talan.bank.gov.ua/get-user-certificate/c0gsRunltMdEIXPoHDEo","Завантажити сертифікат")</f>
        <v>Завантажити сертифікат</v>
      </c>
    </row>
    <row r="1814" spans="1:4" x14ac:dyDescent="0.3">
      <c r="A1814" t="s">
        <v>3628</v>
      </c>
      <c r="B1814" t="s">
        <v>4</v>
      </c>
      <c r="C1814" t="s">
        <v>3629</v>
      </c>
      <c r="D1814" t="str">
        <f>HYPERLINK("https://talan.bank.gov.ua/get-user-certificate/c0gsRNU0Qe3i-2RW-4BC","Завантажити сертифікат")</f>
        <v>Завантажити сертифікат</v>
      </c>
    </row>
    <row r="1815" spans="1:4" x14ac:dyDescent="0.3">
      <c r="A1815" t="s">
        <v>3630</v>
      </c>
      <c r="B1815" t="s">
        <v>4</v>
      </c>
      <c r="C1815" t="s">
        <v>3631</v>
      </c>
      <c r="D1815" t="str">
        <f>HYPERLINK("https://talan.bank.gov.ua/get-user-certificate/c0gsR7JiXC46C6Iq9PEO","Завантажити сертифікат")</f>
        <v>Завантажити сертифікат</v>
      </c>
    </row>
    <row r="1816" spans="1:4" x14ac:dyDescent="0.3">
      <c r="A1816" t="s">
        <v>3632</v>
      </c>
      <c r="B1816" t="s">
        <v>4</v>
      </c>
      <c r="C1816" t="s">
        <v>3633</v>
      </c>
      <c r="D1816" t="str">
        <f>HYPERLINK("https://talan.bank.gov.ua/get-user-certificate/c0gsRopWhkGuj1N6ZbXn","Завантажити сертифікат")</f>
        <v>Завантажити сертифікат</v>
      </c>
    </row>
    <row r="1817" spans="1:4" x14ac:dyDescent="0.3">
      <c r="A1817" t="s">
        <v>3634</v>
      </c>
      <c r="B1817" t="s">
        <v>4</v>
      </c>
      <c r="C1817" t="s">
        <v>3635</v>
      </c>
      <c r="D1817" t="str">
        <f>HYPERLINK("https://talan.bank.gov.ua/get-user-certificate/c0gsRB_DTaLtZOO995Jx","Завантажити сертифікат")</f>
        <v>Завантажити сертифікат</v>
      </c>
    </row>
    <row r="1818" spans="1:4" x14ac:dyDescent="0.3">
      <c r="A1818" t="s">
        <v>3636</v>
      </c>
      <c r="B1818" t="s">
        <v>4</v>
      </c>
      <c r="C1818" t="s">
        <v>3637</v>
      </c>
      <c r="D1818" t="str">
        <f>HYPERLINK("https://talan.bank.gov.ua/get-user-certificate/c0gsRld1uKmQJBBiZNCR","Завантажити сертифікат")</f>
        <v>Завантажити сертифікат</v>
      </c>
    </row>
    <row r="1819" spans="1:4" x14ac:dyDescent="0.3">
      <c r="A1819" t="s">
        <v>3638</v>
      </c>
      <c r="B1819" t="s">
        <v>4</v>
      </c>
      <c r="C1819" t="s">
        <v>3639</v>
      </c>
      <c r="D1819" t="str">
        <f>HYPERLINK("https://talan.bank.gov.ua/get-user-certificate/c0gsRs7g7huL3gz2hEQ0","Завантажити сертифікат")</f>
        <v>Завантажити сертифікат</v>
      </c>
    </row>
    <row r="1820" spans="1:4" x14ac:dyDescent="0.3">
      <c r="A1820" t="s">
        <v>3640</v>
      </c>
      <c r="B1820" t="s">
        <v>4</v>
      </c>
      <c r="C1820" t="s">
        <v>3641</v>
      </c>
      <c r="D1820" t="str">
        <f>HYPERLINK("https://talan.bank.gov.ua/get-user-certificate/c0gsRC74AmYemTLm5Z7m","Завантажити сертифікат")</f>
        <v>Завантажити сертифікат</v>
      </c>
    </row>
    <row r="1821" spans="1:4" x14ac:dyDescent="0.3">
      <c r="A1821" t="s">
        <v>3642</v>
      </c>
      <c r="B1821" t="s">
        <v>4</v>
      </c>
      <c r="C1821" t="s">
        <v>3643</v>
      </c>
      <c r="D1821" t="str">
        <f>HYPERLINK("https://talan.bank.gov.ua/get-user-certificate/c0gsReIEIwPcXMiBdb9r","Завантажити сертифікат")</f>
        <v>Завантажити сертифікат</v>
      </c>
    </row>
    <row r="1822" spans="1:4" x14ac:dyDescent="0.3">
      <c r="A1822" t="s">
        <v>3644</v>
      </c>
      <c r="B1822" t="s">
        <v>4</v>
      </c>
      <c r="C1822" t="s">
        <v>3645</v>
      </c>
      <c r="D1822" t="str">
        <f>HYPERLINK("https://talan.bank.gov.ua/get-user-certificate/c0gsRa-zUk1HstkbADUT","Завантажити сертифікат")</f>
        <v>Завантажити сертифікат</v>
      </c>
    </row>
    <row r="1823" spans="1:4" x14ac:dyDescent="0.3">
      <c r="A1823" t="s">
        <v>3646</v>
      </c>
      <c r="B1823" t="s">
        <v>4</v>
      </c>
      <c r="C1823" t="s">
        <v>3647</v>
      </c>
      <c r="D1823" t="str">
        <f>HYPERLINK("https://talan.bank.gov.ua/get-user-certificate/c0gsRoMO1Z_eKeVsB4gd","Завантажити сертифікат")</f>
        <v>Завантажити сертифікат</v>
      </c>
    </row>
    <row r="1824" spans="1:4" x14ac:dyDescent="0.3">
      <c r="A1824" t="s">
        <v>3648</v>
      </c>
      <c r="B1824" t="s">
        <v>4</v>
      </c>
      <c r="C1824" t="s">
        <v>3649</v>
      </c>
      <c r="D1824" t="str">
        <f>HYPERLINK("https://talan.bank.gov.ua/get-user-certificate/c0gsRfbrDiu_mllWnZVh","Завантажити сертифікат")</f>
        <v>Завантажити сертифікат</v>
      </c>
    </row>
    <row r="1825" spans="1:4" x14ac:dyDescent="0.3">
      <c r="A1825" t="s">
        <v>3650</v>
      </c>
      <c r="B1825" t="s">
        <v>4</v>
      </c>
      <c r="C1825" t="s">
        <v>3651</v>
      </c>
      <c r="D1825" t="str">
        <f>HYPERLINK("https://talan.bank.gov.ua/get-user-certificate/c0gsRC5kaFL0yfWHs3s1","Завантажити сертифікат")</f>
        <v>Завантажити сертифікат</v>
      </c>
    </row>
    <row r="1826" spans="1:4" x14ac:dyDescent="0.3">
      <c r="A1826" t="s">
        <v>3652</v>
      </c>
      <c r="B1826" t="s">
        <v>4</v>
      </c>
      <c r="C1826" t="s">
        <v>3653</v>
      </c>
      <c r="D1826" t="str">
        <f>HYPERLINK("https://talan.bank.gov.ua/get-user-certificate/c0gsRy-nU62pmabjLlnQ","Завантажити сертифікат")</f>
        <v>Завантажити сертифікат</v>
      </c>
    </row>
    <row r="1827" spans="1:4" x14ac:dyDescent="0.3">
      <c r="A1827" t="s">
        <v>3654</v>
      </c>
      <c r="B1827" t="s">
        <v>4</v>
      </c>
      <c r="C1827" t="s">
        <v>3655</v>
      </c>
      <c r="D1827" t="str">
        <f>HYPERLINK("https://talan.bank.gov.ua/get-user-certificate/c0gsReW_b-tuDO_wG0jI","Завантажити сертифікат")</f>
        <v>Завантажити сертифікат</v>
      </c>
    </row>
    <row r="1828" spans="1:4" x14ac:dyDescent="0.3">
      <c r="A1828" t="s">
        <v>3656</v>
      </c>
      <c r="B1828" t="s">
        <v>4</v>
      </c>
      <c r="C1828" t="s">
        <v>3657</v>
      </c>
      <c r="D1828" t="str">
        <f>HYPERLINK("https://talan.bank.gov.ua/get-user-certificate/c0gsRVCUFiHSMg9HPP60","Завантажити сертифікат")</f>
        <v>Завантажити сертифікат</v>
      </c>
    </row>
    <row r="1829" spans="1:4" x14ac:dyDescent="0.3">
      <c r="A1829" t="s">
        <v>3658</v>
      </c>
      <c r="B1829" t="s">
        <v>4</v>
      </c>
      <c r="C1829" t="s">
        <v>3659</v>
      </c>
      <c r="D1829" t="str">
        <f>HYPERLINK("https://talan.bank.gov.ua/get-user-certificate/c0gsREQv0zi0WEc_VPp3","Завантажити сертифікат")</f>
        <v>Завантажити сертифікат</v>
      </c>
    </row>
    <row r="1830" spans="1:4" x14ac:dyDescent="0.3">
      <c r="A1830" t="s">
        <v>3660</v>
      </c>
      <c r="B1830" t="s">
        <v>4</v>
      </c>
      <c r="C1830" t="s">
        <v>3661</v>
      </c>
      <c r="D1830" t="str">
        <f>HYPERLINK("https://talan.bank.gov.ua/get-user-certificate/c0gsRdkAZb8Phva39tTL","Завантажити сертифікат")</f>
        <v>Завантажити сертифікат</v>
      </c>
    </row>
    <row r="1831" spans="1:4" x14ac:dyDescent="0.3">
      <c r="A1831" t="s">
        <v>3662</v>
      </c>
      <c r="B1831" t="s">
        <v>4</v>
      </c>
      <c r="C1831" t="s">
        <v>3663</v>
      </c>
      <c r="D1831" t="str">
        <f>HYPERLINK("https://talan.bank.gov.ua/get-user-certificate/c0gsRthvLrPYEsqPmSzs","Завантажити сертифікат")</f>
        <v>Завантажити сертифікат</v>
      </c>
    </row>
    <row r="1832" spans="1:4" x14ac:dyDescent="0.3">
      <c r="A1832" t="s">
        <v>3664</v>
      </c>
      <c r="B1832" t="s">
        <v>4</v>
      </c>
      <c r="C1832" t="s">
        <v>3665</v>
      </c>
      <c r="D1832" t="str">
        <f>HYPERLINK("https://talan.bank.gov.ua/get-user-certificate/c0gsROvYfvA1-8J_kYIM","Завантажити сертифікат")</f>
        <v>Завантажити сертифікат</v>
      </c>
    </row>
    <row r="1833" spans="1:4" x14ac:dyDescent="0.3">
      <c r="A1833" t="s">
        <v>3666</v>
      </c>
      <c r="B1833" t="s">
        <v>4</v>
      </c>
      <c r="C1833" t="s">
        <v>3667</v>
      </c>
      <c r="D1833" t="str">
        <f>HYPERLINK("https://talan.bank.gov.ua/get-user-certificate/c0gsRpSf5_iB-J0jmfKH","Завантажити сертифікат")</f>
        <v>Завантажити сертифікат</v>
      </c>
    </row>
    <row r="1834" spans="1:4" x14ac:dyDescent="0.3">
      <c r="A1834" t="s">
        <v>3668</v>
      </c>
      <c r="B1834" t="s">
        <v>4</v>
      </c>
      <c r="C1834" t="s">
        <v>3669</v>
      </c>
      <c r="D1834" t="str">
        <f>HYPERLINK("https://talan.bank.gov.ua/get-user-certificate/c0gsRYuQ1WnOk7kH0LV9","Завантажити сертифікат")</f>
        <v>Завантажити сертифікат</v>
      </c>
    </row>
    <row r="1835" spans="1:4" x14ac:dyDescent="0.3">
      <c r="A1835" t="s">
        <v>3670</v>
      </c>
      <c r="B1835" t="s">
        <v>4</v>
      </c>
      <c r="C1835" t="s">
        <v>3671</v>
      </c>
      <c r="D1835" t="str">
        <f>HYPERLINK("https://talan.bank.gov.ua/get-user-certificate/c0gsRj09KRiKYZz_29th","Завантажити сертифікат")</f>
        <v>Завантажити сертифікат</v>
      </c>
    </row>
    <row r="1836" spans="1:4" x14ac:dyDescent="0.3">
      <c r="A1836" t="s">
        <v>3672</v>
      </c>
      <c r="B1836" t="s">
        <v>4</v>
      </c>
      <c r="C1836" t="s">
        <v>3673</v>
      </c>
      <c r="D1836" t="str">
        <f>HYPERLINK("https://talan.bank.gov.ua/get-user-certificate/c0gsRkkk_PMBnc4Go7ry","Завантажити сертифікат")</f>
        <v>Завантажити сертифікат</v>
      </c>
    </row>
    <row r="1837" spans="1:4" x14ac:dyDescent="0.3">
      <c r="A1837" t="s">
        <v>3674</v>
      </c>
      <c r="B1837" t="s">
        <v>4</v>
      </c>
      <c r="C1837" t="s">
        <v>3675</v>
      </c>
      <c r="D1837" t="str">
        <f>HYPERLINK("https://talan.bank.gov.ua/get-user-certificate/c0gsRIBKokzDoeYv_Bvx","Завантажити сертифікат")</f>
        <v>Завантажити сертифікат</v>
      </c>
    </row>
    <row r="1838" spans="1:4" x14ac:dyDescent="0.3">
      <c r="A1838" t="s">
        <v>3676</v>
      </c>
      <c r="B1838" t="s">
        <v>4</v>
      </c>
      <c r="C1838" t="s">
        <v>3677</v>
      </c>
      <c r="D1838" t="str">
        <f>HYPERLINK("https://talan.bank.gov.ua/get-user-certificate/c0gsRTBHljApe5hTQHXY","Завантажити сертифікат")</f>
        <v>Завантажити сертифікат</v>
      </c>
    </row>
    <row r="1839" spans="1:4" x14ac:dyDescent="0.3">
      <c r="A1839" t="s">
        <v>3678</v>
      </c>
      <c r="B1839" t="s">
        <v>4</v>
      </c>
      <c r="C1839" t="s">
        <v>3679</v>
      </c>
      <c r="D1839" t="str">
        <f>HYPERLINK("https://talan.bank.gov.ua/get-user-certificate/c0gsR-zto11ImhfIFJE_","Завантажити сертифікат")</f>
        <v>Завантажити сертифікат</v>
      </c>
    </row>
    <row r="1840" spans="1:4" x14ac:dyDescent="0.3">
      <c r="A1840" t="s">
        <v>3680</v>
      </c>
      <c r="B1840" t="s">
        <v>4</v>
      </c>
      <c r="C1840" t="s">
        <v>3681</v>
      </c>
      <c r="D1840" t="str">
        <f>HYPERLINK("https://talan.bank.gov.ua/get-user-certificate/c0gsRKarQgussOkudWXK","Завантажити сертифікат")</f>
        <v>Завантажити сертифікат</v>
      </c>
    </row>
    <row r="1841" spans="1:4" x14ac:dyDescent="0.3">
      <c r="A1841" t="s">
        <v>3682</v>
      </c>
      <c r="B1841" t="s">
        <v>4</v>
      </c>
      <c r="C1841" t="s">
        <v>3683</v>
      </c>
      <c r="D1841" t="str">
        <f>HYPERLINK("https://talan.bank.gov.ua/get-user-certificate/c0gsRXMGjPaxU4Ocd-en","Завантажити сертифікат")</f>
        <v>Завантажити сертифікат</v>
      </c>
    </row>
    <row r="1842" spans="1:4" x14ac:dyDescent="0.3">
      <c r="A1842" t="s">
        <v>3684</v>
      </c>
      <c r="B1842" t="s">
        <v>4</v>
      </c>
      <c r="C1842" t="s">
        <v>3685</v>
      </c>
      <c r="D1842" t="str">
        <f>HYPERLINK("https://talan.bank.gov.ua/get-user-certificate/c0gsRK2A4DL3e9zGEVHu","Завантажити сертифікат")</f>
        <v>Завантажити сертифікат</v>
      </c>
    </row>
    <row r="1843" spans="1:4" x14ac:dyDescent="0.3">
      <c r="A1843" t="s">
        <v>3686</v>
      </c>
      <c r="B1843" t="s">
        <v>4</v>
      </c>
      <c r="C1843" t="s">
        <v>3687</v>
      </c>
      <c r="D1843" t="str">
        <f>HYPERLINK("https://talan.bank.gov.ua/get-user-certificate/c0gsR2036O3SrU9ipoaj","Завантажити сертифікат")</f>
        <v>Завантажити сертифікат</v>
      </c>
    </row>
    <row r="1844" spans="1:4" x14ac:dyDescent="0.3">
      <c r="A1844" t="s">
        <v>3688</v>
      </c>
      <c r="B1844" t="s">
        <v>4</v>
      </c>
      <c r="C1844" t="s">
        <v>3689</v>
      </c>
      <c r="D1844" t="str">
        <f>HYPERLINK("https://talan.bank.gov.ua/get-user-certificate/c0gsRxchCcduQfSnWDsk","Завантажити сертифікат")</f>
        <v>Завантажити сертифікат</v>
      </c>
    </row>
    <row r="1845" spans="1:4" x14ac:dyDescent="0.3">
      <c r="A1845" t="s">
        <v>3690</v>
      </c>
      <c r="B1845" t="s">
        <v>4</v>
      </c>
      <c r="C1845" t="s">
        <v>3691</v>
      </c>
      <c r="D1845" t="str">
        <f>HYPERLINK("https://talan.bank.gov.ua/get-user-certificate/c0gsR9q6jKbFl-uypZBK","Завантажити сертифікат")</f>
        <v>Завантажити сертифікат</v>
      </c>
    </row>
    <row r="1846" spans="1:4" x14ac:dyDescent="0.3">
      <c r="A1846" t="s">
        <v>3692</v>
      </c>
      <c r="B1846" t="s">
        <v>4</v>
      </c>
      <c r="C1846" t="s">
        <v>3693</v>
      </c>
      <c r="D1846" t="str">
        <f>HYPERLINK("https://talan.bank.gov.ua/get-user-certificate/c0gsRCIiHLemFtIQWV3V","Завантажити сертифікат")</f>
        <v>Завантажити сертифікат</v>
      </c>
    </row>
    <row r="1847" spans="1:4" x14ac:dyDescent="0.3">
      <c r="A1847" t="s">
        <v>3694</v>
      </c>
      <c r="B1847" t="s">
        <v>4</v>
      </c>
      <c r="C1847" t="s">
        <v>3695</v>
      </c>
      <c r="D1847" t="str">
        <f>HYPERLINK("https://talan.bank.gov.ua/get-user-certificate/c0gsRr1oRP1g0WQ99Dyi","Завантажити сертифікат")</f>
        <v>Завантажити сертифікат</v>
      </c>
    </row>
    <row r="1848" spans="1:4" x14ac:dyDescent="0.3">
      <c r="A1848" t="s">
        <v>3696</v>
      </c>
      <c r="B1848" t="s">
        <v>4</v>
      </c>
      <c r="C1848" t="s">
        <v>3697</v>
      </c>
      <c r="D1848" t="str">
        <f>HYPERLINK("https://talan.bank.gov.ua/get-user-certificate/c0gsRl-4u_CreJyRDNp8","Завантажити сертифікат")</f>
        <v>Завантажити сертифікат</v>
      </c>
    </row>
    <row r="1849" spans="1:4" x14ac:dyDescent="0.3">
      <c r="A1849" t="s">
        <v>3698</v>
      </c>
      <c r="B1849" t="s">
        <v>4</v>
      </c>
      <c r="C1849" t="s">
        <v>3699</v>
      </c>
      <c r="D1849" t="str">
        <f>HYPERLINK("https://talan.bank.gov.ua/get-user-certificate/c0gsRndp1W6ia3pqGNHh","Завантажити сертифікат")</f>
        <v>Завантажити сертифікат</v>
      </c>
    </row>
    <row r="1850" spans="1:4" x14ac:dyDescent="0.3">
      <c r="A1850" t="s">
        <v>3700</v>
      </c>
      <c r="B1850" t="s">
        <v>4</v>
      </c>
      <c r="C1850" t="s">
        <v>3701</v>
      </c>
      <c r="D1850" t="str">
        <f>HYPERLINK("https://talan.bank.gov.ua/get-user-certificate/c0gsRnKhfqaUIJKXk6cg","Завантажити сертифікат")</f>
        <v>Завантажити сертифікат</v>
      </c>
    </row>
    <row r="1851" spans="1:4" x14ac:dyDescent="0.3">
      <c r="A1851" t="s">
        <v>3702</v>
      </c>
      <c r="B1851" t="s">
        <v>4</v>
      </c>
      <c r="C1851" t="s">
        <v>3703</v>
      </c>
      <c r="D1851" t="str">
        <f>HYPERLINK("https://talan.bank.gov.ua/get-user-certificate/c0gsRkhQlxxVzkvYx6iW","Завантажити сертифікат")</f>
        <v>Завантажити сертифікат</v>
      </c>
    </row>
    <row r="1852" spans="1:4" x14ac:dyDescent="0.3">
      <c r="A1852" t="s">
        <v>3704</v>
      </c>
      <c r="B1852" t="s">
        <v>4</v>
      </c>
      <c r="C1852" t="s">
        <v>3705</v>
      </c>
      <c r="D1852" t="str">
        <f>HYPERLINK("https://talan.bank.gov.ua/get-user-certificate/c0gsRU4lB33vfWpipLKw","Завантажити сертифікат")</f>
        <v>Завантажити сертифікат</v>
      </c>
    </row>
    <row r="1853" spans="1:4" x14ac:dyDescent="0.3">
      <c r="A1853" t="s">
        <v>3706</v>
      </c>
      <c r="B1853" t="s">
        <v>4</v>
      </c>
      <c r="C1853" t="s">
        <v>3707</v>
      </c>
      <c r="D1853" t="str">
        <f>HYPERLINK("https://talan.bank.gov.ua/get-user-certificate/c0gsRWQIkzYARCGaaNFx","Завантажити сертифікат")</f>
        <v>Завантажити сертифікат</v>
      </c>
    </row>
    <row r="1854" spans="1:4" x14ac:dyDescent="0.3">
      <c r="A1854" t="s">
        <v>3708</v>
      </c>
      <c r="B1854" t="s">
        <v>4</v>
      </c>
      <c r="C1854" t="s">
        <v>3709</v>
      </c>
      <c r="D1854" t="str">
        <f>HYPERLINK("https://talan.bank.gov.ua/get-user-certificate/c0gsRT3DeI5K0JhB1U1T","Завантажити сертифікат")</f>
        <v>Завантажити сертифікат</v>
      </c>
    </row>
    <row r="1855" spans="1:4" x14ac:dyDescent="0.3">
      <c r="A1855" t="s">
        <v>3710</v>
      </c>
      <c r="B1855" t="s">
        <v>4</v>
      </c>
      <c r="C1855" t="s">
        <v>3711</v>
      </c>
      <c r="D1855" t="str">
        <f>HYPERLINK("https://talan.bank.gov.ua/get-user-certificate/c0gsRfMV2wnyVT9xjitK","Завантажити сертифікат")</f>
        <v>Завантажити сертифікат</v>
      </c>
    </row>
    <row r="1856" spans="1:4" x14ac:dyDescent="0.3">
      <c r="A1856" t="s">
        <v>3712</v>
      </c>
      <c r="B1856" t="s">
        <v>4</v>
      </c>
      <c r="C1856" t="s">
        <v>3713</v>
      </c>
      <c r="D1856" t="str">
        <f>HYPERLINK("https://talan.bank.gov.ua/get-user-certificate/c0gsRnVo_GrS8Zbcxk7B","Завантажити сертифікат")</f>
        <v>Завантажити сертифікат</v>
      </c>
    </row>
    <row r="1857" spans="1:4" x14ac:dyDescent="0.3">
      <c r="A1857" t="s">
        <v>3714</v>
      </c>
      <c r="B1857" t="s">
        <v>4</v>
      </c>
      <c r="C1857" t="s">
        <v>3715</v>
      </c>
      <c r="D1857" t="str">
        <f>HYPERLINK("https://talan.bank.gov.ua/get-user-certificate/c0gsRlmETK7xQBX5jL21","Завантажити сертифікат")</f>
        <v>Завантажити сертифікат</v>
      </c>
    </row>
    <row r="1858" spans="1:4" x14ac:dyDescent="0.3">
      <c r="A1858" t="s">
        <v>3716</v>
      </c>
      <c r="B1858" t="s">
        <v>4</v>
      </c>
      <c r="C1858" t="s">
        <v>3717</v>
      </c>
      <c r="D1858" t="str">
        <f>HYPERLINK("https://talan.bank.gov.ua/get-user-certificate/c0gsRH8by_m-y4_E7NaM","Завантажити сертифікат")</f>
        <v>Завантажити сертифікат</v>
      </c>
    </row>
    <row r="1859" spans="1:4" x14ac:dyDescent="0.3">
      <c r="A1859" t="s">
        <v>3718</v>
      </c>
      <c r="B1859" t="s">
        <v>4</v>
      </c>
      <c r="C1859" t="s">
        <v>3719</v>
      </c>
      <c r="D1859" t="str">
        <f>HYPERLINK("https://talan.bank.gov.ua/get-user-certificate/c0gsRxPimzDrNJgJCcSg","Завантажити сертифікат")</f>
        <v>Завантажити сертифікат</v>
      </c>
    </row>
    <row r="1860" spans="1:4" x14ac:dyDescent="0.3">
      <c r="A1860" t="s">
        <v>3720</v>
      </c>
      <c r="B1860" t="s">
        <v>4</v>
      </c>
      <c r="C1860" t="s">
        <v>3721</v>
      </c>
      <c r="D1860" t="str">
        <f>HYPERLINK("https://talan.bank.gov.ua/get-user-certificate/c0gsRRrh-hAmrb_-zg6R","Завантажити сертифікат")</f>
        <v>Завантажити сертифікат</v>
      </c>
    </row>
    <row r="1861" spans="1:4" x14ac:dyDescent="0.3">
      <c r="A1861" t="s">
        <v>3722</v>
      </c>
      <c r="B1861" t="s">
        <v>4</v>
      </c>
      <c r="C1861" t="s">
        <v>3723</v>
      </c>
      <c r="D1861" t="str">
        <f>HYPERLINK("https://talan.bank.gov.ua/get-user-certificate/c0gsR7bjxb8UK6aTVGVx","Завантажити сертифікат")</f>
        <v>Завантажити сертифікат</v>
      </c>
    </row>
    <row r="1862" spans="1:4" x14ac:dyDescent="0.3">
      <c r="A1862" t="s">
        <v>3724</v>
      </c>
      <c r="B1862" t="s">
        <v>4</v>
      </c>
      <c r="C1862" t="s">
        <v>3725</v>
      </c>
      <c r="D1862" t="str">
        <f>HYPERLINK("https://talan.bank.gov.ua/get-user-certificate/c0gsRGKWEHsB13u6a0YW","Завантажити сертифікат")</f>
        <v>Завантажити сертифікат</v>
      </c>
    </row>
    <row r="1863" spans="1:4" x14ac:dyDescent="0.3">
      <c r="A1863" t="s">
        <v>3726</v>
      </c>
      <c r="B1863" t="s">
        <v>4</v>
      </c>
      <c r="C1863" t="s">
        <v>3727</v>
      </c>
      <c r="D1863" t="str">
        <f>HYPERLINK("https://talan.bank.gov.ua/get-user-certificate/c0gsRhLs_WEEENwbQCpy","Завантажити сертифікат")</f>
        <v>Завантажити сертифікат</v>
      </c>
    </row>
    <row r="1864" spans="1:4" x14ac:dyDescent="0.3">
      <c r="A1864" t="s">
        <v>3728</v>
      </c>
      <c r="B1864" t="s">
        <v>4</v>
      </c>
      <c r="C1864" t="s">
        <v>3729</v>
      </c>
      <c r="D1864" t="str">
        <f>HYPERLINK("https://talan.bank.gov.ua/get-user-certificate/c0gsRv8qdqueUdG16_CM","Завантажити сертифікат")</f>
        <v>Завантажити сертифікат</v>
      </c>
    </row>
    <row r="1865" spans="1:4" x14ac:dyDescent="0.3">
      <c r="A1865" t="s">
        <v>3730</v>
      </c>
      <c r="B1865" t="s">
        <v>4</v>
      </c>
      <c r="C1865" t="s">
        <v>3731</v>
      </c>
      <c r="D1865" t="str">
        <f>HYPERLINK("https://talan.bank.gov.ua/get-user-certificate/c0gsRDPTfpPXIS4k32Aw","Завантажити сертифікат")</f>
        <v>Завантажити сертифікат</v>
      </c>
    </row>
    <row r="1866" spans="1:4" x14ac:dyDescent="0.3">
      <c r="A1866" t="s">
        <v>3732</v>
      </c>
      <c r="B1866" t="s">
        <v>4</v>
      </c>
      <c r="C1866" t="s">
        <v>3733</v>
      </c>
      <c r="D1866" t="str">
        <f>HYPERLINK("https://talan.bank.gov.ua/get-user-certificate/c0gsRfInv8gnpQnSqAlu","Завантажити сертифікат")</f>
        <v>Завантажити сертифікат</v>
      </c>
    </row>
    <row r="1867" spans="1:4" x14ac:dyDescent="0.3">
      <c r="A1867" t="s">
        <v>3734</v>
      </c>
      <c r="B1867" t="s">
        <v>4</v>
      </c>
      <c r="C1867" t="s">
        <v>3735</v>
      </c>
      <c r="D1867" t="str">
        <f>HYPERLINK("https://talan.bank.gov.ua/get-user-certificate/c0gsRjhXkwiRAQSwgHHn","Завантажити сертифікат")</f>
        <v>Завантажити сертифікат</v>
      </c>
    </row>
    <row r="1868" spans="1:4" x14ac:dyDescent="0.3">
      <c r="A1868" t="s">
        <v>3736</v>
      </c>
      <c r="B1868" t="s">
        <v>4</v>
      </c>
      <c r="C1868" t="s">
        <v>3737</v>
      </c>
      <c r="D1868" t="str">
        <f>HYPERLINK("https://talan.bank.gov.ua/get-user-certificate/c0gsRkbwcsjiZuYYU60_","Завантажити сертифікат")</f>
        <v>Завантажити сертифікат</v>
      </c>
    </row>
    <row r="1869" spans="1:4" x14ac:dyDescent="0.3">
      <c r="A1869" t="s">
        <v>3738</v>
      </c>
      <c r="B1869" t="s">
        <v>4</v>
      </c>
      <c r="C1869" t="s">
        <v>3739</v>
      </c>
      <c r="D1869" t="str">
        <f>HYPERLINK("https://talan.bank.gov.ua/get-user-certificate/c0gsRRaHWo8n_oxNp8qM","Завантажити сертифікат")</f>
        <v>Завантажити сертифікат</v>
      </c>
    </row>
    <row r="1870" spans="1:4" x14ac:dyDescent="0.3">
      <c r="A1870" t="s">
        <v>3740</v>
      </c>
      <c r="B1870" t="s">
        <v>4</v>
      </c>
      <c r="C1870" t="s">
        <v>3741</v>
      </c>
      <c r="D1870" t="str">
        <f>HYPERLINK("https://talan.bank.gov.ua/get-user-certificate/c0gsRg4WP264aYj4gaLg","Завантажити сертифікат")</f>
        <v>Завантажити сертифікат</v>
      </c>
    </row>
    <row r="1871" spans="1:4" x14ac:dyDescent="0.3">
      <c r="A1871" t="s">
        <v>3742</v>
      </c>
      <c r="B1871" t="s">
        <v>4</v>
      </c>
      <c r="C1871" t="s">
        <v>3743</v>
      </c>
      <c r="D1871" t="str">
        <f>HYPERLINK("https://talan.bank.gov.ua/get-user-certificate/c0gsRmqeh2RJLK8aYApf","Завантажити сертифікат")</f>
        <v>Завантажити сертифікат</v>
      </c>
    </row>
    <row r="1872" spans="1:4" x14ac:dyDescent="0.3">
      <c r="A1872" t="s">
        <v>3744</v>
      </c>
      <c r="B1872" t="s">
        <v>4</v>
      </c>
      <c r="C1872" t="s">
        <v>3745</v>
      </c>
      <c r="D1872" t="str">
        <f>HYPERLINK("https://talan.bank.gov.ua/get-user-certificate/c0gsRwF78smNN-c8fJgj","Завантажити сертифікат")</f>
        <v>Завантажити сертифікат</v>
      </c>
    </row>
    <row r="1873" spans="1:4" x14ac:dyDescent="0.3">
      <c r="A1873" t="s">
        <v>3746</v>
      </c>
      <c r="B1873" t="s">
        <v>4</v>
      </c>
      <c r="C1873" t="s">
        <v>3747</v>
      </c>
      <c r="D1873" t="str">
        <f>HYPERLINK("https://talan.bank.gov.ua/get-user-certificate/c0gsRE1UsvtfGfqdR49d","Завантажити сертифікат")</f>
        <v>Завантажити сертифікат</v>
      </c>
    </row>
    <row r="1874" spans="1:4" x14ac:dyDescent="0.3">
      <c r="A1874" t="s">
        <v>3748</v>
      </c>
      <c r="B1874" t="s">
        <v>4</v>
      </c>
      <c r="C1874" t="s">
        <v>3749</v>
      </c>
      <c r="D1874" t="str">
        <f>HYPERLINK("https://talan.bank.gov.ua/get-user-certificate/c0gsRH4faG_IZFU-UcEC","Завантажити сертифікат")</f>
        <v>Завантажити сертифікат</v>
      </c>
    </row>
    <row r="1875" spans="1:4" x14ac:dyDescent="0.3">
      <c r="A1875" t="s">
        <v>3750</v>
      </c>
      <c r="B1875" t="s">
        <v>4</v>
      </c>
      <c r="C1875" t="s">
        <v>3751</v>
      </c>
      <c r="D1875" t="str">
        <f>HYPERLINK("https://talan.bank.gov.ua/get-user-certificate/c0gsRP0EycPcO1bTz6Zg","Завантажити сертифікат")</f>
        <v>Завантажити сертифікат</v>
      </c>
    </row>
    <row r="1876" spans="1:4" x14ac:dyDescent="0.3">
      <c r="A1876" t="s">
        <v>3752</v>
      </c>
      <c r="B1876" t="s">
        <v>4</v>
      </c>
      <c r="C1876" t="s">
        <v>3753</v>
      </c>
      <c r="D1876" t="str">
        <f>HYPERLINK("https://talan.bank.gov.ua/get-user-certificate/c0gsRcJNVaz6Ua3r3g-l","Завантажити сертифікат")</f>
        <v>Завантажити сертифікат</v>
      </c>
    </row>
    <row r="1877" spans="1:4" x14ac:dyDescent="0.3">
      <c r="A1877" t="s">
        <v>3754</v>
      </c>
      <c r="B1877" t="s">
        <v>4</v>
      </c>
      <c r="C1877" t="s">
        <v>3755</v>
      </c>
      <c r="D1877" t="str">
        <f>HYPERLINK("https://talan.bank.gov.ua/get-user-certificate/c0gsRzNev1wUJGKcWHph","Завантажити сертифікат")</f>
        <v>Завантажити сертифікат</v>
      </c>
    </row>
    <row r="1878" spans="1:4" x14ac:dyDescent="0.3">
      <c r="A1878" t="s">
        <v>3756</v>
      </c>
      <c r="B1878" t="s">
        <v>4</v>
      </c>
      <c r="C1878" t="s">
        <v>3757</v>
      </c>
      <c r="D1878" t="str">
        <f>HYPERLINK("https://talan.bank.gov.ua/get-user-certificate/c0gsRTiVnwa5SGTH8CYK","Завантажити сертифікат")</f>
        <v>Завантажити сертифікат</v>
      </c>
    </row>
    <row r="1879" spans="1:4" x14ac:dyDescent="0.3">
      <c r="A1879" t="s">
        <v>3758</v>
      </c>
      <c r="B1879" t="s">
        <v>4</v>
      </c>
      <c r="C1879" t="s">
        <v>3759</v>
      </c>
      <c r="D1879" t="str">
        <f>HYPERLINK("https://talan.bank.gov.ua/get-user-certificate/c0gsRpz1JGq_afSHaw1W","Завантажити сертифікат")</f>
        <v>Завантажити сертифікат</v>
      </c>
    </row>
    <row r="1880" spans="1:4" x14ac:dyDescent="0.3">
      <c r="A1880" t="s">
        <v>3760</v>
      </c>
      <c r="B1880" t="s">
        <v>4</v>
      </c>
      <c r="C1880" t="s">
        <v>3761</v>
      </c>
      <c r="D1880" t="str">
        <f>HYPERLINK("https://talan.bank.gov.ua/get-user-certificate/c0gsRv4uoI2Z8N33bvVp","Завантажити сертифікат")</f>
        <v>Завантажити сертифікат</v>
      </c>
    </row>
    <row r="1881" spans="1:4" x14ac:dyDescent="0.3">
      <c r="A1881" t="s">
        <v>3762</v>
      </c>
      <c r="B1881" t="s">
        <v>4</v>
      </c>
      <c r="C1881" t="s">
        <v>3763</v>
      </c>
      <c r="D1881" t="str">
        <f>HYPERLINK("https://talan.bank.gov.ua/get-user-certificate/c0gsRaU-0Xhsj9PcPkRp","Завантажити сертифікат")</f>
        <v>Завантажити сертифікат</v>
      </c>
    </row>
    <row r="1882" spans="1:4" x14ac:dyDescent="0.3">
      <c r="A1882" t="s">
        <v>3764</v>
      </c>
      <c r="B1882" t="s">
        <v>4</v>
      </c>
      <c r="C1882" t="s">
        <v>3765</v>
      </c>
      <c r="D1882" t="str">
        <f>HYPERLINK("https://talan.bank.gov.ua/get-user-certificate/c0gsRmD5iADUJZORJRxt","Завантажити сертифікат")</f>
        <v>Завантажити сертифікат</v>
      </c>
    </row>
    <row r="1883" spans="1:4" x14ac:dyDescent="0.3">
      <c r="A1883" t="s">
        <v>3766</v>
      </c>
      <c r="B1883" t="s">
        <v>4</v>
      </c>
      <c r="C1883" t="s">
        <v>3767</v>
      </c>
      <c r="D1883" t="str">
        <f>HYPERLINK("https://talan.bank.gov.ua/get-user-certificate/c0gsRXAyTvT1iujqn4kQ","Завантажити сертифікат")</f>
        <v>Завантажити сертифікат</v>
      </c>
    </row>
    <row r="1884" spans="1:4" x14ac:dyDescent="0.3">
      <c r="A1884" t="s">
        <v>3768</v>
      </c>
      <c r="B1884" t="s">
        <v>4</v>
      </c>
      <c r="C1884" t="s">
        <v>3769</v>
      </c>
      <c r="D1884" t="str">
        <f>HYPERLINK("https://talan.bank.gov.ua/get-user-certificate/c0gsR__X4n7MdeMWttPL","Завантажити сертифікат")</f>
        <v>Завантажити сертифікат</v>
      </c>
    </row>
    <row r="1885" spans="1:4" x14ac:dyDescent="0.3">
      <c r="A1885" t="s">
        <v>3770</v>
      </c>
      <c r="B1885" t="s">
        <v>4</v>
      </c>
      <c r="C1885" t="s">
        <v>3771</v>
      </c>
      <c r="D1885" t="str">
        <f>HYPERLINK("https://talan.bank.gov.ua/get-user-certificate/c0gsRC-OoZ-eW0sypRKs","Завантажити сертифікат")</f>
        <v>Завантажити сертифікат</v>
      </c>
    </row>
    <row r="1886" spans="1:4" x14ac:dyDescent="0.3">
      <c r="A1886" t="s">
        <v>3772</v>
      </c>
      <c r="B1886" t="s">
        <v>4</v>
      </c>
      <c r="C1886" t="s">
        <v>3773</v>
      </c>
      <c r="D1886" t="str">
        <f>HYPERLINK("https://talan.bank.gov.ua/get-user-certificate/c0gsRhjCTG1hKjCDwbjT","Завантажити сертифікат")</f>
        <v>Завантажити сертифікат</v>
      </c>
    </row>
    <row r="1887" spans="1:4" x14ac:dyDescent="0.3">
      <c r="A1887" t="s">
        <v>3774</v>
      </c>
      <c r="B1887" t="s">
        <v>4</v>
      </c>
      <c r="C1887" t="s">
        <v>3775</v>
      </c>
      <c r="D1887" t="str">
        <f>HYPERLINK("https://talan.bank.gov.ua/get-user-certificate/c0gsRVAMGlFHuy9t5S9P","Завантажити сертифікат")</f>
        <v>Завантажити сертифікат</v>
      </c>
    </row>
    <row r="1888" spans="1:4" x14ac:dyDescent="0.3">
      <c r="A1888" t="s">
        <v>3776</v>
      </c>
      <c r="B1888" t="s">
        <v>4</v>
      </c>
      <c r="C1888" t="s">
        <v>3777</v>
      </c>
      <c r="D1888" t="str">
        <f>HYPERLINK("https://talan.bank.gov.ua/get-user-certificate/c0gsRChn7u6unV1HAbHZ","Завантажити сертифікат")</f>
        <v>Завантажити сертифікат</v>
      </c>
    </row>
    <row r="1889" spans="1:4" x14ac:dyDescent="0.3">
      <c r="A1889" t="s">
        <v>3778</v>
      </c>
      <c r="B1889" t="s">
        <v>4</v>
      </c>
      <c r="C1889" t="s">
        <v>3779</v>
      </c>
      <c r="D1889" t="str">
        <f>HYPERLINK("https://talan.bank.gov.ua/get-user-certificate/c0gsRtpk3KivbrJrtkv1","Завантажити сертифікат")</f>
        <v>Завантажити сертифікат</v>
      </c>
    </row>
    <row r="1890" spans="1:4" x14ac:dyDescent="0.3">
      <c r="A1890" t="s">
        <v>3780</v>
      </c>
      <c r="B1890" t="s">
        <v>4</v>
      </c>
      <c r="C1890" t="s">
        <v>3781</v>
      </c>
      <c r="D1890" t="str">
        <f>HYPERLINK("https://talan.bank.gov.ua/get-user-certificate/c0gsRVTmm5LlHI4-D0p6","Завантажити сертифікат")</f>
        <v>Завантажити сертифікат</v>
      </c>
    </row>
    <row r="1891" spans="1:4" x14ac:dyDescent="0.3">
      <c r="A1891" t="s">
        <v>3782</v>
      </c>
      <c r="B1891" t="s">
        <v>4</v>
      </c>
      <c r="C1891" t="s">
        <v>3783</v>
      </c>
      <c r="D1891" t="str">
        <f>HYPERLINK("https://talan.bank.gov.ua/get-user-certificate/c0gsR0aqzqi5bsC3XsB7","Завантажити сертифікат")</f>
        <v>Завантажити сертифікат</v>
      </c>
    </row>
    <row r="1892" spans="1:4" x14ac:dyDescent="0.3">
      <c r="A1892" t="s">
        <v>3784</v>
      </c>
      <c r="B1892" t="s">
        <v>4</v>
      </c>
      <c r="C1892" t="s">
        <v>3785</v>
      </c>
      <c r="D1892" t="str">
        <f>HYPERLINK("https://talan.bank.gov.ua/get-user-certificate/c0gsRKp_uSkIsRB7cGxO","Завантажити сертифікат")</f>
        <v>Завантажити сертифікат</v>
      </c>
    </row>
    <row r="1893" spans="1:4" x14ac:dyDescent="0.3">
      <c r="A1893" t="s">
        <v>3786</v>
      </c>
      <c r="B1893" t="s">
        <v>4</v>
      </c>
      <c r="C1893" t="s">
        <v>3787</v>
      </c>
      <c r="D1893" t="str">
        <f>HYPERLINK("https://talan.bank.gov.ua/get-user-certificate/c0gsRLganTYD7r7YVkLo","Завантажити сертифікат")</f>
        <v>Завантажити сертифікат</v>
      </c>
    </row>
    <row r="1894" spans="1:4" x14ac:dyDescent="0.3">
      <c r="A1894" t="s">
        <v>3788</v>
      </c>
      <c r="B1894" t="s">
        <v>4</v>
      </c>
      <c r="C1894" t="s">
        <v>3789</v>
      </c>
      <c r="D1894" t="str">
        <f>HYPERLINK("https://talan.bank.gov.ua/get-user-certificate/c0gsRzdkjO9iTU9j5tTh","Завантажити сертифікат")</f>
        <v>Завантажити сертифікат</v>
      </c>
    </row>
    <row r="1895" spans="1:4" x14ac:dyDescent="0.3">
      <c r="A1895" t="s">
        <v>3790</v>
      </c>
      <c r="B1895" t="s">
        <v>4</v>
      </c>
      <c r="C1895" t="s">
        <v>3791</v>
      </c>
      <c r="D1895" t="str">
        <f>HYPERLINK("https://talan.bank.gov.ua/get-user-certificate/c0gsROOfMMmwRphhB4gV","Завантажити сертифікат")</f>
        <v>Завантажити сертифікат</v>
      </c>
    </row>
    <row r="1896" spans="1:4" x14ac:dyDescent="0.3">
      <c r="A1896" t="s">
        <v>3792</v>
      </c>
      <c r="B1896" t="s">
        <v>4</v>
      </c>
      <c r="C1896" t="s">
        <v>3793</v>
      </c>
      <c r="D1896" t="str">
        <f>HYPERLINK("https://talan.bank.gov.ua/get-user-certificate/c0gsRJmlfVkQTua8YLcy","Завантажити сертифікат")</f>
        <v>Завантажити сертифікат</v>
      </c>
    </row>
    <row r="1897" spans="1:4" x14ac:dyDescent="0.3">
      <c r="A1897" t="s">
        <v>3794</v>
      </c>
      <c r="B1897" t="s">
        <v>4</v>
      </c>
      <c r="C1897" t="s">
        <v>3795</v>
      </c>
      <c r="D1897" t="str">
        <f>HYPERLINK("https://talan.bank.gov.ua/get-user-certificate/c0gsRA2yIQthPDxv4y3v","Завантажити сертифікат")</f>
        <v>Завантажити сертифікат</v>
      </c>
    </row>
    <row r="1898" spans="1:4" x14ac:dyDescent="0.3">
      <c r="A1898" t="s">
        <v>3796</v>
      </c>
      <c r="B1898" t="s">
        <v>4</v>
      </c>
      <c r="C1898" t="s">
        <v>3797</v>
      </c>
      <c r="D1898" t="str">
        <f>HYPERLINK("https://talan.bank.gov.ua/get-user-certificate/c0gsRzxlCH0hhjVMEZlh","Завантажити сертифікат")</f>
        <v>Завантажити сертифікат</v>
      </c>
    </row>
    <row r="1899" spans="1:4" x14ac:dyDescent="0.3">
      <c r="A1899" t="s">
        <v>3798</v>
      </c>
      <c r="B1899" t="s">
        <v>4</v>
      </c>
      <c r="C1899" t="s">
        <v>3799</v>
      </c>
      <c r="D1899" t="str">
        <f>HYPERLINK("https://talan.bank.gov.ua/get-user-certificate/c0gsRU7yOc6AOqD5x0mH","Завантажити сертифікат")</f>
        <v>Завантажити сертифікат</v>
      </c>
    </row>
    <row r="1900" spans="1:4" x14ac:dyDescent="0.3">
      <c r="A1900" t="s">
        <v>3800</v>
      </c>
      <c r="B1900" t="s">
        <v>4</v>
      </c>
      <c r="C1900" t="s">
        <v>3801</v>
      </c>
      <c r="D1900" t="str">
        <f>HYPERLINK("https://talan.bank.gov.ua/get-user-certificate/c0gsRQvbEKpCPfvai-Ku","Завантажити сертифікат")</f>
        <v>Завантажити сертифікат</v>
      </c>
    </row>
    <row r="1901" spans="1:4" x14ac:dyDescent="0.3">
      <c r="A1901" t="s">
        <v>3802</v>
      </c>
      <c r="B1901" t="s">
        <v>4</v>
      </c>
      <c r="C1901" t="s">
        <v>3803</v>
      </c>
      <c r="D1901" t="str">
        <f>HYPERLINK("https://talan.bank.gov.ua/get-user-certificate/c0gsRLOVboZqeyPxYSJH","Завантажити сертифікат")</f>
        <v>Завантажити сертифікат</v>
      </c>
    </row>
    <row r="1902" spans="1:4" x14ac:dyDescent="0.3">
      <c r="A1902" t="s">
        <v>3804</v>
      </c>
      <c r="B1902" t="s">
        <v>4</v>
      </c>
      <c r="C1902" t="s">
        <v>3805</v>
      </c>
      <c r="D1902" t="str">
        <f>HYPERLINK("https://talan.bank.gov.ua/get-user-certificate/c0gsRfxsQoVsIU9nkY6F","Завантажити сертифікат")</f>
        <v>Завантажити сертифікат</v>
      </c>
    </row>
    <row r="1903" spans="1:4" x14ac:dyDescent="0.3">
      <c r="A1903" t="s">
        <v>3806</v>
      </c>
      <c r="B1903" t="s">
        <v>4</v>
      </c>
      <c r="C1903" t="s">
        <v>3807</v>
      </c>
      <c r="D1903" t="str">
        <f>HYPERLINK("https://talan.bank.gov.ua/get-user-certificate/c0gsR8EIhAilAyrQMntn","Завантажити сертифікат")</f>
        <v>Завантажити сертифікат</v>
      </c>
    </row>
    <row r="1904" spans="1:4" x14ac:dyDescent="0.3">
      <c r="A1904" t="s">
        <v>3808</v>
      </c>
      <c r="B1904" t="s">
        <v>4</v>
      </c>
      <c r="C1904" t="s">
        <v>3809</v>
      </c>
      <c r="D1904" t="str">
        <f>HYPERLINK("https://talan.bank.gov.ua/get-user-certificate/c0gsRCWQHreGGVrpmGoy","Завантажити сертифікат")</f>
        <v>Завантажити сертифікат</v>
      </c>
    </row>
    <row r="1905" spans="1:4" x14ac:dyDescent="0.3">
      <c r="A1905" t="s">
        <v>3810</v>
      </c>
      <c r="B1905" t="s">
        <v>4</v>
      </c>
      <c r="C1905" t="s">
        <v>3811</v>
      </c>
      <c r="D1905" t="str">
        <f>HYPERLINK("https://talan.bank.gov.ua/get-user-certificate/c0gsR09HWFDPMEwCNMPe","Завантажити сертифікат")</f>
        <v>Завантажити сертифікат</v>
      </c>
    </row>
    <row r="1906" spans="1:4" x14ac:dyDescent="0.3">
      <c r="A1906" t="s">
        <v>3812</v>
      </c>
      <c r="B1906" t="s">
        <v>4</v>
      </c>
      <c r="C1906" t="s">
        <v>3813</v>
      </c>
      <c r="D1906" t="str">
        <f>HYPERLINK("https://talan.bank.gov.ua/get-user-certificate/c0gsRaU1rU8-8_PScwJd","Завантажити сертифікат")</f>
        <v>Завантажити сертифікат</v>
      </c>
    </row>
    <row r="1907" spans="1:4" x14ac:dyDescent="0.3">
      <c r="A1907" t="s">
        <v>3814</v>
      </c>
      <c r="B1907" t="s">
        <v>4</v>
      </c>
      <c r="C1907" t="s">
        <v>3815</v>
      </c>
      <c r="D1907" t="str">
        <f>HYPERLINK("https://talan.bank.gov.ua/get-user-certificate/c0gsR1c0tMq6QUHrCUCj","Завантажити сертифікат")</f>
        <v>Завантажити сертифікат</v>
      </c>
    </row>
    <row r="1908" spans="1:4" x14ac:dyDescent="0.3">
      <c r="A1908" t="s">
        <v>3816</v>
      </c>
      <c r="B1908" t="s">
        <v>4</v>
      </c>
      <c r="C1908" t="s">
        <v>3817</v>
      </c>
      <c r="D1908" t="str">
        <f>HYPERLINK("https://talan.bank.gov.ua/get-user-certificate/c0gsRglSm78DRJfipajv","Завантажити сертифікат")</f>
        <v>Завантажити сертифікат</v>
      </c>
    </row>
    <row r="1909" spans="1:4" x14ac:dyDescent="0.3">
      <c r="A1909" t="s">
        <v>3818</v>
      </c>
      <c r="B1909" t="s">
        <v>4</v>
      </c>
      <c r="C1909" t="s">
        <v>3819</v>
      </c>
      <c r="D1909" t="str">
        <f>HYPERLINK("https://talan.bank.gov.ua/get-user-certificate/c0gsRn4U-q4nyBGdp2Wb","Завантажити сертифікат")</f>
        <v>Завантажити сертифікат</v>
      </c>
    </row>
    <row r="1910" spans="1:4" x14ac:dyDescent="0.3">
      <c r="A1910" t="s">
        <v>3820</v>
      </c>
      <c r="B1910" t="s">
        <v>4</v>
      </c>
      <c r="C1910" t="s">
        <v>3821</v>
      </c>
      <c r="D1910" t="str">
        <f>HYPERLINK("https://talan.bank.gov.ua/get-user-certificate/c0gsRKBnXysPA1dX_ixy","Завантажити сертифікат")</f>
        <v>Завантажити сертифікат</v>
      </c>
    </row>
    <row r="1911" spans="1:4" x14ac:dyDescent="0.3">
      <c r="A1911" t="s">
        <v>3822</v>
      </c>
      <c r="B1911" t="s">
        <v>4</v>
      </c>
      <c r="C1911" t="s">
        <v>3823</v>
      </c>
      <c r="D1911" t="str">
        <f>HYPERLINK("https://talan.bank.gov.ua/get-user-certificate/c0gsRnE45mlPNaWjTPLI","Завантажити сертифікат")</f>
        <v>Завантажити сертифікат</v>
      </c>
    </row>
    <row r="1912" spans="1:4" x14ac:dyDescent="0.3">
      <c r="A1912" t="s">
        <v>3824</v>
      </c>
      <c r="B1912" t="s">
        <v>4</v>
      </c>
      <c r="C1912" t="s">
        <v>3825</v>
      </c>
      <c r="D1912" t="str">
        <f>HYPERLINK("https://talan.bank.gov.ua/get-user-certificate/c0gsRUVR_t7g6LL9iwls","Завантажити сертифікат")</f>
        <v>Завантажити сертифікат</v>
      </c>
    </row>
    <row r="1913" spans="1:4" x14ac:dyDescent="0.3">
      <c r="A1913" t="s">
        <v>3826</v>
      </c>
      <c r="B1913" t="s">
        <v>4</v>
      </c>
      <c r="C1913" t="s">
        <v>3827</v>
      </c>
      <c r="D1913" t="str">
        <f>HYPERLINK("https://talan.bank.gov.ua/get-user-certificate/c0gsRugeGQm6XBDEdNRE","Завантажити сертифікат")</f>
        <v>Завантажити сертифікат</v>
      </c>
    </row>
    <row r="1914" spans="1:4" x14ac:dyDescent="0.3">
      <c r="A1914" t="s">
        <v>3828</v>
      </c>
      <c r="B1914" t="s">
        <v>4</v>
      </c>
      <c r="C1914" t="s">
        <v>3829</v>
      </c>
      <c r="D1914" t="str">
        <f>HYPERLINK("https://talan.bank.gov.ua/get-user-certificate/c0gsRBeL1f_tG0Gndegr","Завантажити сертифікат")</f>
        <v>Завантажити сертифікат</v>
      </c>
    </row>
    <row r="1915" spans="1:4" x14ac:dyDescent="0.3">
      <c r="A1915" t="s">
        <v>3830</v>
      </c>
      <c r="B1915" t="s">
        <v>4</v>
      </c>
      <c r="C1915" t="s">
        <v>3831</v>
      </c>
      <c r="D1915" t="str">
        <f>HYPERLINK("https://talan.bank.gov.ua/get-user-certificate/c0gsRTSMVIaDUhaY3iHq","Завантажити сертифікат")</f>
        <v>Завантажити сертифікат</v>
      </c>
    </row>
    <row r="1916" spans="1:4" x14ac:dyDescent="0.3">
      <c r="A1916" t="s">
        <v>3832</v>
      </c>
      <c r="B1916" t="s">
        <v>4</v>
      </c>
      <c r="C1916" t="s">
        <v>3833</v>
      </c>
      <c r="D1916" t="str">
        <f>HYPERLINK("https://talan.bank.gov.ua/get-user-certificate/c0gsRXILXZoPrgoeoUmF","Завантажити сертифікат")</f>
        <v>Завантажити сертифікат</v>
      </c>
    </row>
    <row r="1917" spans="1:4" x14ac:dyDescent="0.3">
      <c r="A1917" t="s">
        <v>3834</v>
      </c>
      <c r="B1917" t="s">
        <v>4</v>
      </c>
      <c r="C1917" t="s">
        <v>3835</v>
      </c>
      <c r="D1917" t="str">
        <f>HYPERLINK("https://talan.bank.gov.ua/get-user-certificate/c0gsRJkjGSyhKWs7NkmA","Завантажити сертифікат")</f>
        <v>Завантажити сертифікат</v>
      </c>
    </row>
    <row r="1918" spans="1:4" x14ac:dyDescent="0.3">
      <c r="A1918" t="s">
        <v>3836</v>
      </c>
      <c r="B1918" t="s">
        <v>4</v>
      </c>
      <c r="C1918" t="s">
        <v>3837</v>
      </c>
      <c r="D1918" t="str">
        <f>HYPERLINK("https://talan.bank.gov.ua/get-user-certificate/c0gsRQmckeGuTnGptVpd","Завантажити сертифікат")</f>
        <v>Завантажити сертифікат</v>
      </c>
    </row>
    <row r="1919" spans="1:4" x14ac:dyDescent="0.3">
      <c r="A1919" t="s">
        <v>3838</v>
      </c>
      <c r="B1919" t="s">
        <v>4</v>
      </c>
      <c r="C1919" t="s">
        <v>3839</v>
      </c>
      <c r="D1919" t="str">
        <f>HYPERLINK("https://talan.bank.gov.ua/get-user-certificate/c0gsRVSKTV0Xq0hfJalJ","Завантажити сертифікат")</f>
        <v>Завантажити сертифікат</v>
      </c>
    </row>
    <row r="1920" spans="1:4" x14ac:dyDescent="0.3">
      <c r="A1920" t="s">
        <v>3840</v>
      </c>
      <c r="B1920" t="s">
        <v>4</v>
      </c>
      <c r="C1920" t="s">
        <v>3841</v>
      </c>
      <c r="D1920" t="str">
        <f>HYPERLINK("https://talan.bank.gov.ua/get-user-certificate/c0gsRq-jIutBQaw8Ij53","Завантажити сертифікат")</f>
        <v>Завантажити сертифікат</v>
      </c>
    </row>
    <row r="1921" spans="1:4" x14ac:dyDescent="0.3">
      <c r="A1921" t="s">
        <v>3842</v>
      </c>
      <c r="B1921" t="s">
        <v>4</v>
      </c>
      <c r="C1921" t="s">
        <v>3843</v>
      </c>
      <c r="D1921" t="str">
        <f>HYPERLINK("https://talan.bank.gov.ua/get-user-certificate/c0gsRC11obYzvbaDSuOX","Завантажити сертифікат")</f>
        <v>Завантажити сертифікат</v>
      </c>
    </row>
    <row r="1922" spans="1:4" x14ac:dyDescent="0.3">
      <c r="A1922" t="s">
        <v>3844</v>
      </c>
      <c r="B1922" t="s">
        <v>4</v>
      </c>
      <c r="C1922" t="s">
        <v>3845</v>
      </c>
      <c r="D1922" t="str">
        <f>HYPERLINK("https://talan.bank.gov.ua/get-user-certificate/c0gsRc8an_lzPS2v9xzk","Завантажити сертифікат")</f>
        <v>Завантажити сертифікат</v>
      </c>
    </row>
    <row r="1923" spans="1:4" x14ac:dyDescent="0.3">
      <c r="A1923" t="s">
        <v>3846</v>
      </c>
      <c r="B1923" t="s">
        <v>4</v>
      </c>
      <c r="C1923" t="s">
        <v>3847</v>
      </c>
      <c r="D1923" t="str">
        <f>HYPERLINK("https://talan.bank.gov.ua/get-user-certificate/c0gsRGEP6a3ZcqsjLYgS","Завантажити сертифікат")</f>
        <v>Завантажити сертифікат</v>
      </c>
    </row>
    <row r="1924" spans="1:4" x14ac:dyDescent="0.3">
      <c r="A1924" t="s">
        <v>3848</v>
      </c>
      <c r="B1924" t="s">
        <v>4</v>
      </c>
      <c r="C1924" t="s">
        <v>3849</v>
      </c>
      <c r="D1924" t="str">
        <f>HYPERLINK("https://talan.bank.gov.ua/get-user-certificate/c0gsRYi9zq3MNS9MIDcu","Завантажити сертифікат")</f>
        <v>Завантажити сертифікат</v>
      </c>
    </row>
    <row r="1925" spans="1:4" x14ac:dyDescent="0.3">
      <c r="A1925" t="s">
        <v>3850</v>
      </c>
      <c r="B1925" t="s">
        <v>4</v>
      </c>
      <c r="C1925" t="s">
        <v>3851</v>
      </c>
      <c r="D1925" t="str">
        <f>HYPERLINK("https://talan.bank.gov.ua/get-user-certificate/c0gsR1nLMkN6ecwNYAvL","Завантажити сертифікат")</f>
        <v>Завантажити сертифікат</v>
      </c>
    </row>
    <row r="1926" spans="1:4" x14ac:dyDescent="0.3">
      <c r="A1926" t="s">
        <v>3852</v>
      </c>
      <c r="B1926" t="s">
        <v>4</v>
      </c>
      <c r="C1926" t="s">
        <v>3853</v>
      </c>
      <c r="D1926" t="str">
        <f>HYPERLINK("https://talan.bank.gov.ua/get-user-certificate/c0gsRzLiTnOK9mxB-fgu","Завантажити сертифікат")</f>
        <v>Завантажити сертифікат</v>
      </c>
    </row>
    <row r="1927" spans="1:4" x14ac:dyDescent="0.3">
      <c r="A1927" t="s">
        <v>3854</v>
      </c>
      <c r="B1927" t="s">
        <v>4</v>
      </c>
      <c r="C1927" t="s">
        <v>3855</v>
      </c>
      <c r="D1927" t="str">
        <f>HYPERLINK("https://talan.bank.gov.ua/get-user-certificate/c0gsRZeGUXNoI5Lwegfm","Завантажити сертифікат")</f>
        <v>Завантажити сертифікат</v>
      </c>
    </row>
    <row r="1928" spans="1:4" x14ac:dyDescent="0.3">
      <c r="A1928" t="s">
        <v>3856</v>
      </c>
      <c r="B1928" t="s">
        <v>4</v>
      </c>
      <c r="C1928" t="s">
        <v>3857</v>
      </c>
      <c r="D1928" t="str">
        <f>HYPERLINK("https://talan.bank.gov.ua/get-user-certificate/c0gsRJoQd-Cx13fW4rJR","Завантажити сертифікат")</f>
        <v>Завантажити сертифікат</v>
      </c>
    </row>
    <row r="1929" spans="1:4" x14ac:dyDescent="0.3">
      <c r="A1929" t="s">
        <v>3858</v>
      </c>
      <c r="B1929" t="s">
        <v>4</v>
      </c>
      <c r="C1929" t="s">
        <v>3859</v>
      </c>
      <c r="D1929" t="str">
        <f>HYPERLINK("https://talan.bank.gov.ua/get-user-certificate/c0gsRXYsUjviGAm1hs_4","Завантажити сертифікат")</f>
        <v>Завантажити сертифікат</v>
      </c>
    </row>
    <row r="1930" spans="1:4" x14ac:dyDescent="0.3">
      <c r="A1930" t="s">
        <v>3860</v>
      </c>
      <c r="B1930" t="s">
        <v>4</v>
      </c>
      <c r="C1930" t="s">
        <v>3861</v>
      </c>
      <c r="D1930" t="str">
        <f>HYPERLINK("https://talan.bank.gov.ua/get-user-certificate/c0gsRS78sDzjPSAFTu_h","Завантажити сертифікат")</f>
        <v>Завантажити сертифікат</v>
      </c>
    </row>
    <row r="1931" spans="1:4" x14ac:dyDescent="0.3">
      <c r="A1931" t="s">
        <v>3862</v>
      </c>
      <c r="B1931" t="s">
        <v>4</v>
      </c>
      <c r="C1931" t="s">
        <v>3863</v>
      </c>
      <c r="D1931" t="str">
        <f>HYPERLINK("https://talan.bank.gov.ua/get-user-certificate/c0gsRRyQ7eC58Wl-PEZc","Завантажити сертифікат")</f>
        <v>Завантажити сертифікат</v>
      </c>
    </row>
    <row r="1932" spans="1:4" x14ac:dyDescent="0.3">
      <c r="A1932" t="s">
        <v>3864</v>
      </c>
      <c r="B1932" t="s">
        <v>4</v>
      </c>
      <c r="C1932" t="s">
        <v>3865</v>
      </c>
      <c r="D1932" t="str">
        <f>HYPERLINK("https://talan.bank.gov.ua/get-user-certificate/c0gsRtZ7MEXwNOJVTO0b","Завантажити сертифікат")</f>
        <v>Завантажити сертифікат</v>
      </c>
    </row>
    <row r="1933" spans="1:4" x14ac:dyDescent="0.3">
      <c r="A1933" t="s">
        <v>3866</v>
      </c>
      <c r="B1933" t="s">
        <v>4</v>
      </c>
      <c r="C1933" t="s">
        <v>3867</v>
      </c>
      <c r="D1933" t="str">
        <f>HYPERLINK("https://talan.bank.gov.ua/get-user-certificate/c0gsRYIUCbBbYrlQ6jy9","Завантажити сертифікат")</f>
        <v>Завантажити сертифікат</v>
      </c>
    </row>
    <row r="1934" spans="1:4" x14ac:dyDescent="0.3">
      <c r="A1934" t="s">
        <v>3868</v>
      </c>
      <c r="B1934" t="s">
        <v>4</v>
      </c>
      <c r="C1934" t="s">
        <v>3869</v>
      </c>
      <c r="D1934" t="str">
        <f>HYPERLINK("https://talan.bank.gov.ua/get-user-certificate/c0gsRmMCuEAA1ReWPgGS","Завантажити сертифікат")</f>
        <v>Завантажити сертифікат</v>
      </c>
    </row>
    <row r="1935" spans="1:4" x14ac:dyDescent="0.3">
      <c r="A1935" t="s">
        <v>3870</v>
      </c>
      <c r="B1935" t="s">
        <v>4</v>
      </c>
      <c r="C1935" t="s">
        <v>3871</v>
      </c>
      <c r="D1935" t="str">
        <f>HYPERLINK("https://talan.bank.gov.ua/get-user-certificate/c0gsRF1l7zkhAH2R2_Ja","Завантажити сертифікат")</f>
        <v>Завантажити сертифікат</v>
      </c>
    </row>
    <row r="1936" spans="1:4" x14ac:dyDescent="0.3">
      <c r="A1936" t="s">
        <v>3872</v>
      </c>
      <c r="B1936" t="s">
        <v>4</v>
      </c>
      <c r="C1936" t="s">
        <v>3873</v>
      </c>
      <c r="D1936" t="str">
        <f>HYPERLINK("https://talan.bank.gov.ua/get-user-certificate/c0gsR4vSDB2hh2_X-Bt6","Завантажити сертифікат")</f>
        <v>Завантажити сертифікат</v>
      </c>
    </row>
    <row r="1937" spans="1:4" x14ac:dyDescent="0.3">
      <c r="A1937" t="s">
        <v>3874</v>
      </c>
      <c r="B1937" t="s">
        <v>4</v>
      </c>
      <c r="C1937" t="s">
        <v>3875</v>
      </c>
      <c r="D1937" t="str">
        <f>HYPERLINK("https://talan.bank.gov.ua/get-user-certificate/c0gsRMrEBDeUTrDkSC7e","Завантажити сертифікат")</f>
        <v>Завантажити сертифікат</v>
      </c>
    </row>
    <row r="1938" spans="1:4" x14ac:dyDescent="0.3">
      <c r="A1938" t="s">
        <v>3876</v>
      </c>
      <c r="B1938" t="s">
        <v>4</v>
      </c>
      <c r="C1938" t="s">
        <v>3877</v>
      </c>
      <c r="D1938" t="str">
        <f>HYPERLINK("https://talan.bank.gov.ua/get-user-certificate/c0gsR-rAHEDwxnjQ5U76","Завантажити сертифікат")</f>
        <v>Завантажити сертифікат</v>
      </c>
    </row>
    <row r="1939" spans="1:4" x14ac:dyDescent="0.3">
      <c r="A1939" t="s">
        <v>3878</v>
      </c>
      <c r="B1939" t="s">
        <v>4</v>
      </c>
      <c r="C1939" t="s">
        <v>3879</v>
      </c>
      <c r="D1939" t="str">
        <f>HYPERLINK("https://talan.bank.gov.ua/get-user-certificate/c0gsRhRPTPaHd9iB4rJk","Завантажити сертифікат")</f>
        <v>Завантажити сертифікат</v>
      </c>
    </row>
    <row r="1940" spans="1:4" x14ac:dyDescent="0.3">
      <c r="A1940" t="s">
        <v>3880</v>
      </c>
      <c r="B1940" t="s">
        <v>4</v>
      </c>
      <c r="C1940" t="s">
        <v>3881</v>
      </c>
      <c r="D1940" t="str">
        <f>HYPERLINK("https://talan.bank.gov.ua/get-user-certificate/c0gsRSrLYAZCKeh6tnC1","Завантажити сертифікат")</f>
        <v>Завантажити сертифікат</v>
      </c>
    </row>
    <row r="1941" spans="1:4" x14ac:dyDescent="0.3">
      <c r="A1941" t="s">
        <v>3882</v>
      </c>
      <c r="B1941" t="s">
        <v>4</v>
      </c>
      <c r="C1941" t="s">
        <v>3883</v>
      </c>
      <c r="D1941" t="str">
        <f>HYPERLINK("https://talan.bank.gov.ua/get-user-certificate/c0gsRrGsscIxlPKWv_KV","Завантажити сертифікат")</f>
        <v>Завантажити сертифікат</v>
      </c>
    </row>
    <row r="1942" spans="1:4" x14ac:dyDescent="0.3">
      <c r="A1942" t="s">
        <v>3884</v>
      </c>
      <c r="B1942" t="s">
        <v>4</v>
      </c>
      <c r="C1942" t="s">
        <v>3885</v>
      </c>
      <c r="D1942" t="str">
        <f>HYPERLINK("https://talan.bank.gov.ua/get-user-certificate/c0gsR_1XQnAHuoQatQWu","Завантажити сертифікат")</f>
        <v>Завантажити сертифікат</v>
      </c>
    </row>
    <row r="1943" spans="1:4" x14ac:dyDescent="0.3">
      <c r="A1943" t="s">
        <v>3886</v>
      </c>
      <c r="B1943" t="s">
        <v>4</v>
      </c>
      <c r="C1943" t="s">
        <v>3887</v>
      </c>
      <c r="D1943" t="str">
        <f>HYPERLINK("https://talan.bank.gov.ua/get-user-certificate/c0gsRzvygkgeRMf3JfgU","Завантажити сертифікат")</f>
        <v>Завантажити сертифікат</v>
      </c>
    </row>
    <row r="1944" spans="1:4" x14ac:dyDescent="0.3">
      <c r="A1944" t="s">
        <v>3888</v>
      </c>
      <c r="B1944" t="s">
        <v>4</v>
      </c>
      <c r="C1944" t="s">
        <v>3889</v>
      </c>
      <c r="D1944" t="str">
        <f>HYPERLINK("https://talan.bank.gov.ua/get-user-certificate/c0gsRSkiJnrJGb4SwLWQ","Завантажити сертифікат")</f>
        <v>Завантажити сертифікат</v>
      </c>
    </row>
    <row r="1945" spans="1:4" x14ac:dyDescent="0.3">
      <c r="A1945" t="s">
        <v>3890</v>
      </c>
      <c r="B1945" t="s">
        <v>4</v>
      </c>
      <c r="C1945" t="s">
        <v>3891</v>
      </c>
      <c r="D1945" t="str">
        <f>HYPERLINK("https://talan.bank.gov.ua/get-user-certificate/c0gsRzzOXIFhU1mdO5zt","Завантажити сертифікат")</f>
        <v>Завантажити сертифікат</v>
      </c>
    </row>
    <row r="1946" spans="1:4" x14ac:dyDescent="0.3">
      <c r="A1946" t="s">
        <v>3892</v>
      </c>
      <c r="B1946" t="s">
        <v>4</v>
      </c>
      <c r="C1946" t="s">
        <v>3893</v>
      </c>
      <c r="D1946" t="str">
        <f>HYPERLINK("https://talan.bank.gov.ua/get-user-certificate/c0gsR_tVJb3RJcsy9pQx","Завантажити сертифікат")</f>
        <v>Завантажити сертифікат</v>
      </c>
    </row>
    <row r="1947" spans="1:4" x14ac:dyDescent="0.3">
      <c r="A1947" t="s">
        <v>3894</v>
      </c>
      <c r="B1947" t="s">
        <v>4</v>
      </c>
      <c r="C1947" t="s">
        <v>3895</v>
      </c>
      <c r="D1947" t="str">
        <f>HYPERLINK("https://talan.bank.gov.ua/get-user-certificate/c0gsRAppRVKvfQEZT5zM","Завантажити сертифікат")</f>
        <v>Завантажити сертифікат</v>
      </c>
    </row>
    <row r="1948" spans="1:4" x14ac:dyDescent="0.3">
      <c r="A1948" t="s">
        <v>3896</v>
      </c>
      <c r="B1948" t="s">
        <v>4</v>
      </c>
      <c r="C1948" t="s">
        <v>3897</v>
      </c>
      <c r="D1948" t="str">
        <f>HYPERLINK("https://talan.bank.gov.ua/get-user-certificate/c0gsRCkiZfR4CHrWvQas","Завантажити сертифікат")</f>
        <v>Завантажити сертифікат</v>
      </c>
    </row>
    <row r="1949" spans="1:4" x14ac:dyDescent="0.3">
      <c r="A1949" t="s">
        <v>3898</v>
      </c>
      <c r="B1949" t="s">
        <v>4</v>
      </c>
      <c r="C1949" t="s">
        <v>3899</v>
      </c>
      <c r="D1949" t="str">
        <f>HYPERLINK("https://talan.bank.gov.ua/get-user-certificate/c0gsR4kN9qbUO89bqrKE","Завантажити сертифікат")</f>
        <v>Завантажити сертифікат</v>
      </c>
    </row>
    <row r="1950" spans="1:4" x14ac:dyDescent="0.3">
      <c r="A1950" t="s">
        <v>3900</v>
      </c>
      <c r="B1950" t="s">
        <v>4</v>
      </c>
      <c r="C1950" t="s">
        <v>3901</v>
      </c>
      <c r="D1950" t="str">
        <f>HYPERLINK("https://talan.bank.gov.ua/get-user-certificate/c0gsR4PIVMzrrfJx52-v","Завантажити сертифікат")</f>
        <v>Завантажити сертифікат</v>
      </c>
    </row>
    <row r="1951" spans="1:4" x14ac:dyDescent="0.3">
      <c r="A1951" t="s">
        <v>3902</v>
      </c>
      <c r="B1951" t="s">
        <v>4</v>
      </c>
      <c r="C1951" t="s">
        <v>3903</v>
      </c>
      <c r="D1951" t="str">
        <f>HYPERLINK("https://talan.bank.gov.ua/get-user-certificate/c0gsR_TQ6NPM_13V270s","Завантажити сертифікат")</f>
        <v>Завантажити сертифікат</v>
      </c>
    </row>
    <row r="1952" spans="1:4" x14ac:dyDescent="0.3">
      <c r="A1952" t="s">
        <v>3904</v>
      </c>
      <c r="B1952" t="s">
        <v>4</v>
      </c>
      <c r="C1952" t="s">
        <v>3905</v>
      </c>
      <c r="D1952" t="str">
        <f>HYPERLINK("https://talan.bank.gov.ua/get-user-certificate/c0gsR82MnypMN5Q49nZn","Завантажити сертифікат")</f>
        <v>Завантажити сертифікат</v>
      </c>
    </row>
    <row r="1953" spans="1:4" x14ac:dyDescent="0.3">
      <c r="A1953" t="s">
        <v>3906</v>
      </c>
      <c r="B1953" t="s">
        <v>4</v>
      </c>
      <c r="C1953" t="s">
        <v>3907</v>
      </c>
      <c r="D1953" t="str">
        <f>HYPERLINK("https://talan.bank.gov.ua/get-user-certificate/c0gsRQmb0fEvI1rJEuiZ","Завантажити сертифікат")</f>
        <v>Завантажити сертифікат</v>
      </c>
    </row>
    <row r="1954" spans="1:4" x14ac:dyDescent="0.3">
      <c r="A1954" t="s">
        <v>3908</v>
      </c>
      <c r="B1954" t="s">
        <v>4</v>
      </c>
      <c r="C1954" t="s">
        <v>3909</v>
      </c>
      <c r="D1954" t="str">
        <f>HYPERLINK("https://talan.bank.gov.ua/get-user-certificate/c0gsRoqs1CEM7EA98Fhs","Завантажити сертифікат")</f>
        <v>Завантажити сертифікат</v>
      </c>
    </row>
    <row r="1955" spans="1:4" x14ac:dyDescent="0.3">
      <c r="A1955" t="s">
        <v>3910</v>
      </c>
      <c r="B1955" t="s">
        <v>4</v>
      </c>
      <c r="C1955" t="s">
        <v>3911</v>
      </c>
      <c r="D1955" t="str">
        <f>HYPERLINK("https://talan.bank.gov.ua/get-user-certificate/c0gsRM5LUN_-NPagb4cU","Завантажити сертифікат")</f>
        <v>Завантажити сертифікат</v>
      </c>
    </row>
    <row r="1956" spans="1:4" x14ac:dyDescent="0.3">
      <c r="A1956" t="s">
        <v>3912</v>
      </c>
      <c r="B1956" t="s">
        <v>4</v>
      </c>
      <c r="C1956" t="s">
        <v>3913</v>
      </c>
      <c r="D1956" t="str">
        <f>HYPERLINK("https://talan.bank.gov.ua/get-user-certificate/c0gsRT3rLeQyEFB80cjd","Завантажити сертифікат")</f>
        <v>Завантажити сертифікат</v>
      </c>
    </row>
    <row r="1957" spans="1:4" x14ac:dyDescent="0.3">
      <c r="A1957" t="s">
        <v>3914</v>
      </c>
      <c r="B1957" t="s">
        <v>4</v>
      </c>
      <c r="C1957" t="s">
        <v>3915</v>
      </c>
      <c r="D1957" t="str">
        <f>HYPERLINK("https://talan.bank.gov.ua/get-user-certificate/c0gsRjXcIcB0NnTBh11b","Завантажити сертифікат")</f>
        <v>Завантажити сертифікат</v>
      </c>
    </row>
    <row r="1958" spans="1:4" x14ac:dyDescent="0.3">
      <c r="A1958" t="s">
        <v>3916</v>
      </c>
      <c r="B1958" t="s">
        <v>4</v>
      </c>
      <c r="C1958" t="s">
        <v>3917</v>
      </c>
      <c r="D1958" t="str">
        <f>HYPERLINK("https://talan.bank.gov.ua/get-user-certificate/c0gsRqSaoYMFu5ocESFK","Завантажити сертифікат")</f>
        <v>Завантажити сертифікат</v>
      </c>
    </row>
    <row r="1959" spans="1:4" x14ac:dyDescent="0.3">
      <c r="A1959" t="s">
        <v>3918</v>
      </c>
      <c r="B1959" t="s">
        <v>4</v>
      </c>
      <c r="C1959" t="s">
        <v>3919</v>
      </c>
      <c r="D1959" t="str">
        <f>HYPERLINK("https://talan.bank.gov.ua/get-user-certificate/c0gsREMrGlM_YOccu6qM","Завантажити сертифікат")</f>
        <v>Завантажити сертифікат</v>
      </c>
    </row>
    <row r="1960" spans="1:4" x14ac:dyDescent="0.3">
      <c r="A1960" t="s">
        <v>3920</v>
      </c>
      <c r="B1960" t="s">
        <v>4</v>
      </c>
      <c r="C1960" t="s">
        <v>3921</v>
      </c>
      <c r="D1960" t="str">
        <f>HYPERLINK("https://talan.bank.gov.ua/get-user-certificate/c0gsR3UQ-1XrRNKoGo61","Завантажити сертифікат")</f>
        <v>Завантажити сертифікат</v>
      </c>
    </row>
    <row r="1961" spans="1:4" x14ac:dyDescent="0.3">
      <c r="A1961" t="s">
        <v>3922</v>
      </c>
      <c r="B1961" t="s">
        <v>4</v>
      </c>
      <c r="C1961" t="s">
        <v>3923</v>
      </c>
      <c r="D1961" t="str">
        <f>HYPERLINK("https://talan.bank.gov.ua/get-user-certificate/c0gsRdgNEa4PjCARq5iE","Завантажити сертифікат")</f>
        <v>Завантажити сертифікат</v>
      </c>
    </row>
    <row r="1962" spans="1:4" x14ac:dyDescent="0.3">
      <c r="A1962" t="s">
        <v>3924</v>
      </c>
      <c r="B1962" t="s">
        <v>4</v>
      </c>
      <c r="C1962" t="s">
        <v>3925</v>
      </c>
      <c r="D1962" t="str">
        <f>HYPERLINK("https://talan.bank.gov.ua/get-user-certificate/c0gsRla9EFUHMcokduTQ","Завантажити сертифікат")</f>
        <v>Завантажити сертифікат</v>
      </c>
    </row>
    <row r="1963" spans="1:4" x14ac:dyDescent="0.3">
      <c r="A1963" t="s">
        <v>3926</v>
      </c>
      <c r="B1963" t="s">
        <v>4</v>
      </c>
      <c r="C1963" t="s">
        <v>3927</v>
      </c>
      <c r="D1963" t="str">
        <f>HYPERLINK("https://talan.bank.gov.ua/get-user-certificate/c0gsRH7c-ChntL8CrTCy","Завантажити сертифікат")</f>
        <v>Завантажити сертифікат</v>
      </c>
    </row>
    <row r="1964" spans="1:4" x14ac:dyDescent="0.3">
      <c r="A1964" t="s">
        <v>3928</v>
      </c>
      <c r="B1964" t="s">
        <v>4</v>
      </c>
      <c r="C1964" t="s">
        <v>3929</v>
      </c>
      <c r="D1964" t="str">
        <f>HYPERLINK("https://talan.bank.gov.ua/get-user-certificate/c0gsRb1-EayWBvvc4snc","Завантажити сертифікат")</f>
        <v>Завантажити сертифікат</v>
      </c>
    </row>
    <row r="1965" spans="1:4" x14ac:dyDescent="0.3">
      <c r="A1965" t="s">
        <v>3930</v>
      </c>
      <c r="B1965" t="s">
        <v>4</v>
      </c>
      <c r="C1965" t="s">
        <v>3931</v>
      </c>
      <c r="D1965" t="str">
        <f>HYPERLINK("https://talan.bank.gov.ua/get-user-certificate/c0gsRcpfAeW5B11JczCu","Завантажити сертифікат")</f>
        <v>Завантажити сертифікат</v>
      </c>
    </row>
    <row r="1966" spans="1:4" x14ac:dyDescent="0.3">
      <c r="A1966" t="s">
        <v>3932</v>
      </c>
      <c r="B1966" t="s">
        <v>4</v>
      </c>
      <c r="C1966" t="s">
        <v>3933</v>
      </c>
      <c r="D1966" t="str">
        <f>HYPERLINK("https://talan.bank.gov.ua/get-user-certificate/c0gsRIO2ybdmsx6MbAP-","Завантажити сертифікат")</f>
        <v>Завантажити сертифікат</v>
      </c>
    </row>
    <row r="1967" spans="1:4" x14ac:dyDescent="0.3">
      <c r="A1967" t="s">
        <v>3934</v>
      </c>
      <c r="B1967" t="s">
        <v>4</v>
      </c>
      <c r="C1967" t="s">
        <v>3935</v>
      </c>
      <c r="D1967" t="str">
        <f>HYPERLINK("https://talan.bank.gov.ua/get-user-certificate/c0gsRH8f8Y4ENUF5YiG-","Завантажити сертифікат")</f>
        <v>Завантажити сертифікат</v>
      </c>
    </row>
    <row r="1968" spans="1:4" x14ac:dyDescent="0.3">
      <c r="A1968" t="s">
        <v>3936</v>
      </c>
      <c r="B1968" t="s">
        <v>4</v>
      </c>
      <c r="C1968" t="s">
        <v>3937</v>
      </c>
      <c r="D1968" t="str">
        <f>HYPERLINK("https://talan.bank.gov.ua/get-user-certificate/c0gsRzicpn297bShlCJR","Завантажити сертифікат")</f>
        <v>Завантажити сертифікат</v>
      </c>
    </row>
    <row r="1969" spans="1:4" x14ac:dyDescent="0.3">
      <c r="A1969" t="s">
        <v>3938</v>
      </c>
      <c r="B1969" t="s">
        <v>4</v>
      </c>
      <c r="C1969" t="s">
        <v>3939</v>
      </c>
      <c r="D1969" t="str">
        <f>HYPERLINK("https://talan.bank.gov.ua/get-user-certificate/c0gsRanPcVqSKaJREV4Z","Завантажити сертифікат")</f>
        <v>Завантажити сертифікат</v>
      </c>
    </row>
    <row r="1970" spans="1:4" x14ac:dyDescent="0.3">
      <c r="A1970" t="s">
        <v>3940</v>
      </c>
      <c r="B1970" t="s">
        <v>4</v>
      </c>
      <c r="C1970" t="s">
        <v>3941</v>
      </c>
      <c r="D1970" t="str">
        <f>HYPERLINK("https://talan.bank.gov.ua/get-user-certificate/c0gsRcj0oCfo3iS_kgHc","Завантажити сертифікат")</f>
        <v>Завантажити сертифікат</v>
      </c>
    </row>
    <row r="1971" spans="1:4" x14ac:dyDescent="0.3">
      <c r="A1971" t="s">
        <v>3942</v>
      </c>
      <c r="B1971" t="s">
        <v>4</v>
      </c>
      <c r="C1971" t="s">
        <v>3943</v>
      </c>
      <c r="D1971" t="str">
        <f>HYPERLINK("https://talan.bank.gov.ua/get-user-certificate/c0gsRZQ3IMzjL_Vmtjn-","Завантажити сертифікат")</f>
        <v>Завантажити сертифікат</v>
      </c>
    </row>
    <row r="1972" spans="1:4" x14ac:dyDescent="0.3">
      <c r="A1972" t="s">
        <v>3944</v>
      </c>
      <c r="B1972" t="s">
        <v>4</v>
      </c>
      <c r="C1972" t="s">
        <v>3945</v>
      </c>
      <c r="D1972" t="str">
        <f>HYPERLINK("https://talan.bank.gov.ua/get-user-certificate/c0gsRNrKmNAXBXZe6bVV","Завантажити сертифікат")</f>
        <v>Завантажити сертифікат</v>
      </c>
    </row>
    <row r="1973" spans="1:4" x14ac:dyDescent="0.3">
      <c r="A1973" t="s">
        <v>3946</v>
      </c>
      <c r="B1973" t="s">
        <v>4</v>
      </c>
      <c r="C1973" t="s">
        <v>3947</v>
      </c>
      <c r="D1973" t="str">
        <f>HYPERLINK("https://talan.bank.gov.ua/get-user-certificate/c0gsRkHFh6xiH-FZIr28","Завантажити сертифікат")</f>
        <v>Завантажити сертифікат</v>
      </c>
    </row>
    <row r="1974" spans="1:4" x14ac:dyDescent="0.3">
      <c r="A1974" t="s">
        <v>3948</v>
      </c>
      <c r="B1974" t="s">
        <v>4</v>
      </c>
      <c r="C1974" t="s">
        <v>3949</v>
      </c>
      <c r="D1974" t="str">
        <f>HYPERLINK("https://talan.bank.gov.ua/get-user-certificate/c0gsRrzVFnT1bR7-fdCH","Завантажити сертифікат")</f>
        <v>Завантажити сертифікат</v>
      </c>
    </row>
    <row r="1975" spans="1:4" x14ac:dyDescent="0.3">
      <c r="A1975" t="s">
        <v>3950</v>
      </c>
      <c r="B1975" t="s">
        <v>4</v>
      </c>
      <c r="C1975" t="s">
        <v>3951</v>
      </c>
      <c r="D1975" t="str">
        <f>HYPERLINK("https://talan.bank.gov.ua/get-user-certificate/c0gsRwSq-WkW4XyQF7Ea","Завантажити сертифікат")</f>
        <v>Завантажити сертифікат</v>
      </c>
    </row>
    <row r="1976" spans="1:4" x14ac:dyDescent="0.3">
      <c r="A1976" t="s">
        <v>3952</v>
      </c>
      <c r="B1976" t="s">
        <v>4</v>
      </c>
      <c r="C1976" t="s">
        <v>3953</v>
      </c>
      <c r="D1976" t="str">
        <f>HYPERLINK("https://talan.bank.gov.ua/get-user-certificate/c0gsRQ4mBfPSmeMDn85p","Завантажити сертифікат")</f>
        <v>Завантажити сертифікат</v>
      </c>
    </row>
    <row r="1977" spans="1:4" x14ac:dyDescent="0.3">
      <c r="A1977" t="s">
        <v>3954</v>
      </c>
      <c r="B1977" t="s">
        <v>4</v>
      </c>
      <c r="C1977" t="s">
        <v>3955</v>
      </c>
      <c r="D1977" t="str">
        <f>HYPERLINK("https://talan.bank.gov.ua/get-user-certificate/c0gsRP9LSvchwIA9IbU-","Завантажити сертифікат")</f>
        <v>Завантажити сертифікат</v>
      </c>
    </row>
    <row r="1978" spans="1:4" x14ac:dyDescent="0.3">
      <c r="A1978" t="s">
        <v>3956</v>
      </c>
      <c r="B1978" t="s">
        <v>4</v>
      </c>
      <c r="C1978" t="s">
        <v>3957</v>
      </c>
      <c r="D1978" t="str">
        <f>HYPERLINK("https://talan.bank.gov.ua/get-user-certificate/c0gsRuFMrzlF2OZo_6CE","Завантажити сертифікат")</f>
        <v>Завантажити сертифікат</v>
      </c>
    </row>
    <row r="1979" spans="1:4" x14ac:dyDescent="0.3">
      <c r="A1979" t="s">
        <v>3958</v>
      </c>
      <c r="B1979" t="s">
        <v>4</v>
      </c>
      <c r="C1979" t="s">
        <v>3959</v>
      </c>
      <c r="D1979" t="str">
        <f>HYPERLINK("https://talan.bank.gov.ua/get-user-certificate/c0gsRMouENYKSnnn_I3c","Завантажити сертифікат")</f>
        <v>Завантажити сертифікат</v>
      </c>
    </row>
    <row r="1980" spans="1:4" x14ac:dyDescent="0.3">
      <c r="A1980" t="s">
        <v>3960</v>
      </c>
      <c r="B1980" t="s">
        <v>4</v>
      </c>
      <c r="C1980" t="s">
        <v>3961</v>
      </c>
      <c r="D1980" t="str">
        <f>HYPERLINK("https://talan.bank.gov.ua/get-user-certificate/c0gsRHArrSG8JCH_bsjy","Завантажити сертифікат")</f>
        <v>Завантажити сертифікат</v>
      </c>
    </row>
    <row r="1981" spans="1:4" x14ac:dyDescent="0.3">
      <c r="A1981" t="s">
        <v>3962</v>
      </c>
      <c r="B1981" t="s">
        <v>4</v>
      </c>
      <c r="C1981" t="s">
        <v>3963</v>
      </c>
      <c r="D1981" t="str">
        <f>HYPERLINK("https://talan.bank.gov.ua/get-user-certificate/c0gsRh4iIUyP8Dz_13G-","Завантажити сертифікат")</f>
        <v>Завантажити сертифікат</v>
      </c>
    </row>
    <row r="1982" spans="1:4" x14ac:dyDescent="0.3">
      <c r="A1982" t="s">
        <v>3964</v>
      </c>
      <c r="B1982" t="s">
        <v>4</v>
      </c>
      <c r="C1982" t="s">
        <v>3965</v>
      </c>
      <c r="D1982" t="str">
        <f>HYPERLINK("https://talan.bank.gov.ua/get-user-certificate/c0gsRE3aPvfhLvTZXYi6","Завантажити сертифікат")</f>
        <v>Завантажити сертифікат</v>
      </c>
    </row>
    <row r="1983" spans="1:4" x14ac:dyDescent="0.3">
      <c r="A1983" t="s">
        <v>3966</v>
      </c>
      <c r="B1983" t="s">
        <v>4</v>
      </c>
      <c r="C1983" t="s">
        <v>3967</v>
      </c>
      <c r="D1983" t="str">
        <f>HYPERLINK("https://talan.bank.gov.ua/get-user-certificate/c0gsRyKVT5nRIyn5R5HL","Завантажити сертифікат")</f>
        <v>Завантажити сертифікат</v>
      </c>
    </row>
    <row r="1984" spans="1:4" x14ac:dyDescent="0.3">
      <c r="A1984" t="s">
        <v>3968</v>
      </c>
      <c r="B1984" t="s">
        <v>4</v>
      </c>
      <c r="C1984" t="s">
        <v>3969</v>
      </c>
      <c r="D1984" t="str">
        <f>HYPERLINK("https://talan.bank.gov.ua/get-user-certificate/c0gsRWtuEVMMk6D3OzoD","Завантажити сертифікат")</f>
        <v>Завантажити сертифікат</v>
      </c>
    </row>
    <row r="1985" spans="1:4" x14ac:dyDescent="0.3">
      <c r="A1985" t="s">
        <v>3970</v>
      </c>
      <c r="B1985" t="s">
        <v>4</v>
      </c>
      <c r="C1985" t="s">
        <v>3971</v>
      </c>
      <c r="D1985" t="str">
        <f>HYPERLINK("https://talan.bank.gov.ua/get-user-certificate/c0gsRLIjvE1DpdYTHTVb","Завантажити сертифікат")</f>
        <v>Завантажити сертифікат</v>
      </c>
    </row>
    <row r="1986" spans="1:4" x14ac:dyDescent="0.3">
      <c r="A1986" t="s">
        <v>3972</v>
      </c>
      <c r="B1986" t="s">
        <v>4</v>
      </c>
      <c r="C1986" t="s">
        <v>3973</v>
      </c>
      <c r="D1986" t="str">
        <f>HYPERLINK("https://talan.bank.gov.ua/get-user-certificate/c0gsR6nWMftS9NXaWHKw","Завантажити сертифікат")</f>
        <v>Завантажити сертифікат</v>
      </c>
    </row>
    <row r="1987" spans="1:4" x14ac:dyDescent="0.3">
      <c r="A1987" t="s">
        <v>3974</v>
      </c>
      <c r="B1987" t="s">
        <v>4</v>
      </c>
      <c r="C1987" t="s">
        <v>3975</v>
      </c>
      <c r="D1987" t="str">
        <f>HYPERLINK("https://talan.bank.gov.ua/get-user-certificate/c0gsRFZEH7NO4s-3vaHf","Завантажити сертифікат")</f>
        <v>Завантажити сертифікат</v>
      </c>
    </row>
    <row r="1988" spans="1:4" x14ac:dyDescent="0.3">
      <c r="A1988" t="s">
        <v>3976</v>
      </c>
      <c r="B1988" t="s">
        <v>4</v>
      </c>
      <c r="C1988" t="s">
        <v>3977</v>
      </c>
      <c r="D1988" t="str">
        <f>HYPERLINK("https://talan.bank.gov.ua/get-user-certificate/c0gsRat7Y32P4KFhnJFf","Завантажити сертифікат")</f>
        <v>Завантажити сертифікат</v>
      </c>
    </row>
    <row r="1989" spans="1:4" x14ac:dyDescent="0.3">
      <c r="A1989" t="s">
        <v>3978</v>
      </c>
      <c r="B1989" t="s">
        <v>4</v>
      </c>
      <c r="C1989" t="s">
        <v>3979</v>
      </c>
      <c r="D1989" t="str">
        <f>HYPERLINK("https://talan.bank.gov.ua/get-user-certificate/c0gsRPBPRqMXBo6Kh4GF","Завантажити сертифікат")</f>
        <v>Завантажити сертифікат</v>
      </c>
    </row>
    <row r="1990" spans="1:4" x14ac:dyDescent="0.3">
      <c r="A1990" t="s">
        <v>3980</v>
      </c>
      <c r="B1990" t="s">
        <v>4</v>
      </c>
      <c r="C1990" t="s">
        <v>3981</v>
      </c>
      <c r="D1990" t="str">
        <f>HYPERLINK("https://talan.bank.gov.ua/get-user-certificate/c0gsRpA62hRXM48VdFKC","Завантажити сертифікат")</f>
        <v>Завантажити сертифікат</v>
      </c>
    </row>
    <row r="1991" spans="1:4" x14ac:dyDescent="0.3">
      <c r="A1991" t="s">
        <v>3982</v>
      </c>
      <c r="B1991" t="s">
        <v>4</v>
      </c>
      <c r="C1991" t="s">
        <v>3983</v>
      </c>
      <c r="D1991" t="str">
        <f>HYPERLINK("https://talan.bank.gov.ua/get-user-certificate/c0gsRaugEw2uNFUmbQ3h","Завантажити сертифікат")</f>
        <v>Завантажити сертифікат</v>
      </c>
    </row>
    <row r="1992" spans="1:4" x14ac:dyDescent="0.3">
      <c r="A1992" t="s">
        <v>3984</v>
      </c>
      <c r="B1992" t="s">
        <v>4</v>
      </c>
      <c r="C1992" t="s">
        <v>3985</v>
      </c>
      <c r="D1992" t="str">
        <f>HYPERLINK("https://talan.bank.gov.ua/get-user-certificate/c0gsRYMTurTEJkpQzjaS","Завантажити сертифікат")</f>
        <v>Завантажити сертифікат</v>
      </c>
    </row>
    <row r="1993" spans="1:4" x14ac:dyDescent="0.3">
      <c r="A1993" t="s">
        <v>3986</v>
      </c>
      <c r="B1993" t="s">
        <v>4</v>
      </c>
      <c r="C1993" t="s">
        <v>3987</v>
      </c>
      <c r="D1993" t="str">
        <f>HYPERLINK("https://talan.bank.gov.ua/get-user-certificate/c0gsRGNwvKDpqjERMCyb","Завантажити сертифікат")</f>
        <v>Завантажити сертифікат</v>
      </c>
    </row>
    <row r="1994" spans="1:4" x14ac:dyDescent="0.3">
      <c r="A1994" t="s">
        <v>3988</v>
      </c>
      <c r="B1994" t="s">
        <v>4</v>
      </c>
      <c r="C1994" t="s">
        <v>3989</v>
      </c>
      <c r="D1994" t="str">
        <f>HYPERLINK("https://talan.bank.gov.ua/get-user-certificate/c0gsRgg5aBToA-NCl5Na","Завантажити сертифікат")</f>
        <v>Завантажити сертифікат</v>
      </c>
    </row>
    <row r="1995" spans="1:4" x14ac:dyDescent="0.3">
      <c r="A1995" t="s">
        <v>3990</v>
      </c>
      <c r="B1995" t="s">
        <v>4</v>
      </c>
      <c r="C1995" t="s">
        <v>3991</v>
      </c>
      <c r="D1995" t="str">
        <f>HYPERLINK("https://talan.bank.gov.ua/get-user-certificate/c0gsRxFKhShcxonpDV9I","Завантажити сертифікат")</f>
        <v>Завантажити сертифікат</v>
      </c>
    </row>
    <row r="1996" spans="1:4" x14ac:dyDescent="0.3">
      <c r="A1996" t="s">
        <v>3992</v>
      </c>
      <c r="B1996" t="s">
        <v>4</v>
      </c>
      <c r="C1996" t="s">
        <v>3993</v>
      </c>
      <c r="D1996" t="str">
        <f>HYPERLINK("https://talan.bank.gov.ua/get-user-certificate/c0gsRuuRpBQMjdtYDMEq","Завантажити сертифікат")</f>
        <v>Завантажити сертифікат</v>
      </c>
    </row>
    <row r="1997" spans="1:4" x14ac:dyDescent="0.3">
      <c r="A1997" t="s">
        <v>3994</v>
      </c>
      <c r="B1997" t="s">
        <v>4</v>
      </c>
      <c r="C1997" t="s">
        <v>3995</v>
      </c>
      <c r="D1997" t="str">
        <f>HYPERLINK("https://talan.bank.gov.ua/get-user-certificate/c0gsRn_LYjXNXQUYu5DO","Завантажити сертифікат")</f>
        <v>Завантажити сертифікат</v>
      </c>
    </row>
    <row r="1998" spans="1:4" x14ac:dyDescent="0.3">
      <c r="A1998" t="s">
        <v>3996</v>
      </c>
      <c r="B1998" t="s">
        <v>4</v>
      </c>
      <c r="C1998" t="s">
        <v>3997</v>
      </c>
      <c r="D1998" t="str">
        <f>HYPERLINK("https://talan.bank.gov.ua/get-user-certificate/c0gsRmhcOQcBs5c2NgNt","Завантажити сертифікат")</f>
        <v>Завантажити сертифікат</v>
      </c>
    </row>
    <row r="1999" spans="1:4" x14ac:dyDescent="0.3">
      <c r="A1999" t="s">
        <v>3998</v>
      </c>
      <c r="B1999" t="s">
        <v>4</v>
      </c>
      <c r="C1999" t="s">
        <v>3999</v>
      </c>
      <c r="D1999" t="str">
        <f>HYPERLINK("https://talan.bank.gov.ua/get-user-certificate/c0gsRGADNxgw4PBcEb8Y","Завантажити сертифікат")</f>
        <v>Завантажити сертифікат</v>
      </c>
    </row>
    <row r="2000" spans="1:4" x14ac:dyDescent="0.3">
      <c r="A2000" t="s">
        <v>4000</v>
      </c>
      <c r="B2000" t="s">
        <v>4</v>
      </c>
      <c r="C2000" t="s">
        <v>4001</v>
      </c>
      <c r="D2000" t="str">
        <f>HYPERLINK("https://talan.bank.gov.ua/get-user-certificate/c0gsRr6P2JO5M5Ki6grc","Завантажити сертифікат")</f>
        <v>Завантажити сертифікат</v>
      </c>
    </row>
    <row r="2001" spans="1:4" x14ac:dyDescent="0.3">
      <c r="A2001" t="s">
        <v>4002</v>
      </c>
      <c r="B2001" t="s">
        <v>4</v>
      </c>
      <c r="C2001" t="s">
        <v>4003</v>
      </c>
      <c r="D2001" t="str">
        <f>HYPERLINK("https://talan.bank.gov.ua/get-user-certificate/c0gsRmVgr-jJvgimzYCh","Завантажити сертифікат")</f>
        <v>Завантажити сертифікат</v>
      </c>
    </row>
    <row r="2002" spans="1:4" x14ac:dyDescent="0.3">
      <c r="A2002" t="s">
        <v>4004</v>
      </c>
      <c r="B2002" t="s">
        <v>4</v>
      </c>
      <c r="C2002" t="s">
        <v>4005</v>
      </c>
      <c r="D2002" t="str">
        <f>HYPERLINK("https://talan.bank.gov.ua/get-user-certificate/c0gsRBWJnEYI4RWr_r2N","Завантажити сертифікат")</f>
        <v>Завантажити сертифікат</v>
      </c>
    </row>
    <row r="2003" spans="1:4" x14ac:dyDescent="0.3">
      <c r="A2003" t="s">
        <v>4006</v>
      </c>
      <c r="B2003" t="s">
        <v>4</v>
      </c>
      <c r="C2003" t="s">
        <v>4007</v>
      </c>
      <c r="D2003" t="str">
        <f>HYPERLINK("https://talan.bank.gov.ua/get-user-certificate/c0gsRz9GUxkW-7rnt2za","Завантажити сертифікат")</f>
        <v>Завантажити сертифікат</v>
      </c>
    </row>
    <row r="2004" spans="1:4" x14ac:dyDescent="0.3">
      <c r="A2004" t="s">
        <v>4008</v>
      </c>
      <c r="B2004" t="s">
        <v>4</v>
      </c>
      <c r="C2004" t="s">
        <v>4009</v>
      </c>
      <c r="D2004" t="str">
        <f>HYPERLINK("https://talan.bank.gov.ua/get-user-certificate/c0gsRVjWUbhoRU_bnFqR","Завантажити сертифікат")</f>
        <v>Завантажити сертифікат</v>
      </c>
    </row>
    <row r="2005" spans="1:4" x14ac:dyDescent="0.3">
      <c r="A2005" t="s">
        <v>4010</v>
      </c>
      <c r="B2005" t="s">
        <v>4</v>
      </c>
      <c r="C2005" t="s">
        <v>4011</v>
      </c>
      <c r="D2005" t="str">
        <f>HYPERLINK("https://talan.bank.gov.ua/get-user-certificate/c0gsRap_omE2PlEai9wQ","Завантажити сертифікат")</f>
        <v>Завантажити сертифікат</v>
      </c>
    </row>
    <row r="2006" spans="1:4" x14ac:dyDescent="0.3">
      <c r="A2006" t="s">
        <v>4012</v>
      </c>
      <c r="B2006" t="s">
        <v>4</v>
      </c>
      <c r="C2006" t="s">
        <v>4013</v>
      </c>
      <c r="D2006" t="str">
        <f>HYPERLINK("https://talan.bank.gov.ua/get-user-certificate/c0gsRYtRoWOwD1zSK-Y5","Завантажити сертифікат")</f>
        <v>Завантажити сертифікат</v>
      </c>
    </row>
    <row r="2007" spans="1:4" x14ac:dyDescent="0.3">
      <c r="A2007" t="s">
        <v>4014</v>
      </c>
      <c r="B2007" t="s">
        <v>4</v>
      </c>
      <c r="C2007" t="s">
        <v>4015</v>
      </c>
      <c r="D2007" t="str">
        <f>HYPERLINK("https://talan.bank.gov.ua/get-user-certificate/c0gsR2o6ZBdp9e58sLBV","Завантажити сертифікат")</f>
        <v>Завантажити сертифікат</v>
      </c>
    </row>
    <row r="2008" spans="1:4" x14ac:dyDescent="0.3">
      <c r="A2008" t="s">
        <v>4016</v>
      </c>
      <c r="B2008" t="s">
        <v>4</v>
      </c>
      <c r="C2008" t="s">
        <v>4017</v>
      </c>
      <c r="D2008" t="str">
        <f>HYPERLINK("https://talan.bank.gov.ua/get-user-certificate/c0gsRD6yknIj34qQ7-Gz","Завантажити сертифікат")</f>
        <v>Завантажити сертифікат</v>
      </c>
    </row>
    <row r="2009" spans="1:4" x14ac:dyDescent="0.3">
      <c r="A2009" t="s">
        <v>4018</v>
      </c>
      <c r="B2009" t="s">
        <v>4</v>
      </c>
      <c r="C2009" t="s">
        <v>4019</v>
      </c>
      <c r="D2009" t="str">
        <f>HYPERLINK("https://talan.bank.gov.ua/get-user-certificate/c0gsROAcl_orG62X49zA","Завантажити сертифікат")</f>
        <v>Завантажити сертифікат</v>
      </c>
    </row>
    <row r="2010" spans="1:4" x14ac:dyDescent="0.3">
      <c r="A2010" t="s">
        <v>4020</v>
      </c>
      <c r="B2010" t="s">
        <v>4</v>
      </c>
      <c r="C2010" t="s">
        <v>4021</v>
      </c>
      <c r="D2010" t="str">
        <f>HYPERLINK("https://talan.bank.gov.ua/get-user-certificate/c0gsRmijX_bgXBxTRmpf","Завантажити сертифікат")</f>
        <v>Завантажити сертифікат</v>
      </c>
    </row>
    <row r="2011" spans="1:4" x14ac:dyDescent="0.3">
      <c r="A2011" t="s">
        <v>4022</v>
      </c>
      <c r="B2011" t="s">
        <v>4</v>
      </c>
      <c r="C2011" t="s">
        <v>4023</v>
      </c>
      <c r="D2011" t="str">
        <f>HYPERLINK("https://talan.bank.gov.ua/get-user-certificate/c0gsRtJI-ioPZWEdZRCd","Завантажити сертифікат")</f>
        <v>Завантажити сертифікат</v>
      </c>
    </row>
    <row r="2012" spans="1:4" x14ac:dyDescent="0.3">
      <c r="A2012" t="s">
        <v>4024</v>
      </c>
      <c r="B2012" t="s">
        <v>4</v>
      </c>
      <c r="C2012" t="s">
        <v>4025</v>
      </c>
      <c r="D2012" t="str">
        <f>HYPERLINK("https://talan.bank.gov.ua/get-user-certificate/c0gsRV5vU17fbilXViEv","Завантажити сертифікат")</f>
        <v>Завантажити сертифікат</v>
      </c>
    </row>
    <row r="2013" spans="1:4" x14ac:dyDescent="0.3">
      <c r="A2013" t="s">
        <v>4026</v>
      </c>
      <c r="B2013" t="s">
        <v>4</v>
      </c>
      <c r="C2013" t="s">
        <v>4027</v>
      </c>
      <c r="D2013" t="str">
        <f>HYPERLINK("https://talan.bank.gov.ua/get-user-certificate/c0gsR_BJnHmxwlRBbM0O","Завантажити сертифікат")</f>
        <v>Завантажити сертифікат</v>
      </c>
    </row>
    <row r="2014" spans="1:4" x14ac:dyDescent="0.3">
      <c r="A2014" t="s">
        <v>4028</v>
      </c>
      <c r="B2014" t="s">
        <v>4</v>
      </c>
      <c r="C2014" t="s">
        <v>4029</v>
      </c>
      <c r="D2014" t="str">
        <f>HYPERLINK("https://talan.bank.gov.ua/get-user-certificate/c0gsRAHq6x0Pc9WGnofT","Завантажити сертифікат")</f>
        <v>Завантажити сертифікат</v>
      </c>
    </row>
    <row r="2015" spans="1:4" x14ac:dyDescent="0.3">
      <c r="A2015" t="s">
        <v>4030</v>
      </c>
      <c r="B2015" t="s">
        <v>4</v>
      </c>
      <c r="C2015" t="s">
        <v>4031</v>
      </c>
      <c r="D2015" t="str">
        <f>HYPERLINK("https://talan.bank.gov.ua/get-user-certificate/c0gsR1vTBJR93i4wsntN","Завантажити сертифікат")</f>
        <v>Завантажити сертифікат</v>
      </c>
    </row>
    <row r="2016" spans="1:4" x14ac:dyDescent="0.3">
      <c r="A2016" t="s">
        <v>4032</v>
      </c>
      <c r="B2016" t="s">
        <v>4</v>
      </c>
      <c r="C2016" t="s">
        <v>4033</v>
      </c>
      <c r="D2016" t="str">
        <f>HYPERLINK("https://talan.bank.gov.ua/get-user-certificate/c0gsRaeUsf-cLVCV6Fke","Завантажити сертифікат")</f>
        <v>Завантажити сертифікат</v>
      </c>
    </row>
    <row r="2017" spans="1:4" x14ac:dyDescent="0.3">
      <c r="A2017" t="s">
        <v>4034</v>
      </c>
      <c r="B2017" t="s">
        <v>4</v>
      </c>
      <c r="C2017" t="s">
        <v>4035</v>
      </c>
      <c r="D2017" t="str">
        <f>HYPERLINK("https://talan.bank.gov.ua/get-user-certificate/c0gsRxSLPDu-sjLYF-T1","Завантажити сертифікат")</f>
        <v>Завантажити сертифікат</v>
      </c>
    </row>
    <row r="2018" spans="1:4" x14ac:dyDescent="0.3">
      <c r="A2018" t="s">
        <v>4036</v>
      </c>
      <c r="B2018" t="s">
        <v>4</v>
      </c>
      <c r="C2018" t="s">
        <v>4037</v>
      </c>
      <c r="D2018" t="str">
        <f>HYPERLINK("https://talan.bank.gov.ua/get-user-certificate/c0gsRTpEEs3AHvwMW9_f","Завантажити сертифікат")</f>
        <v>Завантажити сертифікат</v>
      </c>
    </row>
    <row r="2019" spans="1:4" x14ac:dyDescent="0.3">
      <c r="A2019" t="s">
        <v>4038</v>
      </c>
      <c r="B2019" t="s">
        <v>4</v>
      </c>
      <c r="C2019" t="s">
        <v>4039</v>
      </c>
      <c r="D2019" t="str">
        <f>HYPERLINK("https://talan.bank.gov.ua/get-user-certificate/c0gsR7Lr6h-2zwJv7ctg","Завантажити сертифікат")</f>
        <v>Завантажити сертифікат</v>
      </c>
    </row>
    <row r="2020" spans="1:4" x14ac:dyDescent="0.3">
      <c r="A2020" t="s">
        <v>4040</v>
      </c>
      <c r="B2020" t="s">
        <v>4</v>
      </c>
      <c r="C2020" t="s">
        <v>4041</v>
      </c>
      <c r="D2020" t="str">
        <f>HYPERLINK("https://talan.bank.gov.ua/get-user-certificate/c0gsR4mEes_Jc4CSypRZ","Завантажити сертифікат")</f>
        <v>Завантажити сертифікат</v>
      </c>
    </row>
    <row r="2021" spans="1:4" x14ac:dyDescent="0.3">
      <c r="A2021" t="s">
        <v>4042</v>
      </c>
      <c r="B2021" t="s">
        <v>4</v>
      </c>
      <c r="C2021" t="s">
        <v>4043</v>
      </c>
      <c r="D2021" t="str">
        <f>HYPERLINK("https://talan.bank.gov.ua/get-user-certificate/c0gsR5jqU3lXqFuJE-lQ","Завантажити сертифікат")</f>
        <v>Завантажити сертифікат</v>
      </c>
    </row>
    <row r="2022" spans="1:4" x14ac:dyDescent="0.3">
      <c r="A2022" t="s">
        <v>4044</v>
      </c>
      <c r="B2022" t="s">
        <v>4</v>
      </c>
      <c r="C2022" t="s">
        <v>4045</v>
      </c>
      <c r="D2022" t="str">
        <f>HYPERLINK("https://talan.bank.gov.ua/get-user-certificate/c0gsRnhtXO9XjwWQVTcp","Завантажити сертифікат")</f>
        <v>Завантажити сертифікат</v>
      </c>
    </row>
    <row r="2023" spans="1:4" x14ac:dyDescent="0.3">
      <c r="A2023" t="s">
        <v>4046</v>
      </c>
      <c r="B2023" t="s">
        <v>4</v>
      </c>
      <c r="C2023" t="s">
        <v>4047</v>
      </c>
      <c r="D2023" t="str">
        <f>HYPERLINK("https://talan.bank.gov.ua/get-user-certificate/c0gsReLuhaw3lAp4PS25","Завантажити сертифікат")</f>
        <v>Завантажити сертифікат</v>
      </c>
    </row>
    <row r="2024" spans="1:4" x14ac:dyDescent="0.3">
      <c r="A2024" t="s">
        <v>4048</v>
      </c>
      <c r="B2024" t="s">
        <v>4</v>
      </c>
      <c r="C2024" t="s">
        <v>4049</v>
      </c>
      <c r="D2024" t="str">
        <f>HYPERLINK("https://talan.bank.gov.ua/get-user-certificate/c0gsRjmLwYuVPXnjZLkL","Завантажити сертифікат")</f>
        <v>Завантажити сертифікат</v>
      </c>
    </row>
    <row r="2025" spans="1:4" x14ac:dyDescent="0.3">
      <c r="A2025" t="s">
        <v>4050</v>
      </c>
      <c r="B2025" t="s">
        <v>4</v>
      </c>
      <c r="C2025" t="s">
        <v>4051</v>
      </c>
      <c r="D2025" t="str">
        <f>HYPERLINK("https://talan.bank.gov.ua/get-user-certificate/c0gsRDV1eyXWzAb-1N9C","Завантажити сертифікат")</f>
        <v>Завантажити сертифікат</v>
      </c>
    </row>
    <row r="2026" spans="1:4" x14ac:dyDescent="0.3">
      <c r="A2026" t="s">
        <v>4052</v>
      </c>
      <c r="B2026" t="s">
        <v>4</v>
      </c>
      <c r="C2026" t="s">
        <v>4053</v>
      </c>
      <c r="D2026" t="str">
        <f>HYPERLINK("https://talan.bank.gov.ua/get-user-certificate/c0gsRQCmTJ_vf4lfQeW_","Завантажити сертифікат")</f>
        <v>Завантажити сертифікат</v>
      </c>
    </row>
    <row r="2027" spans="1:4" x14ac:dyDescent="0.3">
      <c r="A2027" t="s">
        <v>4054</v>
      </c>
      <c r="B2027" t="s">
        <v>4</v>
      </c>
      <c r="C2027" t="s">
        <v>4055</v>
      </c>
      <c r="D2027" t="str">
        <f>HYPERLINK("https://talan.bank.gov.ua/get-user-certificate/c0gsRApRN_WEUtM0u9Rs","Завантажити сертифікат")</f>
        <v>Завантажити сертифікат</v>
      </c>
    </row>
    <row r="2028" spans="1:4" x14ac:dyDescent="0.3">
      <c r="A2028" t="s">
        <v>4056</v>
      </c>
      <c r="B2028" t="s">
        <v>4</v>
      </c>
      <c r="C2028" t="s">
        <v>4057</v>
      </c>
      <c r="D2028" t="str">
        <f>HYPERLINK("https://talan.bank.gov.ua/get-user-certificate/c0gsRhCXCJQ798UqzaQ1","Завантажити сертифікат")</f>
        <v>Завантажити сертифікат</v>
      </c>
    </row>
    <row r="2029" spans="1:4" x14ac:dyDescent="0.3">
      <c r="A2029" t="s">
        <v>4058</v>
      </c>
      <c r="B2029" t="s">
        <v>4</v>
      </c>
      <c r="C2029" t="s">
        <v>4059</v>
      </c>
      <c r="D2029" t="str">
        <f>HYPERLINK("https://talan.bank.gov.ua/get-user-certificate/c0gsRGMaf5K08i1j3ToG","Завантажити сертифікат")</f>
        <v>Завантажити сертифікат</v>
      </c>
    </row>
    <row r="2030" spans="1:4" x14ac:dyDescent="0.3">
      <c r="A2030" t="s">
        <v>4060</v>
      </c>
      <c r="B2030" t="s">
        <v>4</v>
      </c>
      <c r="C2030" t="s">
        <v>4061</v>
      </c>
      <c r="D2030" t="str">
        <f>HYPERLINK("https://talan.bank.gov.ua/get-user-certificate/c0gsR4KORkpACiDvNlly","Завантажити сертифікат")</f>
        <v>Завантажити сертифікат</v>
      </c>
    </row>
    <row r="2031" spans="1:4" x14ac:dyDescent="0.3">
      <c r="A2031" t="s">
        <v>4062</v>
      </c>
      <c r="B2031" t="s">
        <v>4</v>
      </c>
      <c r="C2031" t="s">
        <v>4063</v>
      </c>
      <c r="D2031" t="str">
        <f>HYPERLINK("https://talan.bank.gov.ua/get-user-certificate/c0gsRvjS8x3RGMm_jgac","Завантажити сертифікат")</f>
        <v>Завантажити сертифікат</v>
      </c>
    </row>
    <row r="2032" spans="1:4" x14ac:dyDescent="0.3">
      <c r="A2032" t="s">
        <v>4064</v>
      </c>
      <c r="B2032" t="s">
        <v>4</v>
      </c>
      <c r="C2032" t="s">
        <v>4065</v>
      </c>
      <c r="D2032" t="str">
        <f>HYPERLINK("https://talan.bank.gov.ua/get-user-certificate/c0gsR447qkmONBir4v7k","Завантажити сертифікат")</f>
        <v>Завантажити сертифікат</v>
      </c>
    </row>
    <row r="2033" spans="1:4" x14ac:dyDescent="0.3">
      <c r="A2033" t="s">
        <v>4066</v>
      </c>
      <c r="B2033" t="s">
        <v>4</v>
      </c>
      <c r="C2033" t="s">
        <v>4067</v>
      </c>
      <c r="D2033" t="str">
        <f>HYPERLINK("https://talan.bank.gov.ua/get-user-certificate/c0gsRmssgIA3LkvFYv1f","Завантажити сертифікат")</f>
        <v>Завантажити сертифікат</v>
      </c>
    </row>
    <row r="2034" spans="1:4" x14ac:dyDescent="0.3">
      <c r="A2034" t="s">
        <v>4068</v>
      </c>
      <c r="B2034" t="s">
        <v>4</v>
      </c>
      <c r="C2034" t="s">
        <v>4069</v>
      </c>
      <c r="D2034" t="str">
        <f>HYPERLINK("https://talan.bank.gov.ua/get-user-certificate/c0gsRWJgf7RXgAExQLCJ","Завантажити сертифікат")</f>
        <v>Завантажити сертифікат</v>
      </c>
    </row>
    <row r="2035" spans="1:4" x14ac:dyDescent="0.3">
      <c r="A2035" t="s">
        <v>4070</v>
      </c>
      <c r="B2035" t="s">
        <v>4</v>
      </c>
      <c r="C2035" t="s">
        <v>4071</v>
      </c>
      <c r="D2035" t="str">
        <f>HYPERLINK("https://talan.bank.gov.ua/get-user-certificate/c0gsRF0ErkWqcsmFfm9N","Завантажити сертифікат")</f>
        <v>Завантажити сертифікат</v>
      </c>
    </row>
    <row r="2036" spans="1:4" x14ac:dyDescent="0.3">
      <c r="A2036" t="s">
        <v>4072</v>
      </c>
      <c r="B2036" t="s">
        <v>4</v>
      </c>
      <c r="C2036" t="s">
        <v>4073</v>
      </c>
      <c r="D2036" t="str">
        <f>HYPERLINK("https://talan.bank.gov.ua/get-user-certificate/c0gsRXK71DGXWHYwrXlc","Завантажити сертифікат")</f>
        <v>Завантажити сертифікат</v>
      </c>
    </row>
    <row r="2037" spans="1:4" x14ac:dyDescent="0.3">
      <c r="A2037" t="s">
        <v>4074</v>
      </c>
      <c r="B2037" t="s">
        <v>4</v>
      </c>
      <c r="C2037" t="s">
        <v>4075</v>
      </c>
      <c r="D2037" t="str">
        <f>HYPERLINK("https://talan.bank.gov.ua/get-user-certificate/c0gsRJGo5FMJVW-mB1Fn","Завантажити сертифікат")</f>
        <v>Завантажити сертифікат</v>
      </c>
    </row>
    <row r="2038" spans="1:4" x14ac:dyDescent="0.3">
      <c r="A2038" t="s">
        <v>4076</v>
      </c>
      <c r="B2038" t="s">
        <v>4</v>
      </c>
      <c r="C2038" t="s">
        <v>4077</v>
      </c>
      <c r="D2038" t="str">
        <f>HYPERLINK("https://talan.bank.gov.ua/get-user-certificate/c0gsRA09logOoaf3nilq","Завантажити сертифікат")</f>
        <v>Завантажити сертифікат</v>
      </c>
    </row>
    <row r="2039" spans="1:4" x14ac:dyDescent="0.3">
      <c r="A2039" t="s">
        <v>4078</v>
      </c>
      <c r="B2039" t="s">
        <v>4</v>
      </c>
      <c r="C2039" t="s">
        <v>4079</v>
      </c>
      <c r="D2039" t="str">
        <f>HYPERLINK("https://talan.bank.gov.ua/get-user-certificate/c0gsRY2pE0kxY00IhzDI","Завантажити сертифікат")</f>
        <v>Завантажити сертифікат</v>
      </c>
    </row>
    <row r="2040" spans="1:4" x14ac:dyDescent="0.3">
      <c r="A2040" t="s">
        <v>4081</v>
      </c>
      <c r="B2040" t="s">
        <v>4</v>
      </c>
      <c r="C2040" t="s">
        <v>4082</v>
      </c>
      <c r="D2040" t="str">
        <f>HYPERLINK("https://talan.bank.gov.ua/get-user-certificate/_Ur9UOEYqzWQJ-21jr3I","Завантажити сертифікат")</f>
        <v>Завантажити сертифікат</v>
      </c>
    </row>
    <row r="2041" spans="1:4" x14ac:dyDescent="0.3">
      <c r="A2041" t="s">
        <v>4083</v>
      </c>
      <c r="B2041" t="s">
        <v>4</v>
      </c>
      <c r="C2041" t="s">
        <v>4084</v>
      </c>
      <c r="D2041" t="str">
        <f>HYPERLINK("https://talan.bank.gov.ua/get-user-certificate/_Ur9UAvN4bqcUFhkm5K1","Завантажити сертифікат")</f>
        <v>Завантажити сертифікат</v>
      </c>
    </row>
    <row r="2042" spans="1:4" x14ac:dyDescent="0.3">
      <c r="A2042" t="s">
        <v>4085</v>
      </c>
      <c r="B2042" t="s">
        <v>4</v>
      </c>
      <c r="C2042" t="s">
        <v>4086</v>
      </c>
      <c r="D2042" t="str">
        <f>HYPERLINK("https://talan.bank.gov.ua/get-user-certificate/kHxy5q0OPRl7WAuugmDe","Завантажити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  <hyperlink ref="D377" r:id="rId376" tooltip="Завантажити сертифікат" display="Завантажити сертифікат"/>
    <hyperlink ref="D378" r:id="rId377" tooltip="Завантажити сертифікат" display="Завантажити сертифікат"/>
    <hyperlink ref="D379" r:id="rId378" tooltip="Завантажити сертифікат" display="Завантажити сертифікат"/>
    <hyperlink ref="D380" r:id="rId379" tooltip="Завантажити сертифікат" display="Завантажити сертифікат"/>
    <hyperlink ref="D381" r:id="rId380" tooltip="Завантажити сертифікат" display="Завантажити сертифікат"/>
    <hyperlink ref="D382" r:id="rId381" tooltip="Завантажити сертифікат" display="Завантажити сертифікат"/>
    <hyperlink ref="D383" r:id="rId382" tooltip="Завантажити сертифікат" display="Завантажити сертифікат"/>
    <hyperlink ref="D384" r:id="rId383" tooltip="Завантажити сертифікат" display="Завантажити сертифікат"/>
    <hyperlink ref="D385" r:id="rId384" tooltip="Завантажити сертифікат" display="Завантажити сертифікат"/>
    <hyperlink ref="D386" r:id="rId385" tooltip="Завантажити сертифікат" display="Завантажити сертифікат"/>
    <hyperlink ref="D387" r:id="rId386" tooltip="Завантажити сертифікат" display="Завантажити сертифікат"/>
    <hyperlink ref="D388" r:id="rId387" tooltip="Завантажити сертифікат" display="Завантажити сертифікат"/>
    <hyperlink ref="D389" r:id="rId388" tooltip="Завантажити сертифікат" display="Завантажити сертифікат"/>
    <hyperlink ref="D390" r:id="rId389" tooltip="Завантажити сертифікат" display="Завантажити сертифікат"/>
    <hyperlink ref="D391" r:id="rId390" tooltip="Завантажити сертифікат" display="Завантажити сертифікат"/>
    <hyperlink ref="D392" r:id="rId391" tooltip="Завантажити сертифікат" display="Завантажити сертифікат"/>
    <hyperlink ref="D393" r:id="rId392" tooltip="Завантажити сертифікат" display="Завантажити сертифікат"/>
    <hyperlink ref="D394" r:id="rId393" tooltip="Завантажити сертифікат" display="Завантажити сертифікат"/>
    <hyperlink ref="D395" r:id="rId394" tooltip="Завантажити сертифікат" display="Завантажити сертифікат"/>
    <hyperlink ref="D396" r:id="rId395" tooltip="Завантажити сертифікат" display="Завантажити сертифікат"/>
    <hyperlink ref="D397" r:id="rId396" tooltip="Завантажити сертифікат" display="Завантажити сертифікат"/>
    <hyperlink ref="D398" r:id="rId397" tooltip="Завантажити сертифікат" display="Завантажити сертифікат"/>
    <hyperlink ref="D399" r:id="rId398" tooltip="Завантажити сертифікат" display="Завантажити сертифікат"/>
    <hyperlink ref="D400" r:id="rId399" tooltip="Завантажити сертифікат" display="Завантажити сертифікат"/>
    <hyperlink ref="D401" r:id="rId400" tooltip="Завантажити сертифікат" display="Завантажити сертифікат"/>
    <hyperlink ref="D402" r:id="rId401" tooltip="Завантажити сертифікат" display="Завантажити сертифікат"/>
    <hyperlink ref="D403" r:id="rId402" tooltip="Завантажити сертифікат" display="Завантажити сертифікат"/>
    <hyperlink ref="D404" r:id="rId403" tooltip="Завантажити сертифікат" display="Завантажити сертифікат"/>
    <hyperlink ref="D405" r:id="rId404" tooltip="Завантажити сертифікат" display="Завантажити сертифікат"/>
    <hyperlink ref="D406" r:id="rId405" tooltip="Завантажити сертифікат" display="Завантажити сертифікат"/>
    <hyperlink ref="D407" r:id="rId406" tooltip="Завантажити сертифікат" display="Завантажити сертифікат"/>
    <hyperlink ref="D408" r:id="rId407" tooltip="Завантажити сертифікат" display="Завантажити сертифікат"/>
    <hyperlink ref="D409" r:id="rId408" tooltip="Завантажити сертифікат" display="Завантажити сертифікат"/>
    <hyperlink ref="D410" r:id="rId409" tooltip="Завантажити сертифікат" display="Завантажити сертифікат"/>
    <hyperlink ref="D411" r:id="rId410" tooltip="Завантажити сертифікат" display="Завантажити сертифікат"/>
    <hyperlink ref="D412" r:id="rId411" tooltip="Завантажити сертифікат" display="Завантажити сертифікат"/>
    <hyperlink ref="D413" r:id="rId412" tooltip="Завантажити сертифікат" display="Завантажити сертифікат"/>
    <hyperlink ref="D414" r:id="rId413" tooltip="Завантажити сертифікат" display="Завантажити сертифікат"/>
    <hyperlink ref="D415" r:id="rId414" tooltip="Завантажити сертифікат" display="Завантажити сертифікат"/>
    <hyperlink ref="D416" r:id="rId415" tooltip="Завантажити сертифікат" display="Завантажити сертифікат"/>
    <hyperlink ref="D417" r:id="rId416" tooltip="Завантажити сертифікат" display="Завантажити сертифікат"/>
    <hyperlink ref="D418" r:id="rId417" tooltip="Завантажити сертифікат" display="Завантажити сертифікат"/>
    <hyperlink ref="D419" r:id="rId418" tooltip="Завантажити сертифікат" display="Завантажити сертифікат"/>
    <hyperlink ref="D420" r:id="rId419" tooltip="Завантажити сертифікат" display="Завантажити сертифікат"/>
    <hyperlink ref="D421" r:id="rId420" tooltip="Завантажити сертифікат" display="Завантажити сертифікат"/>
    <hyperlink ref="D422" r:id="rId421" tooltip="Завантажити сертифікат" display="Завантажити сертифікат"/>
    <hyperlink ref="D423" r:id="rId422" tooltip="Завантажити сертифікат" display="Завантажити сертифікат"/>
    <hyperlink ref="D424" r:id="rId423" tooltip="Завантажити сертифікат" display="Завантажити сертифікат"/>
    <hyperlink ref="D425" r:id="rId424" tooltip="Завантажити сертифікат" display="Завантажити сертифікат"/>
    <hyperlink ref="D426" r:id="rId425" tooltip="Завантажити сертифікат" display="Завантажити сертифікат"/>
    <hyperlink ref="D427" r:id="rId426" tooltip="Завантажити сертифікат" display="Завантажити сертифікат"/>
    <hyperlink ref="D428" r:id="rId427" tooltip="Завантажити сертифікат" display="Завантажити сертифікат"/>
    <hyperlink ref="D429" r:id="rId428" tooltip="Завантажити сертифікат" display="Завантажити сертифікат"/>
    <hyperlink ref="D430" r:id="rId429" tooltip="Завантажити сертифікат" display="Завантажити сертифікат"/>
    <hyperlink ref="D431" r:id="rId430" tooltip="Завантажити сертифікат" display="Завантажити сертифікат"/>
    <hyperlink ref="D432" r:id="rId431" tooltip="Завантажити сертифікат" display="Завантажити сертифікат"/>
    <hyperlink ref="D433" r:id="rId432" tooltip="Завантажити сертифікат" display="Завантажити сертифікат"/>
    <hyperlink ref="D434" r:id="rId433" tooltip="Завантажити сертифікат" display="Завантажити сертифікат"/>
    <hyperlink ref="D435" r:id="rId434" tooltip="Завантажити сертифікат" display="Завантажити сертифікат"/>
    <hyperlink ref="D436" r:id="rId435" tooltip="Завантажити сертифікат" display="Завантажити сертифікат"/>
    <hyperlink ref="D437" r:id="rId436" tooltip="Завантажити сертифікат" display="Завантажити сертифікат"/>
    <hyperlink ref="D438" r:id="rId437" tooltip="Завантажити сертифікат" display="Завантажити сертифікат"/>
    <hyperlink ref="D439" r:id="rId438" tooltip="Завантажити сертифікат" display="Завантажити сертифікат"/>
    <hyperlink ref="D440" r:id="rId439" tooltip="Завантажити сертифікат" display="Завантажити сертифікат"/>
    <hyperlink ref="D441" r:id="rId440" tooltip="Завантажити сертифікат" display="Завантажити сертифікат"/>
    <hyperlink ref="D442" r:id="rId441" tooltip="Завантажити сертифікат" display="Завантажити сертифікат"/>
    <hyperlink ref="D443" r:id="rId442" tooltip="Завантажити сертифікат" display="Завантажити сертифікат"/>
    <hyperlink ref="D444" r:id="rId443" tooltip="Завантажити сертифікат" display="Завантажити сертифікат"/>
    <hyperlink ref="D445" r:id="rId444" tooltip="Завантажити сертифікат" display="Завантажити сертифікат"/>
    <hyperlink ref="D446" r:id="rId445" tooltip="Завантажити сертифікат" display="Завантажити сертифікат"/>
    <hyperlink ref="D447" r:id="rId446" tooltip="Завантажити сертифікат" display="Завантажити сертифікат"/>
    <hyperlink ref="D448" r:id="rId447" tooltip="Завантажити сертифікат" display="Завантажити сертифікат"/>
    <hyperlink ref="D449" r:id="rId448" tooltip="Завантажити сертифікат" display="Завантажити сертифікат"/>
    <hyperlink ref="D450" r:id="rId449" tooltip="Завантажити сертифікат" display="Завантажити сертифікат"/>
    <hyperlink ref="D451" r:id="rId450" tooltip="Завантажити сертифікат" display="Завантажити сертифікат"/>
    <hyperlink ref="D452" r:id="rId451" tooltip="Завантажити сертифікат" display="Завантажити сертифікат"/>
    <hyperlink ref="D453" r:id="rId452" tooltip="Завантажити сертифікат" display="Завантажити сертифікат"/>
    <hyperlink ref="D454" r:id="rId453" tooltip="Завантажити сертифікат" display="Завантажити сертифікат"/>
    <hyperlink ref="D455" r:id="rId454" tooltip="Завантажити сертифікат" display="Завантажити сертифікат"/>
    <hyperlink ref="D456" r:id="rId455" tooltip="Завантажити сертифікат" display="Завантажити сертифікат"/>
    <hyperlink ref="D457" r:id="rId456" tooltip="Завантажити сертифікат" display="Завантажити сертифікат"/>
    <hyperlink ref="D458" r:id="rId457" tooltip="Завантажити сертифікат" display="Завантажити сертифікат"/>
    <hyperlink ref="D459" r:id="rId458" tooltip="Завантажити сертифікат" display="Завантажити сертифікат"/>
    <hyperlink ref="D460" r:id="rId459" tooltip="Завантажити сертифікат" display="Завантажити сертифікат"/>
    <hyperlink ref="D461" r:id="rId460" tooltip="Завантажити сертифікат" display="Завантажити сертифікат"/>
    <hyperlink ref="D462" r:id="rId461" tooltip="Завантажити сертифікат" display="Завантажити сертифікат"/>
    <hyperlink ref="D463" r:id="rId462" tooltip="Завантажити сертифікат" display="Завантажити сертифікат"/>
    <hyperlink ref="D464" r:id="rId463" tooltip="Завантажити сертифікат" display="Завантажити сертифікат"/>
    <hyperlink ref="D465" r:id="rId464" tooltip="Завантажити сертифікат" display="Завантажити сертифікат"/>
    <hyperlink ref="D466" r:id="rId465" tooltip="Завантажити сертифікат" display="Завантажити сертифікат"/>
    <hyperlink ref="D467" r:id="rId466" tooltip="Завантажити сертифікат" display="Завантажити сертифікат"/>
    <hyperlink ref="D468" r:id="rId467" tooltip="Завантажити сертифікат" display="Завантажити сертифікат"/>
    <hyperlink ref="D469" r:id="rId468" tooltip="Завантажити сертифікат" display="Завантажити сертифікат"/>
    <hyperlink ref="D470" r:id="rId469" tooltip="Завантажити сертифікат" display="Завантажити сертифікат"/>
    <hyperlink ref="D471" r:id="rId470" tooltip="Завантажити сертифікат" display="Завантажити сертифікат"/>
    <hyperlink ref="D472" r:id="rId471" tooltip="Завантажити сертифікат" display="Завантажити сертифікат"/>
    <hyperlink ref="D473" r:id="rId472" tooltip="Завантажити сертифікат" display="Завантажити сертифікат"/>
    <hyperlink ref="D474" r:id="rId473" tooltip="Завантажити сертифікат" display="Завантажити сертифікат"/>
    <hyperlink ref="D475" r:id="rId474" tooltip="Завантажити сертифікат" display="Завантажити сертифікат"/>
    <hyperlink ref="D476" r:id="rId475" tooltip="Завантажити сертифікат" display="Завантажити сертифікат"/>
    <hyperlink ref="D477" r:id="rId476" tooltip="Завантажити сертифікат" display="Завантажити сертифікат"/>
    <hyperlink ref="D478" r:id="rId477" tooltip="Завантажити сертифікат" display="Завантажити сертифікат"/>
    <hyperlink ref="D479" r:id="rId478" tooltip="Завантажити сертифікат" display="Завантажити сертифікат"/>
    <hyperlink ref="D480" r:id="rId479" tooltip="Завантажити сертифікат" display="Завантажити сертифікат"/>
    <hyperlink ref="D481" r:id="rId480" tooltip="Завантажити сертифікат" display="Завантажити сертифікат"/>
    <hyperlink ref="D482" r:id="rId481" tooltip="Завантажити сертифікат" display="Завантажити сертифікат"/>
    <hyperlink ref="D483" r:id="rId482" tooltip="Завантажити сертифікат" display="Завантажити сертифікат"/>
    <hyperlink ref="D484" r:id="rId483" tooltip="Завантажити сертифікат" display="Завантажити сертифікат"/>
    <hyperlink ref="D485" r:id="rId484" tooltip="Завантажити сертифікат" display="Завантажити сертифікат"/>
    <hyperlink ref="D486" r:id="rId485" tooltip="Завантажити сертифікат" display="Завантажити сертифікат"/>
    <hyperlink ref="D487" r:id="rId486" tooltip="Завантажити сертифікат" display="Завантажити сертифікат"/>
    <hyperlink ref="D488" r:id="rId487" tooltip="Завантажити сертифікат" display="Завантажити сертифікат"/>
    <hyperlink ref="D489" r:id="rId488" tooltip="Завантажити сертифікат" display="Завантажити сертифікат"/>
    <hyperlink ref="D490" r:id="rId489" tooltip="Завантажити сертифікат" display="Завантажити сертифікат"/>
    <hyperlink ref="D491" r:id="rId490" tooltip="Завантажити сертифікат" display="Завантажити сертифікат"/>
    <hyperlink ref="D492" r:id="rId491" tooltip="Завантажити сертифікат" display="Завантажити сертифікат"/>
    <hyperlink ref="D493" r:id="rId492" tooltip="Завантажити сертифікат" display="Завантажити сертифікат"/>
    <hyperlink ref="D494" r:id="rId493" tooltip="Завантажити сертифікат" display="Завантажити сертифікат"/>
    <hyperlink ref="D495" r:id="rId494" tooltip="Завантажити сертифікат" display="Завантажити сертифікат"/>
    <hyperlink ref="D496" r:id="rId495" tooltip="Завантажити сертифікат" display="Завантажити сертифікат"/>
    <hyperlink ref="D497" r:id="rId496" tooltip="Завантажити сертифікат" display="Завантажити сертифікат"/>
    <hyperlink ref="D498" r:id="rId497" tooltip="Завантажити сертифікат" display="Завантажити сертифікат"/>
    <hyperlink ref="D499" r:id="rId498" tooltip="Завантажити сертифікат" display="Завантажити сертифікат"/>
    <hyperlink ref="D500" r:id="rId499" tooltip="Завантажити сертифікат" display="Завантажити сертифікат"/>
    <hyperlink ref="D501" r:id="rId500" tooltip="Завантажити сертифікат" display="Завантажити сертифікат"/>
    <hyperlink ref="D502" r:id="rId501" tooltip="Завантажити сертифікат" display="Завантажити сертифікат"/>
    <hyperlink ref="D503" r:id="rId502" tooltip="Завантажити сертифікат" display="Завантажити сертифікат"/>
    <hyperlink ref="D504" r:id="rId503" tooltip="Завантажити сертифікат" display="Завантажити сертифікат"/>
    <hyperlink ref="D505" r:id="rId504" tooltip="Завантажити сертифікат" display="Завантажити сертифікат"/>
    <hyperlink ref="D506" r:id="rId505" tooltip="Завантажити сертифікат" display="Завантажити сертифікат"/>
    <hyperlink ref="D507" r:id="rId506" tooltip="Завантажити сертифікат" display="Завантажити сертифікат"/>
    <hyperlink ref="D508" r:id="rId507" tooltip="Завантажити сертифікат" display="Завантажити сертифікат"/>
    <hyperlink ref="D509" r:id="rId508" tooltip="Завантажити сертифікат" display="Завантажити сертифікат"/>
    <hyperlink ref="D510" r:id="rId509" tooltip="Завантажити сертифікат" display="Завантажити сертифікат"/>
    <hyperlink ref="D511" r:id="rId510" tooltip="Завантажити сертифікат" display="Завантажити сертифікат"/>
    <hyperlink ref="D512" r:id="rId511" tooltip="Завантажити сертифікат" display="Завантажити сертифікат"/>
    <hyperlink ref="D513" r:id="rId512" tooltip="Завантажити сертифікат" display="Завантажити сертифікат"/>
    <hyperlink ref="D514" r:id="rId513" tooltip="Завантажити сертифікат" display="Завантажити сертифікат"/>
    <hyperlink ref="D515" r:id="rId514" tooltip="Завантажити сертифікат" display="Завантажити сертифікат"/>
    <hyperlink ref="D516" r:id="rId515" tooltip="Завантажити сертифікат" display="Завантажити сертифікат"/>
    <hyperlink ref="D517" r:id="rId516" tooltip="Завантажити сертифікат" display="Завантажити сертифікат"/>
    <hyperlink ref="D518" r:id="rId517" tooltip="Завантажити сертифікат" display="Завантажити сертифікат"/>
    <hyperlink ref="D519" r:id="rId518" tooltip="Завантажити сертифікат" display="Завантажити сертифікат"/>
    <hyperlink ref="D520" r:id="rId519" tooltip="Завантажити сертифікат" display="Завантажити сертифікат"/>
    <hyperlink ref="D521" r:id="rId520" tooltip="Завантажити сертифікат" display="Завантажити сертифікат"/>
    <hyperlink ref="D522" r:id="rId521" tooltip="Завантажити сертифікат" display="Завантажити сертифікат"/>
    <hyperlink ref="D523" r:id="rId522" tooltip="Завантажити сертифікат" display="Завантажити сертифікат"/>
    <hyperlink ref="D524" r:id="rId523" tooltip="Завантажити сертифікат" display="Завантажити сертифікат"/>
    <hyperlink ref="D525" r:id="rId524" tooltip="Завантажити сертифікат" display="Завантажити сертифікат"/>
    <hyperlink ref="D526" r:id="rId525" tooltip="Завантажити сертифікат" display="Завантажити сертифікат"/>
    <hyperlink ref="D527" r:id="rId526" tooltip="Завантажити сертифікат" display="Завантажити сертифікат"/>
    <hyperlink ref="D528" r:id="rId527" tooltip="Завантажити сертифікат" display="Завантажити сертифікат"/>
    <hyperlink ref="D529" r:id="rId528" tooltip="Завантажити сертифікат" display="Завантажити сертифікат"/>
    <hyperlink ref="D530" r:id="rId529" tooltip="Завантажити сертифікат" display="Завантажити сертифікат"/>
    <hyperlink ref="D531" r:id="rId530" tooltip="Завантажити сертифікат" display="Завантажити сертифікат"/>
    <hyperlink ref="D532" r:id="rId531" tooltip="Завантажити сертифікат" display="Завантажити сертифікат"/>
    <hyperlink ref="D533" r:id="rId532" tooltip="Завантажити сертифікат" display="Завантажити сертифікат"/>
    <hyperlink ref="D534" r:id="rId533" tooltip="Завантажити сертифікат" display="Завантажити сертифікат"/>
    <hyperlink ref="D535" r:id="rId534" tooltip="Завантажити сертифікат" display="Завантажити сертифікат"/>
    <hyperlink ref="D536" r:id="rId535" tooltip="Завантажити сертифікат" display="Завантажити сертифікат"/>
    <hyperlink ref="D537" r:id="rId536" tooltip="Завантажити сертифікат" display="Завантажити сертифікат"/>
    <hyperlink ref="D538" r:id="rId537" tooltip="Завантажити сертифікат" display="Завантажити сертифікат"/>
    <hyperlink ref="D539" r:id="rId538" tooltip="Завантажити сертифікат" display="Завантажити сертифікат"/>
    <hyperlink ref="D540" r:id="rId539" tooltip="Завантажити сертифікат" display="Завантажити сертифікат"/>
    <hyperlink ref="D541" r:id="rId540" tooltip="Завантажити сертифікат" display="Завантажити сертифікат"/>
    <hyperlink ref="D542" r:id="rId541" tooltip="Завантажити сертифікат" display="Завантажити сертифікат"/>
    <hyperlink ref="D543" r:id="rId542" tooltip="Завантажити сертифікат" display="Завантажити сертифікат"/>
    <hyperlink ref="D544" r:id="rId543" tooltip="Завантажити сертифікат" display="Завантажити сертифікат"/>
    <hyperlink ref="D545" r:id="rId544" tooltip="Завантажити сертифікат" display="Завантажити сертифікат"/>
    <hyperlink ref="D546" r:id="rId545" tooltip="Завантажити сертифікат" display="Завантажити сертифікат"/>
    <hyperlink ref="D547" r:id="rId546" tooltip="Завантажити сертифікат" display="Завантажити сертифікат"/>
    <hyperlink ref="D548" r:id="rId547" tooltip="Завантажити сертифікат" display="Завантажити сертифікат"/>
    <hyperlink ref="D549" r:id="rId548" tooltip="Завантажити сертифікат" display="Завантажити сертифікат"/>
    <hyperlink ref="D550" r:id="rId549" tooltip="Завантажити сертифікат" display="Завантажити сертифікат"/>
    <hyperlink ref="D551" r:id="rId550" tooltip="Завантажити сертифікат" display="Завантажити сертифікат"/>
    <hyperlink ref="D552" r:id="rId551" tooltip="Завантажити сертифікат" display="Завантажити сертифікат"/>
    <hyperlink ref="D553" r:id="rId552" tooltip="Завантажити сертифікат" display="Завантажити сертифікат"/>
    <hyperlink ref="D554" r:id="rId553" tooltip="Завантажити сертифікат" display="Завантажити сертифікат"/>
    <hyperlink ref="D555" r:id="rId554" tooltip="Завантажити сертифікат" display="Завантажити сертифікат"/>
    <hyperlink ref="D556" r:id="rId555" tooltip="Завантажити сертифікат" display="Завантажити сертифікат"/>
    <hyperlink ref="D557" r:id="rId556" tooltip="Завантажити сертифікат" display="Завантажити сертифікат"/>
    <hyperlink ref="D558" r:id="rId557" tooltip="Завантажити сертифікат" display="Завантажити сертифікат"/>
    <hyperlink ref="D559" r:id="rId558" tooltip="Завантажити сертифікат" display="Завантажити сертифікат"/>
    <hyperlink ref="D560" r:id="rId559" tooltip="Завантажити сертифікат" display="Завантажити сертифікат"/>
    <hyperlink ref="D561" r:id="rId560" tooltip="Завантажити сертифікат" display="Завантажити сертифікат"/>
    <hyperlink ref="D562" r:id="rId561" tooltip="Завантажити сертифікат" display="Завантажити сертифікат"/>
    <hyperlink ref="D563" r:id="rId562" tooltip="Завантажити сертифікат" display="Завантажити сертифікат"/>
    <hyperlink ref="D564" r:id="rId563" tooltip="Завантажити сертифікат" display="Завантажити сертифікат"/>
    <hyperlink ref="D565" r:id="rId564" tooltip="Завантажити сертифікат" display="Завантажити сертифікат"/>
    <hyperlink ref="D566" r:id="rId565" tooltip="Завантажити сертифікат" display="Завантажити сертифікат"/>
    <hyperlink ref="D567" r:id="rId566" tooltip="Завантажити сертифікат" display="Завантажити сертифікат"/>
    <hyperlink ref="D568" r:id="rId567" tooltip="Завантажити сертифікат" display="Завантажити сертифікат"/>
    <hyperlink ref="D569" r:id="rId568" tooltip="Завантажити сертифікат" display="Завантажити сертифікат"/>
    <hyperlink ref="D570" r:id="rId569" tooltip="Завантажити сертифікат" display="Завантажити сертифікат"/>
    <hyperlink ref="D571" r:id="rId570" tooltip="Завантажити сертифікат" display="Завантажити сертифікат"/>
    <hyperlink ref="D572" r:id="rId571" tooltip="Завантажити сертифікат" display="Завантажити сертифікат"/>
    <hyperlink ref="D573" r:id="rId572" tooltip="Завантажити сертифікат" display="Завантажити сертифікат"/>
    <hyperlink ref="D574" r:id="rId573" tooltip="Завантажити сертифікат" display="Завантажити сертифікат"/>
    <hyperlink ref="D575" r:id="rId574" tooltip="Завантажити сертифікат" display="Завантажити сертифікат"/>
    <hyperlink ref="D576" r:id="rId575" tooltip="Завантажити сертифікат" display="Завантажити сертифікат"/>
    <hyperlink ref="D577" r:id="rId576" tooltip="Завантажити сертифікат" display="Завантажити сертифікат"/>
    <hyperlink ref="D578" r:id="rId577" tooltip="Завантажити сертифікат" display="Завантажити сертифікат"/>
    <hyperlink ref="D579" r:id="rId578" tooltip="Завантажити сертифікат" display="Завантажити сертифікат"/>
    <hyperlink ref="D580" r:id="rId579" tooltip="Завантажити сертифікат" display="Завантажити сертифікат"/>
    <hyperlink ref="D581" r:id="rId580" tooltip="Завантажити сертифікат" display="Завантажити сертифікат"/>
    <hyperlink ref="D582" r:id="rId581" tooltip="Завантажити сертифікат" display="Завантажити сертифікат"/>
    <hyperlink ref="D583" r:id="rId582" tooltip="Завантажити сертифікат" display="Завантажити сертифікат"/>
    <hyperlink ref="D584" r:id="rId583" tooltip="Завантажити сертифікат" display="Завантажити сертифікат"/>
    <hyperlink ref="D585" r:id="rId584" tooltip="Завантажити сертифікат" display="Завантажити сертифікат"/>
    <hyperlink ref="D586" r:id="rId585" tooltip="Завантажити сертифікат" display="Завантажити сертифікат"/>
    <hyperlink ref="D587" r:id="rId586" tooltip="Завантажити сертифікат" display="Завантажити сертифікат"/>
    <hyperlink ref="D588" r:id="rId587" tooltip="Завантажити сертифікат" display="Завантажити сертифікат"/>
    <hyperlink ref="D589" r:id="rId588" tooltip="Завантажити сертифікат" display="Завантажити сертифікат"/>
    <hyperlink ref="D590" r:id="rId589" tooltip="Завантажити сертифікат" display="Завантажити сертифікат"/>
    <hyperlink ref="D591" r:id="rId590" tooltip="Завантажити сертифікат" display="Завантажити сертифікат"/>
    <hyperlink ref="D592" r:id="rId591" tooltip="Завантажити сертифікат" display="Завантажити сертифікат"/>
    <hyperlink ref="D593" r:id="rId592" tooltip="Завантажити сертифікат" display="Завантажити сертифікат"/>
    <hyperlink ref="D594" r:id="rId593" tooltip="Завантажити сертифікат" display="Завантажити сертифікат"/>
    <hyperlink ref="D595" r:id="rId594" tooltip="Завантажити сертифікат" display="Завантажити сертифікат"/>
    <hyperlink ref="D596" r:id="rId595" tooltip="Завантажити сертифікат" display="Завантажити сертифікат"/>
    <hyperlink ref="D597" r:id="rId596" tooltip="Завантажити сертифікат" display="Завантажити сертифікат"/>
    <hyperlink ref="D598" r:id="rId597" tooltip="Завантажити сертифікат" display="Завантажити сертифікат"/>
    <hyperlink ref="D599" r:id="rId598" tooltip="Завантажити сертифікат" display="Завантажити сертифікат"/>
    <hyperlink ref="D600" r:id="rId599" tooltip="Завантажити сертифікат" display="Завантажити сертифікат"/>
    <hyperlink ref="D601" r:id="rId600" tooltip="Завантажити сертифікат" display="Завантажити сертифікат"/>
    <hyperlink ref="D602" r:id="rId601" tooltip="Завантажити сертифікат" display="Завантажити сертифікат"/>
    <hyperlink ref="D603" r:id="rId602" tooltip="Завантажити сертифікат" display="Завантажити сертифікат"/>
    <hyperlink ref="D604" r:id="rId603" tooltip="Завантажити сертифікат" display="Завантажити сертифікат"/>
    <hyperlink ref="D605" r:id="rId604" tooltip="Завантажити сертифікат" display="Завантажити сертифікат"/>
    <hyperlink ref="D606" r:id="rId605" tooltip="Завантажити сертифікат" display="Завантажити сертифікат"/>
    <hyperlink ref="D607" r:id="rId606" tooltip="Завантажити сертифікат" display="Завантажити сертифікат"/>
    <hyperlink ref="D608" r:id="rId607" tooltip="Завантажити сертифікат" display="Завантажити сертифікат"/>
    <hyperlink ref="D609" r:id="rId608" tooltip="Завантажити сертифікат" display="Завантажити сертифікат"/>
    <hyperlink ref="D610" r:id="rId609" tooltip="Завантажити сертифікат" display="Завантажити сертифікат"/>
    <hyperlink ref="D611" r:id="rId610" tooltip="Завантажити сертифікат" display="Завантажити сертифікат"/>
    <hyperlink ref="D612" r:id="rId611" tooltip="Завантажити сертифікат" display="Завантажити сертифікат"/>
    <hyperlink ref="D613" r:id="rId612" tooltip="Завантажити сертифікат" display="Завантажити сертифікат"/>
    <hyperlink ref="D614" r:id="rId613" tooltip="Завантажити сертифікат" display="Завантажити сертифікат"/>
    <hyperlink ref="D615" r:id="rId614" tooltip="Завантажити сертифікат" display="Завантажити сертифікат"/>
    <hyperlink ref="D616" r:id="rId615" tooltip="Завантажити сертифікат" display="Завантажити сертифікат"/>
    <hyperlink ref="D617" r:id="rId616" tooltip="Завантажити сертифікат" display="Завантажити сертифікат"/>
    <hyperlink ref="D618" r:id="rId617" tooltip="Завантажити сертифікат" display="Завантажити сертифікат"/>
    <hyperlink ref="D619" r:id="rId618" tooltip="Завантажити сертифікат" display="Завантажити сертифікат"/>
    <hyperlink ref="D620" r:id="rId619" tooltip="Завантажити сертифікат" display="Завантажити сертифікат"/>
    <hyperlink ref="D621" r:id="rId620" tooltip="Завантажити сертифікат" display="Завантажити сертифікат"/>
    <hyperlink ref="D622" r:id="rId621" tooltip="Завантажити сертифікат" display="Завантажити сертифікат"/>
    <hyperlink ref="D623" r:id="rId622" tooltip="Завантажити сертифікат" display="Завантажити сертифікат"/>
    <hyperlink ref="D624" r:id="rId623" tooltip="Завантажити сертифікат" display="Завантажити сертифікат"/>
    <hyperlink ref="D625" r:id="rId624" tooltip="Завантажити сертифікат" display="Завантажити сертифікат"/>
    <hyperlink ref="D626" r:id="rId625" tooltip="Завантажити сертифікат" display="Завантажити сертифікат"/>
    <hyperlink ref="D627" r:id="rId626" tooltip="Завантажити сертифікат" display="Завантажити сертифікат"/>
    <hyperlink ref="D628" r:id="rId627" tooltip="Завантажити сертифікат" display="Завантажити сертифікат"/>
    <hyperlink ref="D629" r:id="rId628" tooltip="Завантажити сертифікат" display="Завантажити сертифікат"/>
    <hyperlink ref="D630" r:id="rId629" tooltip="Завантажити сертифікат" display="Завантажити сертифікат"/>
    <hyperlink ref="D631" r:id="rId630" tooltip="Завантажити сертифікат" display="Завантажити сертифікат"/>
    <hyperlink ref="D632" r:id="rId631" tooltip="Завантажити сертифікат" display="Завантажити сертифікат"/>
    <hyperlink ref="D633" r:id="rId632" tooltip="Завантажити сертифікат" display="Завантажити сертифікат"/>
    <hyperlink ref="D634" r:id="rId633" tooltip="Завантажити сертифікат" display="Завантажити сертифікат"/>
    <hyperlink ref="D635" r:id="rId634" tooltip="Завантажити сертифікат" display="Завантажити сертифікат"/>
    <hyperlink ref="D636" r:id="rId635" tooltip="Завантажити сертифікат" display="Завантажити сертифікат"/>
    <hyperlink ref="D637" r:id="rId636" tooltip="Завантажити сертифікат" display="Завантажити сертифікат"/>
    <hyperlink ref="D638" r:id="rId637" tooltip="Завантажити сертифікат" display="Завантажити сертифікат"/>
    <hyperlink ref="D639" r:id="rId638" tooltip="Завантажити сертифікат" display="Завантажити сертифікат"/>
    <hyperlink ref="D640" r:id="rId639" tooltip="Завантажити сертифікат" display="Завантажити сертифікат"/>
    <hyperlink ref="D641" r:id="rId640" tooltip="Завантажити сертифікат" display="Завантажити сертифікат"/>
    <hyperlink ref="D642" r:id="rId641" tooltip="Завантажити сертифікат" display="Завантажити сертифікат"/>
    <hyperlink ref="D643" r:id="rId642" tooltip="Завантажити сертифікат" display="Завантажити сертифікат"/>
    <hyperlink ref="D644" r:id="rId643" tooltip="Завантажити сертифікат" display="Завантажити сертифікат"/>
    <hyperlink ref="D645" r:id="rId644" tooltip="Завантажити сертифікат" display="Завантажити сертифікат"/>
    <hyperlink ref="D646" r:id="rId645" tooltip="Завантажити сертифікат" display="Завантажити сертифікат"/>
    <hyperlink ref="D647" r:id="rId646" tooltip="Завантажити сертифікат" display="Завантажити сертифікат"/>
    <hyperlink ref="D648" r:id="rId647" tooltip="Завантажити сертифікат" display="Завантажити сертифікат"/>
    <hyperlink ref="D649" r:id="rId648" tooltip="Завантажити сертифікат" display="Завантажити сертифікат"/>
    <hyperlink ref="D650" r:id="rId649" tooltip="Завантажити сертифікат" display="Завантажити сертифікат"/>
    <hyperlink ref="D651" r:id="rId650" tooltip="Завантажити сертифікат" display="Завантажити сертифікат"/>
    <hyperlink ref="D652" r:id="rId651" tooltip="Завантажити сертифікат" display="Завантажити сертифікат"/>
    <hyperlink ref="D653" r:id="rId652" tooltip="Завантажити сертифікат" display="Завантажити сертифікат"/>
    <hyperlink ref="D654" r:id="rId653" tooltip="Завантажити сертифікат" display="Завантажити сертифікат"/>
    <hyperlink ref="D655" r:id="rId654" tooltip="Завантажити сертифікат" display="Завантажити сертифікат"/>
    <hyperlink ref="D656" r:id="rId655" tooltip="Завантажити сертифікат" display="Завантажити сертифікат"/>
    <hyperlink ref="D657" r:id="rId656" tooltip="Завантажити сертифікат" display="Завантажити сертифікат"/>
    <hyperlink ref="D658" r:id="rId657" tooltip="Завантажити сертифікат" display="Завантажити сертифікат"/>
    <hyperlink ref="D659" r:id="rId658" tooltip="Завантажити сертифікат" display="Завантажити сертифікат"/>
    <hyperlink ref="D660" r:id="rId659" tooltip="Завантажити сертифікат" display="Завантажити сертифікат"/>
    <hyperlink ref="D661" r:id="rId660" tooltip="Завантажити сертифікат" display="Завантажити сертифікат"/>
    <hyperlink ref="D662" r:id="rId661" tooltip="Завантажити сертифікат" display="Завантажити сертифікат"/>
    <hyperlink ref="D663" r:id="rId662" tooltip="Завантажити сертифікат" display="Завантажити сертифікат"/>
    <hyperlink ref="D664" r:id="rId663" tooltip="Завантажити сертифікат" display="Завантажити сертифікат"/>
    <hyperlink ref="D665" r:id="rId664" tooltip="Завантажити сертифікат" display="Завантажити сертифікат"/>
    <hyperlink ref="D666" r:id="rId665" tooltip="Завантажити сертифікат" display="Завантажити сертифікат"/>
    <hyperlink ref="D667" r:id="rId666" tooltip="Завантажити сертифікат" display="Завантажити сертифікат"/>
    <hyperlink ref="D668" r:id="rId667" tooltip="Завантажити сертифікат" display="Завантажити сертифікат"/>
    <hyperlink ref="D669" r:id="rId668" tooltip="Завантажити сертифікат" display="Завантажити сертифікат"/>
    <hyperlink ref="D670" r:id="rId669" tooltip="Завантажити сертифікат" display="Завантажити сертифікат"/>
    <hyperlink ref="D671" r:id="rId670" tooltip="Завантажити сертифікат" display="Завантажити сертифікат"/>
    <hyperlink ref="D672" r:id="rId671" tooltip="Завантажити сертифікат" display="Завантажити сертифікат"/>
    <hyperlink ref="D673" r:id="rId672" tooltip="Завантажити сертифікат" display="Завантажити сертифікат"/>
    <hyperlink ref="D674" r:id="rId673" tooltip="Завантажити сертифікат" display="Завантажити сертифікат"/>
    <hyperlink ref="D675" r:id="rId674" tooltip="Завантажити сертифікат" display="Завантажити сертифікат"/>
    <hyperlink ref="D676" r:id="rId675" tooltip="Завантажити сертифікат" display="Завантажити сертифікат"/>
    <hyperlink ref="D677" r:id="rId676" tooltip="Завантажити сертифікат" display="Завантажити сертифікат"/>
    <hyperlink ref="D678" r:id="rId677" tooltip="Завантажити сертифікат" display="Завантажити сертифікат"/>
    <hyperlink ref="D679" r:id="rId678" tooltip="Завантажити сертифікат" display="Завантажити сертифікат"/>
    <hyperlink ref="D680" r:id="rId679" tooltip="Завантажити сертифікат" display="Завантажити сертифікат"/>
    <hyperlink ref="D681" r:id="rId680" tooltip="Завантажити сертифікат" display="Завантажити сертифікат"/>
    <hyperlink ref="D682" r:id="rId681" tooltip="Завантажити сертифікат" display="Завантажити сертифікат"/>
    <hyperlink ref="D683" r:id="rId682" tooltip="Завантажити сертифікат" display="Завантажити сертифікат"/>
    <hyperlink ref="D684" r:id="rId683" tooltip="Завантажити сертифікат" display="Завантажити сертифікат"/>
    <hyperlink ref="D685" r:id="rId684" tooltip="Завантажити сертифікат" display="Завантажити сертифікат"/>
    <hyperlink ref="D686" r:id="rId685" tooltip="Завантажити сертифікат" display="Завантажити сертифікат"/>
    <hyperlink ref="D687" r:id="rId686" tooltip="Завантажити сертифікат" display="Завантажити сертифікат"/>
    <hyperlink ref="D688" r:id="rId687" tooltip="Завантажити сертифікат" display="Завантажити сертифікат"/>
    <hyperlink ref="D689" r:id="rId688" tooltip="Завантажити сертифікат" display="Завантажити сертифікат"/>
    <hyperlink ref="D690" r:id="rId689" tooltip="Завантажити сертифікат" display="Завантажити сертифікат"/>
    <hyperlink ref="D691" r:id="rId690" tooltip="Завантажити сертифікат" display="Завантажити сертифікат"/>
    <hyperlink ref="D692" r:id="rId691" tooltip="Завантажити сертифікат" display="Завантажити сертифікат"/>
    <hyperlink ref="D693" r:id="rId692" tooltip="Завантажити сертифікат" display="Завантажити сертифікат"/>
    <hyperlink ref="D694" r:id="rId693" tooltip="Завантажити сертифікат" display="Завантажити сертифікат"/>
    <hyperlink ref="D695" r:id="rId694" tooltip="Завантажити сертифікат" display="Завантажити сертифікат"/>
    <hyperlink ref="D696" r:id="rId695" tooltip="Завантажити сертифікат" display="Завантажити сертифікат"/>
    <hyperlink ref="D697" r:id="rId696" tooltip="Завантажити сертифікат" display="Завантажити сертифікат"/>
    <hyperlink ref="D698" r:id="rId697" tooltip="Завантажити сертифікат" display="Завантажити сертифікат"/>
    <hyperlink ref="D699" r:id="rId698" tooltip="Завантажити сертифікат" display="Завантажити сертифікат"/>
    <hyperlink ref="D700" r:id="rId699" tooltip="Завантажити сертифікат" display="Завантажити сертифікат"/>
    <hyperlink ref="D701" r:id="rId700" tooltip="Завантажити сертифікат" display="Завантажити сертифікат"/>
    <hyperlink ref="D702" r:id="rId701" tooltip="Завантажити сертифікат" display="Завантажити сертифікат"/>
    <hyperlink ref="D703" r:id="rId702" tooltip="Завантажити сертифікат" display="Завантажити сертифікат"/>
    <hyperlink ref="D704" r:id="rId703" tooltip="Завантажити сертифікат" display="Завантажити сертифікат"/>
    <hyperlink ref="D705" r:id="rId704" tooltip="Завантажити сертифікат" display="Завантажити сертифікат"/>
    <hyperlink ref="D706" r:id="rId705" tooltip="Завантажити сертифікат" display="Завантажити сертифікат"/>
    <hyperlink ref="D707" r:id="rId706" tooltip="Завантажити сертифікат" display="Завантажити сертифікат"/>
    <hyperlink ref="D708" r:id="rId707" tooltip="Завантажити сертифікат" display="Завантажити сертифікат"/>
    <hyperlink ref="D709" r:id="rId708" tooltip="Завантажити сертифікат" display="Завантажити сертифікат"/>
    <hyperlink ref="D710" r:id="rId709" tooltip="Завантажити сертифікат" display="Завантажити сертифікат"/>
    <hyperlink ref="D711" r:id="rId710" tooltip="Завантажити сертифікат" display="Завантажити сертифікат"/>
    <hyperlink ref="D712" r:id="rId711" tooltip="Завантажити сертифікат" display="Завантажити сертифікат"/>
    <hyperlink ref="D713" r:id="rId712" tooltip="Завантажити сертифікат" display="Завантажити сертифікат"/>
    <hyperlink ref="D714" r:id="rId713" tooltip="Завантажити сертифікат" display="Завантажити сертифікат"/>
    <hyperlink ref="D715" r:id="rId714" tooltip="Завантажити сертифікат" display="Завантажити сертифікат"/>
    <hyperlink ref="D716" r:id="rId715" tooltip="Завантажити сертифікат" display="Завантажити сертифікат"/>
    <hyperlink ref="D717" r:id="rId716" tooltip="Завантажити сертифікат" display="Завантажити сертифікат"/>
    <hyperlink ref="D718" r:id="rId717" tooltip="Завантажити сертифікат" display="Завантажити сертифікат"/>
    <hyperlink ref="D719" r:id="rId718" tooltip="Завантажити сертифікат" display="Завантажити сертифікат"/>
    <hyperlink ref="D720" r:id="rId719" tooltip="Завантажити сертифікат" display="Завантажити сертифікат"/>
    <hyperlink ref="D721" r:id="rId720" tooltip="Завантажити сертифікат" display="Завантажити сертифікат"/>
    <hyperlink ref="D722" r:id="rId721" tooltip="Завантажити сертифікат" display="Завантажити сертифікат"/>
    <hyperlink ref="D723" r:id="rId722" tooltip="Завантажити сертифікат" display="Завантажити сертифікат"/>
    <hyperlink ref="D724" r:id="rId723" tooltip="Завантажити сертифікат" display="Завантажити сертифікат"/>
    <hyperlink ref="D725" r:id="rId724" tooltip="Завантажити сертифікат" display="Завантажити сертифікат"/>
    <hyperlink ref="D726" r:id="rId725" tooltip="Завантажити сертифікат" display="Завантажити сертифікат"/>
    <hyperlink ref="D727" r:id="rId726" tooltip="Завантажити сертифікат" display="Завантажити сертифікат"/>
    <hyperlink ref="D728" r:id="rId727" tooltip="Завантажити сертифікат" display="Завантажити сертифікат"/>
    <hyperlink ref="D729" r:id="rId728" tooltip="Завантажити сертифікат" display="Завантажити сертифікат"/>
    <hyperlink ref="D730" r:id="rId729" tooltip="Завантажити сертифікат" display="Завантажити сертифікат"/>
    <hyperlink ref="D731" r:id="rId730" tooltip="Завантажити сертифікат" display="Завантажити сертифікат"/>
    <hyperlink ref="D732" r:id="rId731" tooltip="Завантажити сертифікат" display="Завантажити сертифікат"/>
    <hyperlink ref="D733" r:id="rId732" tooltip="Завантажити сертифікат" display="Завантажити сертифікат"/>
    <hyperlink ref="D734" r:id="rId733" tooltip="Завантажити сертифікат" display="Завантажити сертифікат"/>
    <hyperlink ref="D735" r:id="rId734" tooltip="Завантажити сертифікат" display="Завантажити сертифікат"/>
    <hyperlink ref="D736" r:id="rId735" tooltip="Завантажити сертифікат" display="Завантажити сертифікат"/>
    <hyperlink ref="D737" r:id="rId736" tooltip="Завантажити сертифікат" display="Завантажити сертифікат"/>
    <hyperlink ref="D738" r:id="rId737" tooltip="Завантажити сертифікат" display="Завантажити сертифікат"/>
    <hyperlink ref="D739" r:id="rId738" tooltip="Завантажити сертифікат" display="Завантажити сертифікат"/>
    <hyperlink ref="D740" r:id="rId739" tooltip="Завантажити сертифікат" display="Завантажити сертифікат"/>
    <hyperlink ref="D741" r:id="rId740" tooltip="Завантажити сертифікат" display="Завантажити сертифікат"/>
    <hyperlink ref="D742" r:id="rId741" tooltip="Завантажити сертифікат" display="Завантажити сертифікат"/>
    <hyperlink ref="D743" r:id="rId742" tooltip="Завантажити сертифікат" display="Завантажити сертифікат"/>
    <hyperlink ref="D744" r:id="rId743" tooltip="Завантажити сертифікат" display="Завантажити сертифікат"/>
    <hyperlink ref="D745" r:id="rId744" tooltip="Завантажити сертифікат" display="Завантажити сертифікат"/>
    <hyperlink ref="D746" r:id="rId745" tooltip="Завантажити сертифікат" display="Завантажити сертифікат"/>
    <hyperlink ref="D747" r:id="rId746" tooltip="Завантажити сертифікат" display="Завантажити сертифікат"/>
    <hyperlink ref="D748" r:id="rId747" tooltip="Завантажити сертифікат" display="Завантажити сертифікат"/>
    <hyperlink ref="D749" r:id="rId748" tooltip="Завантажити сертифікат" display="Завантажити сертифікат"/>
    <hyperlink ref="D750" r:id="rId749" tooltip="Завантажити сертифікат" display="Завантажити сертифікат"/>
    <hyperlink ref="D751" r:id="rId750" tooltip="Завантажити сертифікат" display="Завантажити сертифікат"/>
    <hyperlink ref="D752" r:id="rId751" tooltip="Завантажити сертифікат" display="Завантажити сертифікат"/>
    <hyperlink ref="D753" r:id="rId752" tooltip="Завантажити сертифікат" display="Завантажити сертифікат"/>
    <hyperlink ref="D754" r:id="rId753" tooltip="Завантажити сертифікат" display="Завантажити сертифікат"/>
    <hyperlink ref="D755" r:id="rId754" tooltip="Завантажити сертифікат" display="Завантажити сертифікат"/>
    <hyperlink ref="D756" r:id="rId755" tooltip="Завантажити сертифікат" display="Завантажити сертифікат"/>
    <hyperlink ref="D757" r:id="rId756" tooltip="Завантажити сертифікат" display="Завантажити сертифікат"/>
    <hyperlink ref="D758" r:id="rId757" tooltip="Завантажити сертифікат" display="Завантажити сертифікат"/>
    <hyperlink ref="D759" r:id="rId758" tooltip="Завантажити сертифікат" display="Завантажити сертифікат"/>
    <hyperlink ref="D760" r:id="rId759" tooltip="Завантажити сертифікат" display="Завантажити сертифікат"/>
    <hyperlink ref="D761" r:id="rId760" tooltip="Завантажити сертифікат" display="Завантажити сертифікат"/>
    <hyperlink ref="D762" r:id="rId761" tooltip="Завантажити сертифікат" display="Завантажити сертифікат"/>
    <hyperlink ref="D763" r:id="rId762" tooltip="Завантажити сертифікат" display="Завантажити сертифікат"/>
    <hyperlink ref="D764" r:id="rId763" tooltip="Завантажити сертифікат" display="Завантажити сертифікат"/>
    <hyperlink ref="D765" r:id="rId764" tooltip="Завантажити сертифікат" display="Завантажити сертифікат"/>
    <hyperlink ref="D766" r:id="rId765" tooltip="Завантажити сертифікат" display="Завантажити сертифікат"/>
    <hyperlink ref="D767" r:id="rId766" tooltip="Завантажити сертифікат" display="Завантажити сертифікат"/>
    <hyperlink ref="D768" r:id="rId767" tooltip="Завантажити сертифікат" display="Завантажити сертифікат"/>
    <hyperlink ref="D769" r:id="rId768" tooltip="Завантажити сертифікат" display="Завантажити сертифікат"/>
    <hyperlink ref="D770" r:id="rId769" tooltip="Завантажити сертифікат" display="Завантажити сертифікат"/>
    <hyperlink ref="D771" r:id="rId770" tooltip="Завантажити сертифікат" display="Завантажити сертифікат"/>
    <hyperlink ref="D772" r:id="rId771" tooltip="Завантажити сертифікат" display="Завантажити сертифікат"/>
    <hyperlink ref="D773" r:id="rId772" tooltip="Завантажити сертифікат" display="Завантажити сертифікат"/>
    <hyperlink ref="D774" r:id="rId773" tooltip="Завантажити сертифікат" display="Завантажити сертифікат"/>
    <hyperlink ref="D775" r:id="rId774" tooltip="Завантажити сертифікат" display="Завантажити сертифікат"/>
    <hyperlink ref="D776" r:id="rId775" tooltip="Завантажити сертифікат" display="Завантажити сертифікат"/>
    <hyperlink ref="D777" r:id="rId776" tooltip="Завантажити сертифікат" display="Завантажити сертифікат"/>
    <hyperlink ref="D778" r:id="rId777" tooltip="Завантажити сертифікат" display="Завантажити сертифікат"/>
    <hyperlink ref="D779" r:id="rId778" tooltip="Завантажити сертифікат" display="Завантажити сертифікат"/>
    <hyperlink ref="D780" r:id="rId779" tooltip="Завантажити сертифікат" display="Завантажити сертифікат"/>
    <hyperlink ref="D781" r:id="rId780" tooltip="Завантажити сертифікат" display="Завантажити сертифікат"/>
    <hyperlink ref="D782" r:id="rId781" tooltip="Завантажити сертифікат" display="Завантажити сертифікат"/>
    <hyperlink ref="D783" r:id="rId782" tooltip="Завантажити сертифікат" display="Завантажити сертифікат"/>
    <hyperlink ref="D784" r:id="rId783" tooltip="Завантажити сертифікат" display="Завантажити сертифікат"/>
    <hyperlink ref="D785" r:id="rId784" tooltip="Завантажити сертифікат" display="Завантажити сертифікат"/>
    <hyperlink ref="D786" r:id="rId785" tooltip="Завантажити сертифікат" display="Завантажити сертифікат"/>
    <hyperlink ref="D787" r:id="rId786" tooltip="Завантажити сертифікат" display="Завантажити сертифікат"/>
    <hyperlink ref="D788" r:id="rId787" tooltip="Завантажити сертифікат" display="Завантажити сертифікат"/>
    <hyperlink ref="D789" r:id="rId788" tooltip="Завантажити сертифікат" display="Завантажити сертифікат"/>
    <hyperlink ref="D790" r:id="rId789" tooltip="Завантажити сертифікат" display="Завантажити сертифікат"/>
    <hyperlink ref="D791" r:id="rId790" tooltip="Завантажити сертифікат" display="Завантажити сертифікат"/>
    <hyperlink ref="D792" r:id="rId791" tooltip="Завантажити сертифікат" display="Завантажити сертифікат"/>
    <hyperlink ref="D793" r:id="rId792" tooltip="Завантажити сертифікат" display="Завантажити сертифікат"/>
    <hyperlink ref="D794" r:id="rId793" tooltip="Завантажити сертифікат" display="Завантажити сертифікат"/>
    <hyperlink ref="D795" r:id="rId794" tooltip="Завантажити сертифікат" display="Завантажити сертифікат"/>
    <hyperlink ref="D796" r:id="rId795" tooltip="Завантажити сертифікат" display="Завантажити сертифікат"/>
    <hyperlink ref="D797" r:id="rId796" tooltip="Завантажити сертифікат" display="Завантажити сертифікат"/>
    <hyperlink ref="D798" r:id="rId797" tooltip="Завантажити сертифікат" display="Завантажити сертифікат"/>
    <hyperlink ref="D799" r:id="rId798" tooltip="Завантажити сертифікат" display="Завантажити сертифікат"/>
    <hyperlink ref="D800" r:id="rId799" tooltip="Завантажити сертифікат" display="Завантажити сертифікат"/>
    <hyperlink ref="D801" r:id="rId800" tooltip="Завантажити сертифікат" display="Завантажити сертифікат"/>
    <hyperlink ref="D802" r:id="rId801" tooltip="Завантажити сертифікат" display="Завантажити сертифікат"/>
    <hyperlink ref="D803" r:id="rId802" tooltip="Завантажити сертифікат" display="Завантажити сертифікат"/>
    <hyperlink ref="D804" r:id="rId803" tooltip="Завантажити сертифікат" display="Завантажити сертифікат"/>
    <hyperlink ref="D805" r:id="rId804" tooltip="Завантажити сертифікат" display="Завантажити сертифікат"/>
    <hyperlink ref="D806" r:id="rId805" tooltip="Завантажити сертифікат" display="Завантажити сертифікат"/>
    <hyperlink ref="D807" r:id="rId806" tooltip="Завантажити сертифікат" display="Завантажити сертифікат"/>
    <hyperlink ref="D808" r:id="rId807" tooltip="Завантажити сертифікат" display="Завантажити сертифікат"/>
    <hyperlink ref="D809" r:id="rId808" tooltip="Завантажити сертифікат" display="Завантажити сертифікат"/>
    <hyperlink ref="D810" r:id="rId809" tooltip="Завантажити сертифікат" display="Завантажити сертифікат"/>
    <hyperlink ref="D811" r:id="rId810" tooltip="Завантажити сертифікат" display="Завантажити сертифікат"/>
    <hyperlink ref="D812" r:id="rId811" tooltip="Завантажити сертифікат" display="Завантажити сертифікат"/>
    <hyperlink ref="D813" r:id="rId812" tooltip="Завантажити сертифікат" display="Завантажити сертифікат"/>
    <hyperlink ref="D814" r:id="rId813" tooltip="Завантажити сертифікат" display="Завантажити сертифікат"/>
    <hyperlink ref="D815" r:id="rId814" tooltip="Завантажити сертифікат" display="Завантажити сертифікат"/>
    <hyperlink ref="D816" r:id="rId815" tooltip="Завантажити сертифікат" display="Завантажити сертифікат"/>
    <hyperlink ref="D817" r:id="rId816" tooltip="Завантажити сертифікат" display="Завантажити сертифікат"/>
    <hyperlink ref="D818" r:id="rId817" tooltip="Завантажити сертифікат" display="Завантажити сертифікат"/>
    <hyperlink ref="D819" r:id="rId818" tooltip="Завантажити сертифікат" display="Завантажити сертифікат"/>
    <hyperlink ref="D820" r:id="rId819" tooltip="Завантажити сертифікат" display="Завантажити сертифікат"/>
    <hyperlink ref="D821" r:id="rId820" tooltip="Завантажити сертифікат" display="Завантажити сертифікат"/>
    <hyperlink ref="D822" r:id="rId821" tooltip="Завантажити сертифікат" display="Завантажити сертифікат"/>
    <hyperlink ref="D823" r:id="rId822" tooltip="Завантажити сертифікат" display="Завантажити сертифікат"/>
    <hyperlink ref="D824" r:id="rId823" tooltip="Завантажити сертифікат" display="Завантажити сертифікат"/>
    <hyperlink ref="D825" r:id="rId824" tooltip="Завантажити сертифікат" display="Завантажити сертифікат"/>
    <hyperlink ref="D826" r:id="rId825" tooltip="Завантажити сертифікат" display="Завантажити сертифікат"/>
    <hyperlink ref="D827" r:id="rId826" tooltip="Завантажити сертифікат" display="Завантажити сертифікат"/>
    <hyperlink ref="D828" r:id="rId827" tooltip="Завантажити сертифікат" display="Завантажити сертифікат"/>
    <hyperlink ref="D829" r:id="rId828" tooltip="Завантажити сертифікат" display="Завантажити сертифікат"/>
    <hyperlink ref="D830" r:id="rId829" tooltip="Завантажити сертифікат" display="Завантажити сертифікат"/>
    <hyperlink ref="D831" r:id="rId830" tooltip="Завантажити сертифікат" display="Завантажити сертифікат"/>
    <hyperlink ref="D832" r:id="rId831" tooltip="Завантажити сертифікат" display="Завантажити сертифікат"/>
    <hyperlink ref="D833" r:id="rId832" tooltip="Завантажити сертифікат" display="Завантажити сертифікат"/>
    <hyperlink ref="D834" r:id="rId833" tooltip="Завантажити сертифікат" display="Завантажити сертифікат"/>
    <hyperlink ref="D835" r:id="rId834" tooltip="Завантажити сертифікат" display="Завантажити сертифікат"/>
    <hyperlink ref="D836" r:id="rId835" tooltip="Завантажити сертифікат" display="Завантажити сертифікат"/>
    <hyperlink ref="D837" r:id="rId836" tooltip="Завантажити сертифікат" display="Завантажити сертифікат"/>
    <hyperlink ref="D838" r:id="rId837" tooltip="Завантажити сертифікат" display="Завантажити сертифікат"/>
    <hyperlink ref="D839" r:id="rId838" tooltip="Завантажити сертифікат" display="Завантажити сертифікат"/>
    <hyperlink ref="D840" r:id="rId839" tooltip="Завантажити сертифікат" display="Завантажити сертифікат"/>
    <hyperlink ref="D841" r:id="rId840" tooltip="Завантажити сертифікат" display="Завантажити сертифікат"/>
    <hyperlink ref="D842" r:id="rId841" tooltip="Завантажити сертифікат" display="Завантажити сертифікат"/>
    <hyperlink ref="D843" r:id="rId842" tooltip="Завантажити сертифікат" display="Завантажити сертифікат"/>
    <hyperlink ref="D844" r:id="rId843" tooltip="Завантажити сертифікат" display="Завантажити сертифікат"/>
    <hyperlink ref="D845" r:id="rId844" tooltip="Завантажити сертифікат" display="Завантажити сертифікат"/>
    <hyperlink ref="D846" r:id="rId845" tooltip="Завантажити сертифікат" display="Завантажити сертифікат"/>
    <hyperlink ref="D847" r:id="rId846" tooltip="Завантажити сертифікат" display="Завантажити сертифікат"/>
    <hyperlink ref="D848" r:id="rId847" tooltip="Завантажити сертифікат" display="Завантажити сертифікат"/>
    <hyperlink ref="D849" r:id="rId848" tooltip="Завантажити сертифікат" display="Завантажити сертифікат"/>
    <hyperlink ref="D850" r:id="rId849" tooltip="Завантажити сертифікат" display="Завантажити сертифікат"/>
    <hyperlink ref="D851" r:id="rId850" tooltip="Завантажити сертифікат" display="Завантажити сертифікат"/>
    <hyperlink ref="D852" r:id="rId851" tooltip="Завантажити сертифікат" display="Завантажити сертифікат"/>
    <hyperlink ref="D853" r:id="rId852" tooltip="Завантажити сертифікат" display="Завантажити сертифікат"/>
    <hyperlink ref="D854" r:id="rId853" tooltip="Завантажити сертифікат" display="Завантажити сертифікат"/>
    <hyperlink ref="D855" r:id="rId854" tooltip="Завантажити сертифікат" display="Завантажити сертифікат"/>
    <hyperlink ref="D856" r:id="rId855" tooltip="Завантажити сертифікат" display="Завантажити сертифікат"/>
    <hyperlink ref="D857" r:id="rId856" tooltip="Завантажити сертифікат" display="Завантажити сертифікат"/>
    <hyperlink ref="D858" r:id="rId857" tooltip="Завантажити сертифікат" display="Завантажити сертифікат"/>
    <hyperlink ref="D859" r:id="rId858" tooltip="Завантажити сертифікат" display="Завантажити сертифікат"/>
    <hyperlink ref="D860" r:id="rId859" tooltip="Завантажити сертифікат" display="Завантажити сертифікат"/>
    <hyperlink ref="D861" r:id="rId860" tooltip="Завантажити сертифікат" display="Завантажити сертифікат"/>
    <hyperlink ref="D862" r:id="rId861" tooltip="Завантажити сертифікат" display="Завантажити сертифікат"/>
    <hyperlink ref="D863" r:id="rId862" tooltip="Завантажити сертифікат" display="Завантажити сертифікат"/>
    <hyperlink ref="D864" r:id="rId863" tooltip="Завантажити сертифікат" display="Завантажити сертифікат"/>
    <hyperlink ref="D865" r:id="rId864" tooltip="Завантажити сертифікат" display="Завантажити сертифікат"/>
    <hyperlink ref="D866" r:id="rId865" tooltip="Завантажити сертифікат" display="Завантажити сертифікат"/>
    <hyperlink ref="D867" r:id="rId866" tooltip="Завантажити сертифікат" display="Завантажити сертифікат"/>
    <hyperlink ref="D868" r:id="rId867" tooltip="Завантажити сертифікат" display="Завантажити сертифікат"/>
    <hyperlink ref="D869" r:id="rId868" tooltip="Завантажити сертифікат" display="Завантажити сертифікат"/>
    <hyperlink ref="D870" r:id="rId869" tooltip="Завантажити сертифікат" display="Завантажити сертифікат"/>
    <hyperlink ref="D871" r:id="rId870" tooltip="Завантажити сертифікат" display="Завантажити сертифікат"/>
    <hyperlink ref="D872" r:id="rId871" tooltip="Завантажити сертифікат" display="Завантажити сертифікат"/>
    <hyperlink ref="D873" r:id="rId872" tooltip="Завантажити сертифікат" display="Завантажити сертифікат"/>
    <hyperlink ref="D874" r:id="rId873" tooltip="Завантажити сертифікат" display="Завантажити сертифікат"/>
    <hyperlink ref="D875" r:id="rId874" tooltip="Завантажити сертифікат" display="Завантажити сертифікат"/>
    <hyperlink ref="D876" r:id="rId875" tooltip="Завантажити сертифікат" display="Завантажити сертифікат"/>
    <hyperlink ref="D877" r:id="rId876" tooltip="Завантажити сертифікат" display="Завантажити сертифікат"/>
    <hyperlink ref="D878" r:id="rId877" tooltip="Завантажити сертифікат" display="Завантажити сертифікат"/>
    <hyperlink ref="D879" r:id="rId878" tooltip="Завантажити сертифікат" display="Завантажити сертифікат"/>
    <hyperlink ref="D880" r:id="rId879" tooltip="Завантажити сертифікат" display="Завантажити сертифікат"/>
    <hyperlink ref="D881" r:id="rId880" tooltip="Завантажити сертифікат" display="Завантажити сертифікат"/>
    <hyperlink ref="D882" r:id="rId881" tooltip="Завантажити сертифікат" display="Завантажити сертифікат"/>
    <hyperlink ref="D883" r:id="rId882" tooltip="Завантажити сертифікат" display="Завантажити сертифікат"/>
    <hyperlink ref="D884" r:id="rId883" tooltip="Завантажити сертифікат" display="Завантажити сертифікат"/>
    <hyperlink ref="D885" r:id="rId884" tooltip="Завантажити сертифікат" display="Завантажити сертифікат"/>
    <hyperlink ref="D886" r:id="rId885" tooltip="Завантажити сертифікат" display="Завантажити сертифікат"/>
    <hyperlink ref="D887" r:id="rId886" tooltip="Завантажити сертифікат" display="Завантажити сертифікат"/>
    <hyperlink ref="D888" r:id="rId887" tooltip="Завантажити сертифікат" display="Завантажити сертифікат"/>
    <hyperlink ref="D889" r:id="rId888" tooltip="Завантажити сертифікат" display="Завантажити сертифікат"/>
    <hyperlink ref="D890" r:id="rId889" tooltip="Завантажити сертифікат" display="Завантажити сертифікат"/>
    <hyperlink ref="D891" r:id="rId890" tooltip="Завантажити сертифікат" display="Завантажити сертифікат"/>
    <hyperlink ref="D892" r:id="rId891" tooltip="Завантажити сертифікат" display="Завантажити сертифікат"/>
    <hyperlink ref="D893" r:id="rId892" tooltip="Завантажити сертифікат" display="Завантажити сертифікат"/>
    <hyperlink ref="D894" r:id="rId893" tooltip="Завантажити сертифікат" display="Завантажити сертифікат"/>
    <hyperlink ref="D895" r:id="rId894" tooltip="Завантажити сертифікат" display="Завантажити сертифікат"/>
    <hyperlink ref="D896" r:id="rId895" tooltip="Завантажити сертифікат" display="Завантажити сертифікат"/>
    <hyperlink ref="D897" r:id="rId896" tooltip="Завантажити сертифікат" display="Завантажити сертифікат"/>
    <hyperlink ref="D898" r:id="rId897" tooltip="Завантажити сертифікат" display="Завантажити сертифікат"/>
    <hyperlink ref="D899" r:id="rId898" tooltip="Завантажити сертифікат" display="Завантажити сертифікат"/>
    <hyperlink ref="D900" r:id="rId899" tooltip="Завантажити сертифікат" display="Завантажити сертифікат"/>
    <hyperlink ref="D901" r:id="rId900" tooltip="Завантажити сертифікат" display="Завантажити сертифікат"/>
    <hyperlink ref="D902" r:id="rId901" tooltip="Завантажити сертифікат" display="Завантажити сертифікат"/>
    <hyperlink ref="D903" r:id="rId902" tooltip="Завантажити сертифікат" display="Завантажити сертифікат"/>
    <hyperlink ref="D904" r:id="rId903" tooltip="Завантажити сертифікат" display="Завантажити сертифікат"/>
    <hyperlink ref="D905" r:id="rId904" tooltip="Завантажити сертифікат" display="Завантажити сертифікат"/>
    <hyperlink ref="D906" r:id="rId905" tooltip="Завантажити сертифікат" display="Завантажити сертифікат"/>
    <hyperlink ref="D907" r:id="rId906" tooltip="Завантажити сертифікат" display="Завантажити сертифікат"/>
    <hyperlink ref="D908" r:id="rId907" tooltip="Завантажити сертифікат" display="Завантажити сертифікат"/>
    <hyperlink ref="D909" r:id="rId908" tooltip="Завантажити сертифікат" display="Завантажити сертифікат"/>
    <hyperlink ref="D910" r:id="rId909" tooltip="Завантажити сертифікат" display="Завантажити сертифікат"/>
    <hyperlink ref="D911" r:id="rId910" tooltip="Завантажити сертифікат" display="Завантажити сертифікат"/>
    <hyperlink ref="D912" r:id="rId911" tooltip="Завантажити сертифікат" display="Завантажити сертифікат"/>
    <hyperlink ref="D913" r:id="rId912" tooltip="Завантажити сертифікат" display="Завантажити сертифікат"/>
    <hyperlink ref="D914" r:id="rId913" tooltip="Завантажити сертифікат" display="Завантажити сертифікат"/>
    <hyperlink ref="D915" r:id="rId914" tooltip="Завантажити сертифікат" display="Завантажити сертифікат"/>
    <hyperlink ref="D916" r:id="rId915" tooltip="Завантажити сертифікат" display="Завантажити сертифікат"/>
    <hyperlink ref="D917" r:id="rId916" tooltip="Завантажити сертифікат" display="Завантажити сертифікат"/>
    <hyperlink ref="D918" r:id="rId917" tooltip="Завантажити сертифікат" display="Завантажити сертифікат"/>
    <hyperlink ref="D919" r:id="rId918" tooltip="Завантажити сертифікат" display="Завантажити сертифікат"/>
    <hyperlink ref="D920" r:id="rId919" tooltip="Завантажити сертифікат" display="Завантажити сертифікат"/>
    <hyperlink ref="D921" r:id="rId920" tooltip="Завантажити сертифікат" display="Завантажити сертифікат"/>
    <hyperlink ref="D922" r:id="rId921" tooltip="Завантажити сертифікат" display="Завантажити сертифікат"/>
    <hyperlink ref="D923" r:id="rId922" tooltip="Завантажити сертифікат" display="Завантажити сертифікат"/>
    <hyperlink ref="D924" r:id="rId923" tooltip="Завантажити сертифікат" display="Завантажити сертифікат"/>
    <hyperlink ref="D925" r:id="rId924" tooltip="Завантажити сертифікат" display="Завантажити сертифікат"/>
    <hyperlink ref="D926" r:id="rId925" tooltip="Завантажити сертифікат" display="Завантажити сертифікат"/>
    <hyperlink ref="D927" r:id="rId926" tooltip="Завантажити сертифікат" display="Завантажити сертифікат"/>
    <hyperlink ref="D928" r:id="rId927" tooltip="Завантажити сертифікат" display="Завантажити сертифікат"/>
    <hyperlink ref="D929" r:id="rId928" tooltip="Завантажити сертифікат" display="Завантажити сертифікат"/>
    <hyperlink ref="D930" r:id="rId929" tooltip="Завантажити сертифікат" display="Завантажити сертифікат"/>
    <hyperlink ref="D931" r:id="rId930" tooltip="Завантажити сертифікат" display="Завантажити сертифікат"/>
    <hyperlink ref="D932" r:id="rId931" tooltip="Завантажити сертифікат" display="Завантажити сертифікат"/>
    <hyperlink ref="D933" r:id="rId932" tooltip="Завантажити сертифікат" display="Завантажити сертифікат"/>
    <hyperlink ref="D934" r:id="rId933" tooltip="Завантажити сертифікат" display="Завантажити сертифікат"/>
    <hyperlink ref="D935" r:id="rId934" tooltip="Завантажити сертифікат" display="Завантажити сертифікат"/>
    <hyperlink ref="D936" r:id="rId935" tooltip="Завантажити сертифікат" display="Завантажити сертифікат"/>
    <hyperlink ref="D937" r:id="rId936" tooltip="Завантажити сертифікат" display="Завантажити сертифікат"/>
    <hyperlink ref="D938" r:id="rId937" tooltip="Завантажити сертифікат" display="Завантажити сертифікат"/>
    <hyperlink ref="D939" r:id="rId938" tooltip="Завантажити сертифікат" display="Завантажити сертифікат"/>
    <hyperlink ref="D940" r:id="rId939" tooltip="Завантажити сертифікат" display="Завантажити сертифікат"/>
    <hyperlink ref="D941" r:id="rId940" tooltip="Завантажити сертифікат" display="Завантажити сертифікат"/>
    <hyperlink ref="D942" r:id="rId941" tooltip="Завантажити сертифікат" display="Завантажити сертифікат"/>
    <hyperlink ref="D943" r:id="rId942" tooltip="Завантажити сертифікат" display="Завантажити сертифікат"/>
    <hyperlink ref="D944" r:id="rId943" tooltip="Завантажити сертифікат" display="Завантажити сертифікат"/>
    <hyperlink ref="D945" r:id="rId944" tooltip="Завантажити сертифікат" display="Завантажити сертифікат"/>
    <hyperlink ref="D946" r:id="rId945" tooltip="Завантажити сертифікат" display="Завантажити сертифікат"/>
    <hyperlink ref="D947" r:id="rId946" tooltip="Завантажити сертифікат" display="Завантажити сертифікат"/>
    <hyperlink ref="D948" r:id="rId947" tooltip="Завантажити сертифікат" display="Завантажити сертифікат"/>
    <hyperlink ref="D949" r:id="rId948" tooltip="Завантажити сертифікат" display="Завантажити сертифікат"/>
    <hyperlink ref="D950" r:id="rId949" tooltip="Завантажити сертифікат" display="Завантажити сертифікат"/>
    <hyperlink ref="D951" r:id="rId950" tooltip="Завантажити сертифікат" display="Завантажити сертифікат"/>
    <hyperlink ref="D952" r:id="rId951" tooltip="Завантажити сертифікат" display="Завантажити сертифікат"/>
    <hyperlink ref="D953" r:id="rId952" tooltip="Завантажити сертифікат" display="Завантажити сертифікат"/>
    <hyperlink ref="D954" r:id="rId953" tooltip="Завантажити сертифікат" display="Завантажити сертифікат"/>
    <hyperlink ref="D955" r:id="rId954" tooltip="Завантажити сертифікат" display="Завантажити сертифікат"/>
    <hyperlink ref="D956" r:id="rId955" tooltip="Завантажити сертифікат" display="Завантажити сертифікат"/>
    <hyperlink ref="D957" r:id="rId956" tooltip="Завантажити сертифікат" display="Завантажити сертифікат"/>
    <hyperlink ref="D958" r:id="rId957" tooltip="Завантажити сертифікат" display="Завантажити сертифікат"/>
    <hyperlink ref="D959" r:id="rId958" tooltip="Завантажити сертифікат" display="Завантажити сертифікат"/>
    <hyperlink ref="D960" r:id="rId959" tooltip="Завантажити сертифікат" display="Завантажити сертифікат"/>
    <hyperlink ref="D961" r:id="rId960" tooltip="Завантажити сертифікат" display="Завантажити сертифікат"/>
    <hyperlink ref="D962" r:id="rId961" tooltip="Завантажити сертифікат" display="Завантажити сертифікат"/>
    <hyperlink ref="D963" r:id="rId962" tooltip="Завантажити сертифікат" display="Завантажити сертифікат"/>
    <hyperlink ref="D964" r:id="rId963" tooltip="Завантажити сертифікат" display="Завантажити сертифікат"/>
    <hyperlink ref="D965" r:id="rId964" tooltip="Завантажити сертифікат" display="Завантажити сертифікат"/>
    <hyperlink ref="D966" r:id="rId965" tooltip="Завантажити сертифікат" display="Завантажити сертифікат"/>
    <hyperlink ref="D967" r:id="rId966" tooltip="Завантажити сертифікат" display="Завантажити сертифікат"/>
    <hyperlink ref="D968" r:id="rId967" tooltip="Завантажити сертифікат" display="Завантажити сертифікат"/>
    <hyperlink ref="D969" r:id="rId968" tooltip="Завантажити сертифікат" display="Завантажити сертифікат"/>
    <hyperlink ref="D970" r:id="rId969" tooltip="Завантажити сертифікат" display="Завантажити сертифікат"/>
    <hyperlink ref="D971" r:id="rId970" tooltip="Завантажити сертифікат" display="Завантажити сертифікат"/>
    <hyperlink ref="D972" r:id="rId971" tooltip="Завантажити сертифікат" display="Завантажити сертифікат"/>
    <hyperlink ref="D973" r:id="rId972" tooltip="Завантажити сертифікат" display="Завантажити сертифікат"/>
    <hyperlink ref="D974" r:id="rId973" tooltip="Завантажити сертифікат" display="Завантажити сертифікат"/>
    <hyperlink ref="D975" r:id="rId974" tooltip="Завантажити сертифікат" display="Завантажити сертифікат"/>
    <hyperlink ref="D976" r:id="rId975" tooltip="Завантажити сертифікат" display="Завантажити сертифікат"/>
    <hyperlink ref="D977" r:id="rId976" tooltip="Завантажити сертифікат" display="Завантажити сертифікат"/>
    <hyperlink ref="D978" r:id="rId977" tooltip="Завантажити сертифікат" display="Завантажити сертифікат"/>
    <hyperlink ref="D979" r:id="rId978" tooltip="Завантажити сертифікат" display="Завантажити сертифікат"/>
    <hyperlink ref="D980" r:id="rId979" tooltip="Завантажити сертифікат" display="Завантажити сертифікат"/>
    <hyperlink ref="D981" r:id="rId980" tooltip="Завантажити сертифікат" display="Завантажити сертифікат"/>
    <hyperlink ref="D982" r:id="rId981" tooltip="Завантажити сертифікат" display="Завантажити сертифікат"/>
    <hyperlink ref="D983" r:id="rId982" tooltip="Завантажити сертифікат" display="Завантажити сертифікат"/>
    <hyperlink ref="D984" r:id="rId983" tooltip="Завантажити сертифікат" display="Завантажити сертифікат"/>
    <hyperlink ref="D985" r:id="rId984" tooltip="Завантажити сертифікат" display="Завантажити сертифікат"/>
    <hyperlink ref="D986" r:id="rId985" tooltip="Завантажити сертифікат" display="Завантажити сертифікат"/>
    <hyperlink ref="D987" r:id="rId986" tooltip="Завантажити сертифікат" display="Завантажити сертифікат"/>
    <hyperlink ref="D988" r:id="rId987" tooltip="Завантажити сертифікат" display="Завантажити сертифікат"/>
    <hyperlink ref="D989" r:id="rId988" tooltip="Завантажити сертифікат" display="Завантажити сертифікат"/>
    <hyperlink ref="D990" r:id="rId989" tooltip="Завантажити сертифікат" display="Завантажити сертифікат"/>
    <hyperlink ref="D991" r:id="rId990" tooltip="Завантажити сертифікат" display="Завантажити сертифікат"/>
    <hyperlink ref="D992" r:id="rId991" tooltip="Завантажити сертифікат" display="Завантажити сертифікат"/>
    <hyperlink ref="D993" r:id="rId992" tooltip="Завантажити сертифікат" display="Завантажити сертифікат"/>
    <hyperlink ref="D994" r:id="rId993" tooltip="Завантажити сертифікат" display="Завантажити сертифікат"/>
    <hyperlink ref="D995" r:id="rId994" tooltip="Завантажити сертифікат" display="Завантажити сертифікат"/>
    <hyperlink ref="D996" r:id="rId995" tooltip="Завантажити сертифікат" display="Завантажити сертифікат"/>
    <hyperlink ref="D997" r:id="rId996" tooltip="Завантажити сертифікат" display="Завантажити сертифікат"/>
    <hyperlink ref="D998" r:id="rId997" tooltip="Завантажити сертифікат" display="Завантажити сертифікат"/>
    <hyperlink ref="D999" r:id="rId998" tooltip="Завантажити сертифікат" display="Завантажити сертифікат"/>
    <hyperlink ref="D1000" r:id="rId999" tooltip="Завантажити сертифікат" display="Завантажити сертифікат"/>
    <hyperlink ref="D1001" r:id="rId1000" tooltip="Завантажити сертифікат" display="Завантажити сертифікат"/>
    <hyperlink ref="D1002" r:id="rId1001" tooltip="Завантажити сертифікат" display="Завантажити сертифікат"/>
    <hyperlink ref="D1003" r:id="rId1002" tooltip="Завантажити сертифікат" display="Завантажити сертифікат"/>
    <hyperlink ref="D1004" r:id="rId1003" tooltip="Завантажити сертифікат" display="Завантажити сертифікат"/>
    <hyperlink ref="D1005" r:id="rId1004" tooltip="Завантажити сертифікат" display="Завантажити сертифікат"/>
    <hyperlink ref="D1006" r:id="rId1005" tooltip="Завантажити сертифікат" display="Завантажити сертифікат"/>
    <hyperlink ref="D1007" r:id="rId1006" tooltip="Завантажити сертифікат" display="Завантажити сертифікат"/>
    <hyperlink ref="D1008" r:id="rId1007" tooltip="Завантажити сертифікат" display="Завантажити сертифікат"/>
    <hyperlink ref="D1009" r:id="rId1008" tooltip="Завантажити сертифікат" display="Завантажити сертифікат"/>
    <hyperlink ref="D1010" r:id="rId1009" tooltip="Завантажити сертифікат" display="Завантажити сертифікат"/>
    <hyperlink ref="D1011" r:id="rId1010" tooltip="Завантажити сертифікат" display="Завантажити сертифікат"/>
    <hyperlink ref="D1012" r:id="rId1011" tooltip="Завантажити сертифікат" display="Завантажити сертифікат"/>
    <hyperlink ref="D1013" r:id="rId1012" tooltip="Завантажити сертифікат" display="Завантажити сертифікат"/>
    <hyperlink ref="D1014" r:id="rId1013" tooltip="Завантажити сертифікат" display="Завантажити сертифікат"/>
    <hyperlink ref="D1015" r:id="rId1014" tooltip="Завантажити сертифікат" display="Завантажити сертифікат"/>
    <hyperlink ref="D1016" r:id="rId1015" tooltip="Завантажити сертифікат" display="Завантажити сертифікат"/>
    <hyperlink ref="D1017" r:id="rId1016" tooltip="Завантажити сертифікат" display="Завантажити сертифікат"/>
    <hyperlink ref="D1018" r:id="rId1017" tooltip="Завантажити сертифікат" display="Завантажити сертифікат"/>
    <hyperlink ref="D1019" r:id="rId1018" tooltip="Завантажити сертифікат" display="Завантажити сертифікат"/>
    <hyperlink ref="D1020" r:id="rId1019" tooltip="Завантажити сертифікат" display="Завантажити сертифікат"/>
    <hyperlink ref="D1021" r:id="rId1020" tooltip="Завантажити сертифікат" display="Завантажити сертифікат"/>
    <hyperlink ref="D1022" r:id="rId1021" tooltip="Завантажити сертифікат" display="Завантажити сертифікат"/>
    <hyperlink ref="D1023" r:id="rId1022" tooltip="Завантажити сертифікат" display="Завантажити сертифікат"/>
    <hyperlink ref="D1024" r:id="rId1023" tooltip="Завантажити сертифікат" display="Завантажити сертифікат"/>
    <hyperlink ref="D1025" r:id="rId1024" tooltip="Завантажити сертифікат" display="Завантажити сертифікат"/>
    <hyperlink ref="D1026" r:id="rId1025" tooltip="Завантажити сертифікат" display="Завантажити сертифікат"/>
    <hyperlink ref="D1027" r:id="rId1026" tooltip="Завантажити сертифікат" display="Завантажити сертифікат"/>
    <hyperlink ref="D1028" r:id="rId1027" tooltip="Завантажити сертифікат" display="Завантажити сертифікат"/>
    <hyperlink ref="D1029" r:id="rId1028" tooltip="Завантажити сертифікат" display="Завантажити сертифікат"/>
    <hyperlink ref="D1030" r:id="rId1029" tooltip="Завантажити сертифікат" display="Завантажити сертифікат"/>
    <hyperlink ref="D1031" r:id="rId1030" tooltip="Завантажити сертифікат" display="Завантажити сертифікат"/>
    <hyperlink ref="D1032" r:id="rId1031" tooltip="Завантажити сертифікат" display="Завантажити сертифікат"/>
    <hyperlink ref="D1033" r:id="rId1032" tooltip="Завантажити сертифікат" display="Завантажити сертифікат"/>
    <hyperlink ref="D1034" r:id="rId1033" tooltip="Завантажити сертифікат" display="Завантажити сертифікат"/>
    <hyperlink ref="D1035" r:id="rId1034" tooltip="Завантажити сертифікат" display="Завантажити сертифікат"/>
    <hyperlink ref="D1036" r:id="rId1035" tooltip="Завантажити сертифікат" display="Завантажити сертифікат"/>
    <hyperlink ref="D1037" r:id="rId1036" tooltip="Завантажити сертифікат" display="Завантажити сертифікат"/>
    <hyperlink ref="D1038" r:id="rId1037" tooltip="Завантажити сертифікат" display="Завантажити сертифікат"/>
    <hyperlink ref="D1039" r:id="rId1038" tooltip="Завантажити сертифікат" display="Завантажити сертифікат"/>
    <hyperlink ref="D1040" r:id="rId1039" tooltip="Завантажити сертифікат" display="Завантажити сертифікат"/>
    <hyperlink ref="D1041" r:id="rId1040" tooltip="Завантажити сертифікат" display="Завантажити сертифікат"/>
    <hyperlink ref="D1042" r:id="rId1041" tooltip="Завантажити сертифікат" display="Завантажити сертифікат"/>
    <hyperlink ref="D1043" r:id="rId1042" tooltip="Завантажити сертифікат" display="Завантажити сертифікат"/>
    <hyperlink ref="D1044" r:id="rId1043" tooltip="Завантажити сертифікат" display="Завантажити сертифікат"/>
    <hyperlink ref="D1045" r:id="rId1044" tooltip="Завантажити сертифікат" display="Завантажити сертифікат"/>
    <hyperlink ref="D1046" r:id="rId1045" tooltip="Завантажити сертифікат" display="Завантажити сертифікат"/>
    <hyperlink ref="D1047" r:id="rId1046" tooltip="Завантажити сертифікат" display="Завантажити сертифікат"/>
    <hyperlink ref="D1048" r:id="rId1047" tooltip="Завантажити сертифікат" display="Завантажити сертифікат"/>
    <hyperlink ref="D1049" r:id="rId1048" tooltip="Завантажити сертифікат" display="Завантажити сертифікат"/>
    <hyperlink ref="D1050" r:id="rId1049" tooltip="Завантажити сертифікат" display="Завантажити сертифікат"/>
    <hyperlink ref="D1051" r:id="rId1050" tooltip="Завантажити сертифікат" display="Завантажити сертифікат"/>
    <hyperlink ref="D1052" r:id="rId1051" tooltip="Завантажити сертифікат" display="Завантажити сертифікат"/>
    <hyperlink ref="D1053" r:id="rId1052" tooltip="Завантажити сертифікат" display="Завантажити сертифікат"/>
    <hyperlink ref="D1054" r:id="rId1053" tooltip="Завантажити сертифікат" display="Завантажити сертифікат"/>
    <hyperlink ref="D1055" r:id="rId1054" tooltip="Завантажити сертифікат" display="Завантажити сертифікат"/>
    <hyperlink ref="D1056" r:id="rId1055" tooltip="Завантажити сертифікат" display="Завантажити сертифікат"/>
    <hyperlink ref="D1057" r:id="rId1056" tooltip="Завантажити сертифікат" display="Завантажити сертифікат"/>
    <hyperlink ref="D1058" r:id="rId1057" tooltip="Завантажити сертифікат" display="Завантажити сертифікат"/>
    <hyperlink ref="D1059" r:id="rId1058" tooltip="Завантажити сертифікат" display="Завантажити сертифікат"/>
    <hyperlink ref="D1060" r:id="rId1059" tooltip="Завантажити сертифікат" display="Завантажити сертифікат"/>
    <hyperlink ref="D1061" r:id="rId1060" tooltip="Завантажити сертифікат" display="Завантажити сертифікат"/>
    <hyperlink ref="D1062" r:id="rId1061" tooltip="Завантажити сертифікат" display="Завантажити сертифікат"/>
    <hyperlink ref="D1063" r:id="rId1062" tooltip="Завантажити сертифікат" display="Завантажити сертифікат"/>
    <hyperlink ref="D1064" r:id="rId1063" tooltip="Завантажити сертифікат" display="Завантажити сертифікат"/>
    <hyperlink ref="D1065" r:id="rId1064" tooltip="Завантажити сертифікат" display="Завантажити сертифікат"/>
    <hyperlink ref="D1066" r:id="rId1065" tooltip="Завантажити сертифікат" display="Завантажити сертифікат"/>
    <hyperlink ref="D1067" r:id="rId1066" tooltip="Завантажити сертифікат" display="Завантажити сертифікат"/>
    <hyperlink ref="D1068" r:id="rId1067" tooltip="Завантажити сертифікат" display="Завантажити сертифікат"/>
    <hyperlink ref="D1069" r:id="rId1068" tooltip="Завантажити сертифікат" display="Завантажити сертифікат"/>
    <hyperlink ref="D1070" r:id="rId1069" tooltip="Завантажити сертифікат" display="Завантажити сертифікат"/>
    <hyperlink ref="D1071" r:id="rId1070" tooltip="Завантажити сертифікат" display="Завантажити сертифікат"/>
    <hyperlink ref="D1072" r:id="rId1071" tooltip="Завантажити сертифікат" display="Завантажити сертифікат"/>
    <hyperlink ref="D1073" r:id="rId1072" tooltip="Завантажити сертифікат" display="Завантажити сертифікат"/>
    <hyperlink ref="D1074" r:id="rId1073" tooltip="Завантажити сертифікат" display="Завантажити сертифікат"/>
    <hyperlink ref="D1075" r:id="rId1074" tooltip="Завантажити сертифікат" display="Завантажити сертифікат"/>
    <hyperlink ref="D1076" r:id="rId1075" tooltip="Завантажити сертифікат" display="Завантажити сертифікат"/>
    <hyperlink ref="D1077" r:id="rId1076" tooltip="Завантажити сертифікат" display="Завантажити сертифікат"/>
    <hyperlink ref="D1078" r:id="rId1077" tooltip="Завантажити сертифікат" display="Завантажити сертифікат"/>
    <hyperlink ref="D1079" r:id="rId1078" tooltip="Завантажити сертифікат" display="Завантажити сертифікат"/>
    <hyperlink ref="D1080" r:id="rId1079" tooltip="Завантажити сертифікат" display="Завантажити сертифікат"/>
    <hyperlink ref="D1081" r:id="rId1080" tooltip="Завантажити сертифікат" display="Завантажити сертифікат"/>
    <hyperlink ref="D1082" r:id="rId1081" tooltip="Завантажити сертифікат" display="Завантажити сертифікат"/>
    <hyperlink ref="D1083" r:id="rId1082" tooltip="Завантажити сертифікат" display="Завантажити сертифікат"/>
    <hyperlink ref="D1084" r:id="rId1083" tooltip="Завантажити сертифікат" display="Завантажити сертифікат"/>
    <hyperlink ref="D1085" r:id="rId1084" tooltip="Завантажити сертифікат" display="Завантажити сертифікат"/>
    <hyperlink ref="D1086" r:id="rId1085" tooltip="Завантажити сертифікат" display="Завантажити сертифікат"/>
    <hyperlink ref="D1087" r:id="rId1086" tooltip="Завантажити сертифікат" display="Завантажити сертифікат"/>
    <hyperlink ref="D1088" r:id="rId1087" tooltip="Завантажити сертифікат" display="Завантажити сертифікат"/>
    <hyperlink ref="D1089" r:id="rId1088" tooltip="Завантажити сертифікат" display="Завантажити сертифікат"/>
    <hyperlink ref="D1090" r:id="rId1089" tooltip="Завантажити сертифікат" display="Завантажити сертифікат"/>
    <hyperlink ref="D1091" r:id="rId1090" tooltip="Завантажити сертифікат" display="Завантажити сертифікат"/>
    <hyperlink ref="D1092" r:id="rId1091" tooltip="Завантажити сертифікат" display="Завантажити сертифікат"/>
    <hyperlink ref="D1093" r:id="rId1092" tooltip="Завантажити сертифікат" display="Завантажити сертифікат"/>
    <hyperlink ref="D1094" r:id="rId1093" tooltip="Завантажити сертифікат" display="Завантажити сертифікат"/>
    <hyperlink ref="D1095" r:id="rId1094" tooltip="Завантажити сертифікат" display="Завантажити сертифікат"/>
    <hyperlink ref="D1096" r:id="rId1095" tooltip="Завантажити сертифікат" display="Завантажити сертифікат"/>
    <hyperlink ref="D1097" r:id="rId1096" tooltip="Завантажити сертифікат" display="Завантажити сертифікат"/>
    <hyperlink ref="D1098" r:id="rId1097" tooltip="Завантажити сертифікат" display="Завантажити сертифікат"/>
    <hyperlink ref="D1099" r:id="rId1098" tooltip="Завантажити сертифікат" display="Завантажити сертифікат"/>
    <hyperlink ref="D1100" r:id="rId1099" tooltip="Завантажити сертифікат" display="Завантажити сертифікат"/>
    <hyperlink ref="D1101" r:id="rId1100" tooltip="Завантажити сертифікат" display="Завантажити сертифікат"/>
    <hyperlink ref="D1102" r:id="rId1101" tooltip="Завантажити сертифікат" display="Завантажити сертифікат"/>
    <hyperlink ref="D1103" r:id="rId1102" tooltip="Завантажити сертифікат" display="Завантажити сертифікат"/>
    <hyperlink ref="D1104" r:id="rId1103" tooltip="Завантажити сертифікат" display="Завантажити сертифікат"/>
    <hyperlink ref="D1105" r:id="rId1104" tooltip="Завантажити сертифікат" display="Завантажити сертифікат"/>
    <hyperlink ref="D1106" r:id="rId1105" tooltip="Завантажити сертифікат" display="Завантажити сертифікат"/>
    <hyperlink ref="D1107" r:id="rId1106" tooltip="Завантажити сертифікат" display="Завантажити сертифікат"/>
    <hyperlink ref="D1108" r:id="rId1107" tooltip="Завантажити сертифікат" display="Завантажити сертифікат"/>
    <hyperlink ref="D1109" r:id="rId1108" tooltip="Завантажити сертифікат" display="Завантажити сертифікат"/>
    <hyperlink ref="D1110" r:id="rId1109" tooltip="Завантажити сертифікат" display="Завантажити сертифікат"/>
    <hyperlink ref="D1111" r:id="rId1110" tooltip="Завантажити сертифікат" display="Завантажити сертифікат"/>
    <hyperlink ref="D1112" r:id="rId1111" tooltip="Завантажити сертифікат" display="Завантажити сертифікат"/>
    <hyperlink ref="D1113" r:id="rId1112" tooltip="Завантажити сертифікат" display="Завантажити сертифікат"/>
    <hyperlink ref="D1114" r:id="rId1113" tooltip="Завантажити сертифікат" display="Завантажити сертифікат"/>
    <hyperlink ref="D1115" r:id="rId1114" tooltip="Завантажити сертифікат" display="Завантажити сертифікат"/>
    <hyperlink ref="D1116" r:id="rId1115" tooltip="Завантажити сертифікат" display="Завантажити сертифікат"/>
    <hyperlink ref="D1117" r:id="rId1116" tooltip="Завантажити сертифікат" display="Завантажити сертифікат"/>
    <hyperlink ref="D1118" r:id="rId1117" tooltip="Завантажити сертифікат" display="Завантажити сертифікат"/>
    <hyperlink ref="D1119" r:id="rId1118" tooltip="Завантажити сертифікат" display="Завантажити сертифікат"/>
    <hyperlink ref="D1120" r:id="rId1119" tooltip="Завантажити сертифікат" display="Завантажити сертифікат"/>
    <hyperlink ref="D1121" r:id="rId1120" tooltip="Завантажити сертифікат" display="Завантажити сертифікат"/>
    <hyperlink ref="D1122" r:id="rId1121" tooltip="Завантажити сертифікат" display="Завантажити сертифікат"/>
    <hyperlink ref="D1123" r:id="rId1122" tooltip="Завантажити сертифікат" display="Завантажити сертифікат"/>
    <hyperlink ref="D1124" r:id="rId1123" tooltip="Завантажити сертифікат" display="Завантажити сертифікат"/>
    <hyperlink ref="D1125" r:id="rId1124" tooltip="Завантажити сертифікат" display="Завантажити сертифікат"/>
    <hyperlink ref="D1126" r:id="rId1125" tooltip="Завантажити сертифікат" display="Завантажити сертифікат"/>
    <hyperlink ref="D1127" r:id="rId1126" tooltip="Завантажити сертифікат" display="Завантажити сертифікат"/>
    <hyperlink ref="D1128" r:id="rId1127" tooltip="Завантажити сертифікат" display="Завантажити сертифікат"/>
    <hyperlink ref="D1129" r:id="rId1128" tooltip="Завантажити сертифікат" display="Завантажити сертифікат"/>
    <hyperlink ref="D1130" r:id="rId1129" tooltip="Завантажити сертифікат" display="Завантажити сертифікат"/>
    <hyperlink ref="D1131" r:id="rId1130" tooltip="Завантажити сертифікат" display="Завантажити сертифікат"/>
    <hyperlink ref="D1132" r:id="rId1131" tooltip="Завантажити сертифікат" display="Завантажити сертифікат"/>
    <hyperlink ref="D1133" r:id="rId1132" tooltip="Завантажити сертифікат" display="Завантажити сертифікат"/>
    <hyperlink ref="D1134" r:id="rId1133" tooltip="Завантажити сертифікат" display="Завантажити сертифікат"/>
    <hyperlink ref="D1135" r:id="rId1134" tooltip="Завантажити сертифікат" display="Завантажити сертифікат"/>
    <hyperlink ref="D1136" r:id="rId1135" tooltip="Завантажити сертифікат" display="Завантажити сертифікат"/>
    <hyperlink ref="D1137" r:id="rId1136" tooltip="Завантажити сертифікат" display="Завантажити сертифікат"/>
    <hyperlink ref="D1138" r:id="rId1137" tooltip="Завантажити сертифікат" display="Завантажити сертифікат"/>
    <hyperlink ref="D1139" r:id="rId1138" tooltip="Завантажити сертифікат" display="Завантажити сертифікат"/>
    <hyperlink ref="D1140" r:id="rId1139" tooltip="Завантажити сертифікат" display="Завантажити сертифікат"/>
    <hyperlink ref="D1141" r:id="rId1140" tooltip="Завантажити сертифікат" display="Завантажити сертифікат"/>
    <hyperlink ref="D1142" r:id="rId1141" tooltip="Завантажити сертифікат" display="Завантажити сертифікат"/>
    <hyperlink ref="D1143" r:id="rId1142" tooltip="Завантажити сертифікат" display="Завантажити сертифікат"/>
    <hyperlink ref="D1144" r:id="rId1143" tooltip="Завантажити сертифікат" display="Завантажити сертифікат"/>
    <hyperlink ref="D1145" r:id="rId1144" tooltip="Завантажити сертифікат" display="Завантажити сертифікат"/>
    <hyperlink ref="D1146" r:id="rId1145" tooltip="Завантажити сертифікат" display="Завантажити сертифікат"/>
    <hyperlink ref="D1147" r:id="rId1146" tooltip="Завантажити сертифікат" display="Завантажити сертифікат"/>
    <hyperlink ref="D1148" r:id="rId1147" tooltip="Завантажити сертифікат" display="Завантажити сертифікат"/>
    <hyperlink ref="D1149" r:id="rId1148" tooltip="Завантажити сертифікат" display="Завантажити сертифікат"/>
    <hyperlink ref="D1150" r:id="rId1149" tooltip="Завантажити сертифікат" display="Завантажити сертифікат"/>
    <hyperlink ref="D1151" r:id="rId1150" tooltip="Завантажити сертифікат" display="Завантажити сертифікат"/>
    <hyperlink ref="D1152" r:id="rId1151" tooltip="Завантажити сертифікат" display="Завантажити сертифікат"/>
    <hyperlink ref="D1153" r:id="rId1152" tooltip="Завантажити сертифікат" display="Завантажити сертифікат"/>
    <hyperlink ref="D1154" r:id="rId1153" tooltip="Завантажити сертифікат" display="Завантажити сертифікат"/>
    <hyperlink ref="D1155" r:id="rId1154" tooltip="Завантажити сертифікат" display="Завантажити сертифікат"/>
    <hyperlink ref="D1156" r:id="rId1155" tooltip="Завантажити сертифікат" display="Завантажити сертифікат"/>
    <hyperlink ref="D1157" r:id="rId1156" tooltip="Завантажити сертифікат" display="Завантажити сертифікат"/>
    <hyperlink ref="D1158" r:id="rId1157" tooltip="Завантажити сертифікат" display="Завантажити сертифікат"/>
    <hyperlink ref="D1159" r:id="rId1158" tooltip="Завантажити сертифікат" display="Завантажити сертифікат"/>
    <hyperlink ref="D1160" r:id="rId1159" tooltip="Завантажити сертифікат" display="Завантажити сертифікат"/>
    <hyperlink ref="D1161" r:id="rId1160" tooltip="Завантажити сертифікат" display="Завантажити сертифікат"/>
    <hyperlink ref="D1162" r:id="rId1161" tooltip="Завантажити сертифікат" display="Завантажити сертифікат"/>
    <hyperlink ref="D1163" r:id="rId1162" tooltip="Завантажити сертифікат" display="Завантажити сертифікат"/>
    <hyperlink ref="D1164" r:id="rId1163" tooltip="Завантажити сертифікат" display="Завантажити сертифікат"/>
    <hyperlink ref="D1165" r:id="rId1164" tooltip="Завантажити сертифікат" display="Завантажити сертифікат"/>
    <hyperlink ref="D1166" r:id="rId1165" tooltip="Завантажити сертифікат" display="Завантажити сертифікат"/>
    <hyperlink ref="D1167" r:id="rId1166" tooltip="Завантажити сертифікат" display="Завантажити сертифікат"/>
    <hyperlink ref="D1168" r:id="rId1167" tooltip="Завантажити сертифікат" display="Завантажити сертифікат"/>
    <hyperlink ref="D1169" r:id="rId1168" tooltip="Завантажити сертифікат" display="Завантажити сертифікат"/>
    <hyperlink ref="D1170" r:id="rId1169" tooltip="Завантажити сертифікат" display="Завантажити сертифікат"/>
    <hyperlink ref="D1171" r:id="rId1170" tooltip="Завантажити сертифікат" display="Завантажити сертифікат"/>
    <hyperlink ref="D1172" r:id="rId1171" tooltip="Завантажити сертифікат" display="Завантажити сертифікат"/>
    <hyperlink ref="D1173" r:id="rId1172" tooltip="Завантажити сертифікат" display="Завантажити сертифікат"/>
    <hyperlink ref="D1174" r:id="rId1173" tooltip="Завантажити сертифікат" display="Завантажити сертифікат"/>
    <hyperlink ref="D1175" r:id="rId1174" tooltip="Завантажити сертифікат" display="Завантажити сертифікат"/>
    <hyperlink ref="D1176" r:id="rId1175" tooltip="Завантажити сертифікат" display="Завантажити сертифікат"/>
    <hyperlink ref="D1177" r:id="rId1176" tooltip="Завантажити сертифікат" display="Завантажити сертифікат"/>
    <hyperlink ref="D1178" r:id="rId1177" tooltip="Завантажити сертифікат" display="Завантажити сертифікат"/>
    <hyperlink ref="D1179" r:id="rId1178" tooltip="Завантажити сертифікат" display="Завантажити сертифікат"/>
    <hyperlink ref="D1180" r:id="rId1179" tooltip="Завантажити сертифікат" display="Завантажити сертифікат"/>
    <hyperlink ref="D1181" r:id="rId1180" tooltip="Завантажити сертифікат" display="Завантажити сертифікат"/>
    <hyperlink ref="D1182" r:id="rId1181" tooltip="Завантажити сертифікат" display="Завантажити сертифікат"/>
    <hyperlink ref="D1183" r:id="rId1182" tooltip="Завантажити сертифікат" display="Завантажити сертифікат"/>
    <hyperlink ref="D1184" r:id="rId1183" tooltip="Завантажити сертифікат" display="Завантажити сертифікат"/>
    <hyperlink ref="D1185" r:id="rId1184" tooltip="Завантажити сертифікат" display="Завантажити сертифікат"/>
    <hyperlink ref="D1186" r:id="rId1185" tooltip="Завантажити сертифікат" display="Завантажити сертифікат"/>
    <hyperlink ref="D1187" r:id="rId1186" tooltip="Завантажити сертифікат" display="Завантажити сертифікат"/>
    <hyperlink ref="D1188" r:id="rId1187" tooltip="Завантажити сертифікат" display="Завантажити сертифікат"/>
    <hyperlink ref="D1189" r:id="rId1188" tooltip="Завантажити сертифікат" display="Завантажити сертифікат"/>
    <hyperlink ref="D1190" r:id="rId1189" tooltip="Завантажити сертифікат" display="Завантажити сертифікат"/>
    <hyperlink ref="D1191" r:id="rId1190" tooltip="Завантажити сертифікат" display="Завантажити сертифікат"/>
    <hyperlink ref="D1192" r:id="rId1191" tooltip="Завантажити сертифікат" display="Завантажити сертифікат"/>
    <hyperlink ref="D1193" r:id="rId1192" tooltip="Завантажити сертифікат" display="Завантажити сертифікат"/>
    <hyperlink ref="D1194" r:id="rId1193" tooltip="Завантажити сертифікат" display="Завантажити сертифікат"/>
    <hyperlink ref="D1195" r:id="rId1194" tooltip="Завантажити сертифікат" display="Завантажити сертифікат"/>
    <hyperlink ref="D1196" r:id="rId1195" tooltip="Завантажити сертифікат" display="Завантажити сертифікат"/>
    <hyperlink ref="D1197" r:id="rId1196" tooltip="Завантажити сертифікат" display="Завантажити сертифікат"/>
    <hyperlink ref="D1198" r:id="rId1197" tooltip="Завантажити сертифікат" display="Завантажити сертифікат"/>
    <hyperlink ref="D1199" r:id="rId1198" tooltip="Завантажити сертифікат" display="Завантажити сертифікат"/>
    <hyperlink ref="D1200" r:id="rId1199" tooltip="Завантажити сертифікат" display="Завантажити сертифікат"/>
    <hyperlink ref="D1201" r:id="rId1200" tooltip="Завантажити сертифікат" display="Завантажити сертифікат"/>
    <hyperlink ref="D1202" r:id="rId1201" tooltip="Завантажити сертифікат" display="Завантажити сертифікат"/>
    <hyperlink ref="D1203" r:id="rId1202" tooltip="Завантажити сертифікат" display="Завантажити сертифікат"/>
    <hyperlink ref="D1204" r:id="rId1203" tooltip="Завантажити сертифікат" display="Завантажити сертифікат"/>
    <hyperlink ref="D1205" r:id="rId1204" tooltip="Завантажити сертифікат" display="Завантажити сертифікат"/>
    <hyperlink ref="D1206" r:id="rId1205" tooltip="Завантажити сертифікат" display="Завантажити сертифікат"/>
    <hyperlink ref="D1207" r:id="rId1206" tooltip="Завантажити сертифікат" display="Завантажити сертифікат"/>
    <hyperlink ref="D1208" r:id="rId1207" tooltip="Завантажити сертифікат" display="Завантажити сертифікат"/>
    <hyperlink ref="D1209" r:id="rId1208" tooltip="Завантажити сертифікат" display="Завантажити сертифікат"/>
    <hyperlink ref="D1210" r:id="rId1209" tooltip="Завантажити сертифікат" display="Завантажити сертифікат"/>
    <hyperlink ref="D1211" r:id="rId1210" tooltip="Завантажити сертифікат" display="Завантажити сертифікат"/>
    <hyperlink ref="D1212" r:id="rId1211" tooltip="Завантажити сертифікат" display="Завантажити сертифікат"/>
    <hyperlink ref="D1213" r:id="rId1212" tooltip="Завантажити сертифікат" display="Завантажити сертифікат"/>
    <hyperlink ref="D1214" r:id="rId1213" tooltip="Завантажити сертифікат" display="Завантажити сертифікат"/>
    <hyperlink ref="D1215" r:id="rId1214" tooltip="Завантажити сертифікат" display="Завантажити сертифікат"/>
    <hyperlink ref="D1216" r:id="rId1215" tooltip="Завантажити сертифікат" display="Завантажити сертифікат"/>
    <hyperlink ref="D1217" r:id="rId1216" tooltip="Завантажити сертифікат" display="Завантажити сертифікат"/>
    <hyperlink ref="D1218" r:id="rId1217" tooltip="Завантажити сертифікат" display="Завантажити сертифікат"/>
    <hyperlink ref="D1219" r:id="rId1218" tooltip="Завантажити сертифікат" display="Завантажити сертифікат"/>
    <hyperlink ref="D1220" r:id="rId1219" tooltip="Завантажити сертифікат" display="Завантажити сертифікат"/>
    <hyperlink ref="D1221" r:id="rId1220" tooltip="Завантажити сертифікат" display="Завантажити сертифікат"/>
    <hyperlink ref="D1222" r:id="rId1221" tooltip="Завантажити сертифікат" display="Завантажити сертифікат"/>
    <hyperlink ref="D1223" r:id="rId1222" tooltip="Завантажити сертифікат" display="Завантажити сертифікат"/>
    <hyperlink ref="D1224" r:id="rId1223" tooltip="Завантажити сертифікат" display="Завантажити сертифікат"/>
    <hyperlink ref="D1225" r:id="rId1224" tooltip="Завантажити сертифікат" display="Завантажити сертифікат"/>
    <hyperlink ref="D1226" r:id="rId1225" tooltip="Завантажити сертифікат" display="Завантажити сертифікат"/>
    <hyperlink ref="D1227" r:id="rId1226" tooltip="Завантажити сертифікат" display="Завантажити сертифікат"/>
    <hyperlink ref="D1228" r:id="rId1227" tooltip="Завантажити сертифікат" display="Завантажити сертифікат"/>
    <hyperlink ref="D1229" r:id="rId1228" tooltip="Завантажити сертифікат" display="Завантажити сертифікат"/>
    <hyperlink ref="D1230" r:id="rId1229" tooltip="Завантажити сертифікат" display="Завантажити сертифікат"/>
    <hyperlink ref="D1231" r:id="rId1230" tooltip="Завантажити сертифікат" display="Завантажити сертифікат"/>
    <hyperlink ref="D1232" r:id="rId1231" tooltip="Завантажити сертифікат" display="Завантажити сертифікат"/>
    <hyperlink ref="D1233" r:id="rId1232" tooltip="Завантажити сертифікат" display="Завантажити сертифікат"/>
    <hyperlink ref="D1234" r:id="rId1233" tooltip="Завантажити сертифікат" display="Завантажити сертифікат"/>
    <hyperlink ref="D1235" r:id="rId1234" tooltip="Завантажити сертифікат" display="Завантажити сертифікат"/>
    <hyperlink ref="D1236" r:id="rId1235" tooltip="Завантажити сертифікат" display="Завантажити сертифікат"/>
    <hyperlink ref="D1237" r:id="rId1236" tooltip="Завантажити сертифікат" display="Завантажити сертифікат"/>
    <hyperlink ref="D1238" r:id="rId1237" tooltip="Завантажити сертифікат" display="Завантажити сертифікат"/>
    <hyperlink ref="D1239" r:id="rId1238" tooltip="Завантажити сертифікат" display="Завантажити сертифікат"/>
    <hyperlink ref="D1240" r:id="rId1239" tooltip="Завантажити сертифікат" display="Завантажити сертифікат"/>
    <hyperlink ref="D1241" r:id="rId1240" tooltip="Завантажити сертифікат" display="Завантажити сертифікат"/>
    <hyperlink ref="D1242" r:id="rId1241" tooltip="Завантажити сертифікат" display="Завантажити сертифікат"/>
    <hyperlink ref="D1243" r:id="rId1242" tooltip="Завантажити сертифікат" display="Завантажити сертифікат"/>
    <hyperlink ref="D1244" r:id="rId1243" tooltip="Завантажити сертифікат" display="Завантажити сертифікат"/>
    <hyperlink ref="D1245" r:id="rId1244" tooltip="Завантажити сертифікат" display="Завантажити сертифікат"/>
    <hyperlink ref="D1246" r:id="rId1245" tooltip="Завантажити сертифікат" display="Завантажити сертифікат"/>
    <hyperlink ref="D1247" r:id="rId1246" tooltip="Завантажити сертифікат" display="Завантажити сертифікат"/>
    <hyperlink ref="D1248" r:id="rId1247" tooltip="Завантажити сертифікат" display="Завантажити сертифікат"/>
    <hyperlink ref="D1249" r:id="rId1248" tooltip="Завантажити сертифікат" display="Завантажити сертифікат"/>
    <hyperlink ref="D1250" r:id="rId1249" tooltip="Завантажити сертифікат" display="Завантажити сертифікат"/>
    <hyperlink ref="D1251" r:id="rId1250" tooltip="Завантажити сертифікат" display="Завантажити сертифікат"/>
    <hyperlink ref="D1252" r:id="rId1251" tooltip="Завантажити сертифікат" display="Завантажити сертифікат"/>
    <hyperlink ref="D1253" r:id="rId1252" tooltip="Завантажити сертифікат" display="Завантажити сертифікат"/>
    <hyperlink ref="D1254" r:id="rId1253" tooltip="Завантажити сертифікат" display="Завантажити сертифікат"/>
    <hyperlink ref="D1255" r:id="rId1254" tooltip="Завантажити сертифікат" display="Завантажити сертифікат"/>
    <hyperlink ref="D1256" r:id="rId1255" tooltip="Завантажити сертифікат" display="Завантажити сертифікат"/>
    <hyperlink ref="D1257" r:id="rId1256" tooltip="Завантажити сертифікат" display="Завантажити сертифікат"/>
    <hyperlink ref="D1258" r:id="rId1257" tooltip="Завантажити сертифікат" display="Завантажити сертифікат"/>
    <hyperlink ref="D1259" r:id="rId1258" tooltip="Завантажити сертифікат" display="Завантажити сертифікат"/>
    <hyperlink ref="D1260" r:id="rId1259" tooltip="Завантажити сертифікат" display="Завантажити сертифікат"/>
    <hyperlink ref="D1261" r:id="rId1260" tooltip="Завантажити сертифікат" display="Завантажити сертифікат"/>
    <hyperlink ref="D1262" r:id="rId1261" tooltip="Завантажити сертифікат" display="Завантажити сертифікат"/>
    <hyperlink ref="D1263" r:id="rId1262" tooltip="Завантажити сертифікат" display="Завантажити сертифікат"/>
    <hyperlink ref="D1264" r:id="rId1263" tooltip="Завантажити сертифікат" display="Завантажити сертифікат"/>
    <hyperlink ref="D1265" r:id="rId1264" tooltip="Завантажити сертифікат" display="Завантажити сертифікат"/>
    <hyperlink ref="D1266" r:id="rId1265" tooltip="Завантажити сертифікат" display="Завантажити сертифікат"/>
    <hyperlink ref="D1267" r:id="rId1266" tooltip="Завантажити сертифікат" display="Завантажити сертифікат"/>
    <hyperlink ref="D1268" r:id="rId1267" tooltip="Завантажити сертифікат" display="Завантажити сертифікат"/>
    <hyperlink ref="D1269" r:id="rId1268" tooltip="Завантажити сертифікат" display="Завантажити сертифікат"/>
    <hyperlink ref="D1270" r:id="rId1269" tooltip="Завантажити сертифікат" display="Завантажити сертифікат"/>
    <hyperlink ref="D1271" r:id="rId1270" tooltip="Завантажити сертифікат" display="Завантажити сертифікат"/>
    <hyperlink ref="D1272" r:id="rId1271" tooltip="Завантажити сертифікат" display="Завантажити сертифікат"/>
    <hyperlink ref="D1273" r:id="rId1272" tooltip="Завантажити сертифікат" display="Завантажити сертифікат"/>
    <hyperlink ref="D1274" r:id="rId1273" tooltip="Завантажити сертифікат" display="Завантажити сертифікат"/>
    <hyperlink ref="D1275" r:id="rId1274" tooltip="Завантажити сертифікат" display="Завантажити сертифікат"/>
    <hyperlink ref="D1276" r:id="rId1275" tooltip="Завантажити сертифікат" display="Завантажити сертифікат"/>
    <hyperlink ref="D1277" r:id="rId1276" tooltip="Завантажити сертифікат" display="Завантажити сертифікат"/>
    <hyperlink ref="D1278" r:id="rId1277" tooltip="Завантажити сертифікат" display="Завантажити сертифікат"/>
    <hyperlink ref="D1279" r:id="rId1278" tooltip="Завантажити сертифікат" display="Завантажити сертифікат"/>
    <hyperlink ref="D1280" r:id="rId1279" tooltip="Завантажити сертифікат" display="Завантажити сертифікат"/>
    <hyperlink ref="D1281" r:id="rId1280" tooltip="Завантажити сертифікат" display="Завантажити сертифікат"/>
    <hyperlink ref="D1282" r:id="rId1281" tooltip="Завантажити сертифікат" display="Завантажити сертифікат"/>
    <hyperlink ref="D1283" r:id="rId1282" tooltip="Завантажити сертифікат" display="Завантажити сертифікат"/>
    <hyperlink ref="D1284" r:id="rId1283" tooltip="Завантажити сертифікат" display="Завантажити сертифікат"/>
    <hyperlink ref="D1285" r:id="rId1284" tooltip="Завантажити сертифікат" display="Завантажити сертифікат"/>
    <hyperlink ref="D1286" r:id="rId1285" tooltip="Завантажити сертифікат" display="Завантажити сертифікат"/>
    <hyperlink ref="D1287" r:id="rId1286" tooltip="Завантажити сертифікат" display="Завантажити сертифікат"/>
    <hyperlink ref="D1288" r:id="rId1287" tooltip="Завантажити сертифікат" display="Завантажити сертифікат"/>
    <hyperlink ref="D1289" r:id="rId1288" tooltip="Завантажити сертифікат" display="Завантажити сертифікат"/>
    <hyperlink ref="D1290" r:id="rId1289" tooltip="Завантажити сертифікат" display="Завантажити сертифікат"/>
    <hyperlink ref="D1291" r:id="rId1290" tooltip="Завантажити сертифікат" display="Завантажити сертифікат"/>
    <hyperlink ref="D1292" r:id="rId1291" tooltip="Завантажити сертифікат" display="Завантажити сертифікат"/>
    <hyperlink ref="D1293" r:id="rId1292" tooltip="Завантажити сертифікат" display="Завантажити сертифікат"/>
    <hyperlink ref="D1294" r:id="rId1293" tooltip="Завантажити сертифікат" display="Завантажити сертифікат"/>
    <hyperlink ref="D1295" r:id="rId1294" tooltip="Завантажити сертифікат" display="Завантажити сертифікат"/>
    <hyperlink ref="D1296" r:id="rId1295" tooltip="Завантажити сертифікат" display="Завантажити сертифікат"/>
    <hyperlink ref="D1297" r:id="rId1296" tooltip="Завантажити сертифікат" display="Завантажити сертифікат"/>
    <hyperlink ref="D1298" r:id="rId1297" tooltip="Завантажити сертифікат" display="Завантажити сертифікат"/>
    <hyperlink ref="D1299" r:id="rId1298" tooltip="Завантажити сертифікат" display="Завантажити сертифікат"/>
    <hyperlink ref="D1300" r:id="rId1299" tooltip="Завантажити сертифікат" display="Завантажити сертифікат"/>
    <hyperlink ref="D1301" r:id="rId1300" tooltip="Завантажити сертифікат" display="Завантажити сертифікат"/>
    <hyperlink ref="D1302" r:id="rId1301" tooltip="Завантажити сертифікат" display="Завантажити сертифікат"/>
    <hyperlink ref="D1303" r:id="rId1302" tooltip="Завантажити сертифікат" display="Завантажити сертифікат"/>
    <hyperlink ref="D1304" r:id="rId1303" tooltip="Завантажити сертифікат" display="Завантажити сертифікат"/>
    <hyperlink ref="D1305" r:id="rId1304" tooltip="Завантажити сертифікат" display="Завантажити сертифікат"/>
    <hyperlink ref="D1306" r:id="rId1305" tooltip="Завантажити сертифікат" display="Завантажити сертифікат"/>
    <hyperlink ref="D1307" r:id="rId1306" tooltip="Завантажити сертифікат" display="Завантажити сертифікат"/>
    <hyperlink ref="D1308" r:id="rId1307" tooltip="Завантажити сертифікат" display="Завантажити сертифікат"/>
    <hyperlink ref="D1309" r:id="rId1308" tooltip="Завантажити сертифікат" display="Завантажити сертифікат"/>
    <hyperlink ref="D1310" r:id="rId1309" tooltip="Завантажити сертифікат" display="Завантажити сертифікат"/>
    <hyperlink ref="D1311" r:id="rId1310" tooltip="Завантажити сертифікат" display="Завантажити сертифікат"/>
    <hyperlink ref="D1312" r:id="rId1311" tooltip="Завантажити сертифікат" display="Завантажити сертифікат"/>
    <hyperlink ref="D1313" r:id="rId1312" tooltip="Завантажити сертифікат" display="Завантажити сертифікат"/>
    <hyperlink ref="D1314" r:id="rId1313" tooltip="Завантажити сертифікат" display="Завантажити сертифікат"/>
    <hyperlink ref="D1315" r:id="rId1314" tooltip="Завантажити сертифікат" display="Завантажити сертифікат"/>
    <hyperlink ref="D1316" r:id="rId1315" tooltip="Завантажити сертифікат" display="Завантажити сертифікат"/>
    <hyperlink ref="D1317" r:id="rId1316" tooltip="Завантажити сертифікат" display="Завантажити сертифікат"/>
    <hyperlink ref="D1318" r:id="rId1317" tooltip="Завантажити сертифікат" display="Завантажити сертифікат"/>
    <hyperlink ref="D1319" r:id="rId1318" tooltip="Завантажити сертифікат" display="Завантажити сертифікат"/>
    <hyperlink ref="D1320" r:id="rId1319" tooltip="Завантажити сертифікат" display="Завантажити сертифікат"/>
    <hyperlink ref="D1321" r:id="rId1320" tooltip="Завантажити сертифікат" display="Завантажити сертифікат"/>
    <hyperlink ref="D1322" r:id="rId1321" tooltip="Завантажити сертифікат" display="Завантажити сертифікат"/>
    <hyperlink ref="D1323" r:id="rId1322" tooltip="Завантажити сертифікат" display="Завантажити сертифікат"/>
    <hyperlink ref="D1324" r:id="rId1323" tooltip="Завантажити сертифікат" display="Завантажити сертифікат"/>
    <hyperlink ref="D1325" r:id="rId1324" tooltip="Завантажити сертифікат" display="Завантажити сертифікат"/>
    <hyperlink ref="D1326" r:id="rId1325" tooltip="Завантажити сертифікат" display="Завантажити сертифікат"/>
    <hyperlink ref="D1327" r:id="rId1326" tooltip="Завантажити сертифікат" display="Завантажити сертифікат"/>
    <hyperlink ref="D1328" r:id="rId1327" tooltip="Завантажити сертифікат" display="Завантажити сертифікат"/>
    <hyperlink ref="D1329" r:id="rId1328" tooltip="Завантажити сертифікат" display="Завантажити сертифікат"/>
    <hyperlink ref="D1330" r:id="rId1329" tooltip="Завантажити сертифікат" display="Завантажити сертифікат"/>
    <hyperlink ref="D1331" r:id="rId1330" tooltip="Завантажити сертифікат" display="Завантажити сертифікат"/>
    <hyperlink ref="D1332" r:id="rId1331" tooltip="Завантажити сертифікат" display="Завантажити сертифікат"/>
    <hyperlink ref="D1333" r:id="rId1332" tooltip="Завантажити сертифікат" display="Завантажити сертифікат"/>
    <hyperlink ref="D1334" r:id="rId1333" tooltip="Завантажити сертифікат" display="Завантажити сертифікат"/>
    <hyperlink ref="D1335" r:id="rId1334" tooltip="Завантажити сертифікат" display="Завантажити сертифікат"/>
    <hyperlink ref="D1336" r:id="rId1335" tooltip="Завантажити сертифікат" display="Завантажити сертифікат"/>
    <hyperlink ref="D1337" r:id="rId1336" tooltip="Завантажити сертифікат" display="Завантажити сертифікат"/>
    <hyperlink ref="D1338" r:id="rId1337" tooltip="Завантажити сертифікат" display="Завантажити сертифікат"/>
    <hyperlink ref="D1339" r:id="rId1338" tooltip="Завантажити сертифікат" display="Завантажити сертифікат"/>
    <hyperlink ref="D1340" r:id="rId1339" tooltip="Завантажити сертифікат" display="Завантажити сертифікат"/>
    <hyperlink ref="D1341" r:id="rId1340" tooltip="Завантажити сертифікат" display="Завантажити сертифікат"/>
    <hyperlink ref="D1342" r:id="rId1341" tooltip="Завантажити сертифікат" display="Завантажити сертифікат"/>
    <hyperlink ref="D1343" r:id="rId1342" tooltip="Завантажити сертифікат" display="Завантажити сертифікат"/>
    <hyperlink ref="D1344" r:id="rId1343" tooltip="Завантажити сертифікат" display="Завантажити сертифікат"/>
    <hyperlink ref="D1345" r:id="rId1344" tooltip="Завантажити сертифікат" display="Завантажити сертифікат"/>
    <hyperlink ref="D1346" r:id="rId1345" tooltip="Завантажити сертифікат" display="Завантажити сертифікат"/>
    <hyperlink ref="D1347" r:id="rId1346" tooltip="Завантажити сертифікат" display="Завантажити сертифікат"/>
    <hyperlink ref="D1348" r:id="rId1347" tooltip="Завантажити сертифікат" display="Завантажити сертифікат"/>
    <hyperlink ref="D1349" r:id="rId1348" tooltip="Завантажити сертифікат" display="Завантажити сертифікат"/>
    <hyperlink ref="D1350" r:id="rId1349" tooltip="Завантажити сертифікат" display="Завантажити сертифікат"/>
    <hyperlink ref="D1351" r:id="rId1350" tooltip="Завантажити сертифікат" display="Завантажити сертифікат"/>
    <hyperlink ref="D1352" r:id="rId1351" tooltip="Завантажити сертифікат" display="Завантажити сертифікат"/>
    <hyperlink ref="D1353" r:id="rId1352" tooltip="Завантажити сертифікат" display="Завантажити сертифікат"/>
    <hyperlink ref="D1354" r:id="rId1353" tooltip="Завантажити сертифікат" display="Завантажити сертифікат"/>
    <hyperlink ref="D1355" r:id="rId1354" tooltip="Завантажити сертифікат" display="Завантажити сертифікат"/>
    <hyperlink ref="D1356" r:id="rId1355" tooltip="Завантажити сертифікат" display="Завантажити сертифікат"/>
    <hyperlink ref="D1357" r:id="rId1356" tooltip="Завантажити сертифікат" display="Завантажити сертифікат"/>
    <hyperlink ref="D1358" r:id="rId1357" tooltip="Завантажити сертифікат" display="Завантажити сертифікат"/>
    <hyperlink ref="D1359" r:id="rId1358" tooltip="Завантажити сертифікат" display="Завантажити сертифікат"/>
    <hyperlink ref="D1360" r:id="rId1359" tooltip="Завантажити сертифікат" display="Завантажити сертифікат"/>
    <hyperlink ref="D1361" r:id="rId1360" tooltip="Завантажити сертифікат" display="Завантажити сертифікат"/>
    <hyperlink ref="D1362" r:id="rId1361" tooltip="Завантажити сертифікат" display="Завантажити сертифікат"/>
    <hyperlink ref="D1363" r:id="rId1362" tooltip="Завантажити сертифікат" display="Завантажити сертифікат"/>
    <hyperlink ref="D1364" r:id="rId1363" tooltip="Завантажити сертифікат" display="Завантажити сертифікат"/>
    <hyperlink ref="D1365" r:id="rId1364" tooltip="Завантажити сертифікат" display="Завантажити сертифікат"/>
    <hyperlink ref="D1366" r:id="rId1365" tooltip="Завантажити сертифікат" display="Завантажити сертифікат"/>
    <hyperlink ref="D1367" r:id="rId1366" tooltip="Завантажити сертифікат" display="Завантажити сертифікат"/>
    <hyperlink ref="D1368" r:id="rId1367" tooltip="Завантажити сертифікат" display="Завантажити сертифікат"/>
    <hyperlink ref="D1369" r:id="rId1368" tooltip="Завантажити сертифікат" display="Завантажити сертифікат"/>
    <hyperlink ref="D1370" r:id="rId1369" tooltip="Завантажити сертифікат" display="Завантажити сертифікат"/>
    <hyperlink ref="D1371" r:id="rId1370" tooltip="Завантажити сертифікат" display="Завантажити сертифікат"/>
    <hyperlink ref="D1372" r:id="rId1371" tooltip="Завантажити сертифікат" display="Завантажити сертифікат"/>
    <hyperlink ref="D1373" r:id="rId1372" tooltip="Завантажити сертифікат" display="Завантажити сертифікат"/>
    <hyperlink ref="D1374" r:id="rId1373" tooltip="Завантажити сертифікат" display="Завантажити сертифікат"/>
    <hyperlink ref="D1375" r:id="rId1374" tooltip="Завантажити сертифікат" display="Завантажити сертифікат"/>
    <hyperlink ref="D1376" r:id="rId1375" tooltip="Завантажити сертифікат" display="Завантажити сертифікат"/>
    <hyperlink ref="D1377" r:id="rId1376" tooltip="Завантажити сертифікат" display="Завантажити сертифікат"/>
    <hyperlink ref="D1378" r:id="rId1377" tooltip="Завантажити сертифікат" display="Завантажити сертифікат"/>
    <hyperlink ref="D1379" r:id="rId1378" tooltip="Завантажити сертифікат" display="Завантажити сертифікат"/>
    <hyperlink ref="D1380" r:id="rId1379" tooltip="Завантажити сертифікат" display="Завантажити сертифікат"/>
    <hyperlink ref="D1381" r:id="rId1380" tooltip="Завантажити сертифікат" display="Завантажити сертифікат"/>
    <hyperlink ref="D1382" r:id="rId1381" tooltip="Завантажити сертифікат" display="Завантажити сертифікат"/>
    <hyperlink ref="D1383" r:id="rId1382" tooltip="Завантажити сертифікат" display="Завантажити сертифікат"/>
    <hyperlink ref="D1384" r:id="rId1383" tooltip="Завантажити сертифікат" display="Завантажити сертифікат"/>
    <hyperlink ref="D1385" r:id="rId1384" tooltip="Завантажити сертифікат" display="Завантажити сертифікат"/>
    <hyperlink ref="D1386" r:id="rId1385" tooltip="Завантажити сертифікат" display="Завантажити сертифікат"/>
    <hyperlink ref="D1387" r:id="rId1386" tooltip="Завантажити сертифікат" display="Завантажити сертифікат"/>
    <hyperlink ref="D1388" r:id="rId1387" tooltip="Завантажити сертифікат" display="Завантажити сертифікат"/>
    <hyperlink ref="D1389" r:id="rId1388" tooltip="Завантажити сертифікат" display="Завантажити сертифікат"/>
    <hyperlink ref="D1390" r:id="rId1389" tooltip="Завантажити сертифікат" display="Завантажити сертифікат"/>
    <hyperlink ref="D1391" r:id="rId1390" tooltip="Завантажити сертифікат" display="Завантажити сертифікат"/>
    <hyperlink ref="D1392" r:id="rId1391" tooltip="Завантажити сертифікат" display="Завантажити сертифікат"/>
    <hyperlink ref="D1393" r:id="rId1392" tooltip="Завантажити сертифікат" display="Завантажити сертифікат"/>
    <hyperlink ref="D1394" r:id="rId1393" tooltip="Завантажити сертифікат" display="Завантажити сертифікат"/>
    <hyperlink ref="D1395" r:id="rId1394" tooltip="Завантажити сертифікат" display="Завантажити сертифікат"/>
    <hyperlink ref="D1396" r:id="rId1395" tooltip="Завантажити сертифікат" display="Завантажити сертифікат"/>
    <hyperlink ref="D1397" r:id="rId1396" tooltip="Завантажити сертифікат" display="Завантажити сертифікат"/>
    <hyperlink ref="D1398" r:id="rId1397" tooltip="Завантажити сертифікат" display="Завантажити сертифікат"/>
    <hyperlink ref="D1399" r:id="rId1398" tooltip="Завантажити сертифікат" display="Завантажити сертифікат"/>
    <hyperlink ref="D1400" r:id="rId1399" tooltip="Завантажити сертифікат" display="Завантажити сертифікат"/>
    <hyperlink ref="D1401" r:id="rId1400" tooltip="Завантажити сертифікат" display="Завантажити сертифікат"/>
    <hyperlink ref="D1402" r:id="rId1401" tooltip="Завантажити сертифікат" display="Завантажити сертифікат"/>
    <hyperlink ref="D1403" r:id="rId1402" tooltip="Завантажити сертифікат" display="Завантажити сертифікат"/>
    <hyperlink ref="D1404" r:id="rId1403" tooltip="Завантажити сертифікат" display="Завантажити сертифікат"/>
    <hyperlink ref="D1405" r:id="rId1404" tooltip="Завантажити сертифікат" display="Завантажити сертифікат"/>
    <hyperlink ref="D1406" r:id="rId1405" tooltip="Завантажити сертифікат" display="Завантажити сертифікат"/>
    <hyperlink ref="D1407" r:id="rId1406" tooltip="Завантажити сертифікат" display="Завантажити сертифікат"/>
    <hyperlink ref="D1408" r:id="rId1407" tooltip="Завантажити сертифікат" display="Завантажити сертифікат"/>
    <hyperlink ref="D1409" r:id="rId1408" tooltip="Завантажити сертифікат" display="Завантажити сертифікат"/>
    <hyperlink ref="D1410" r:id="rId1409" tooltip="Завантажити сертифікат" display="Завантажити сертифікат"/>
    <hyperlink ref="D1411" r:id="rId1410" tooltip="Завантажити сертифікат" display="Завантажити сертифікат"/>
    <hyperlink ref="D1412" r:id="rId1411" tooltip="Завантажити сертифікат" display="Завантажити сертифікат"/>
    <hyperlink ref="D1413" r:id="rId1412" tooltip="Завантажити сертифікат" display="Завантажити сертифікат"/>
    <hyperlink ref="D1414" r:id="rId1413" tooltip="Завантажити сертифікат" display="Завантажити сертифікат"/>
    <hyperlink ref="D1415" r:id="rId1414" tooltip="Завантажити сертифікат" display="Завантажити сертифікат"/>
    <hyperlink ref="D1416" r:id="rId1415" tooltip="Завантажити сертифікат" display="Завантажити сертифікат"/>
    <hyperlink ref="D1417" r:id="rId1416" tooltip="Завантажити сертифікат" display="Завантажити сертифікат"/>
    <hyperlink ref="D1418" r:id="rId1417" tooltip="Завантажити сертифікат" display="Завантажити сертифікат"/>
    <hyperlink ref="D1419" r:id="rId1418" tooltip="Завантажити сертифікат" display="Завантажити сертифікат"/>
    <hyperlink ref="D1420" r:id="rId1419" tooltip="Завантажити сертифікат" display="Завантажити сертифікат"/>
    <hyperlink ref="D1421" r:id="rId1420" tooltip="Завантажити сертифікат" display="Завантажити сертифікат"/>
    <hyperlink ref="D1422" r:id="rId1421" tooltip="Завантажити сертифікат" display="Завантажити сертифікат"/>
    <hyperlink ref="D1423" r:id="rId1422" tooltip="Завантажити сертифікат" display="Завантажити сертифікат"/>
    <hyperlink ref="D1424" r:id="rId1423" tooltip="Завантажити сертифікат" display="Завантажити сертифікат"/>
    <hyperlink ref="D1425" r:id="rId1424" tooltip="Завантажити сертифікат" display="Завантажити сертифікат"/>
    <hyperlink ref="D1426" r:id="rId1425" tooltip="Завантажити сертифікат" display="Завантажити сертифікат"/>
    <hyperlink ref="D1427" r:id="rId1426" tooltip="Завантажити сертифікат" display="Завантажити сертифікат"/>
    <hyperlink ref="D1428" r:id="rId1427" tooltip="Завантажити сертифікат" display="Завантажити сертифікат"/>
    <hyperlink ref="D1429" r:id="rId1428" tooltip="Завантажити сертифікат" display="Завантажити сертифікат"/>
    <hyperlink ref="D1430" r:id="rId1429" tooltip="Завантажити сертифікат" display="Завантажити сертифікат"/>
    <hyperlink ref="D1431" r:id="rId1430" tooltip="Завантажити сертифікат" display="Завантажити сертифікат"/>
    <hyperlink ref="D1432" r:id="rId1431" tooltip="Завантажити сертифікат" display="Завантажити сертифікат"/>
    <hyperlink ref="D1433" r:id="rId1432" tooltip="Завантажити сертифікат" display="Завантажити сертифікат"/>
    <hyperlink ref="D1434" r:id="rId1433" tooltip="Завантажити сертифікат" display="Завантажити сертифікат"/>
    <hyperlink ref="D1435" r:id="rId1434" tooltip="Завантажити сертифікат" display="Завантажити сертифікат"/>
    <hyperlink ref="D1436" r:id="rId1435" tooltip="Завантажити сертифікат" display="Завантажити сертифікат"/>
    <hyperlink ref="D1437" r:id="rId1436" tooltip="Завантажити сертифікат" display="Завантажити сертифікат"/>
    <hyperlink ref="D1438" r:id="rId1437" tooltip="Завантажити сертифікат" display="Завантажити сертифікат"/>
    <hyperlink ref="D1439" r:id="rId1438" tooltip="Завантажити сертифікат" display="Завантажити сертифікат"/>
    <hyperlink ref="D1440" r:id="rId1439" tooltip="Завантажити сертифікат" display="Завантажити сертифікат"/>
    <hyperlink ref="D1441" r:id="rId1440" tooltip="Завантажити сертифікат" display="Завантажити сертифікат"/>
    <hyperlink ref="D1442" r:id="rId1441" tooltip="Завантажити сертифікат" display="Завантажити сертифікат"/>
    <hyperlink ref="D1443" r:id="rId1442" tooltip="Завантажити сертифікат" display="Завантажити сертифікат"/>
    <hyperlink ref="D1444" r:id="rId1443" tooltip="Завантажити сертифікат" display="Завантажити сертифікат"/>
    <hyperlink ref="D1445" r:id="rId1444" tooltip="Завантажити сертифікат" display="Завантажити сертифікат"/>
    <hyperlink ref="D1446" r:id="rId1445" tooltip="Завантажити сертифікат" display="Завантажити сертифікат"/>
    <hyperlink ref="D1447" r:id="rId1446" tooltip="Завантажити сертифікат" display="Завантажити сертифікат"/>
    <hyperlink ref="D1448" r:id="rId1447" tooltip="Завантажити сертифікат" display="Завантажити сертифікат"/>
    <hyperlink ref="D1449" r:id="rId1448" tooltip="Завантажити сертифікат" display="Завантажити сертифікат"/>
    <hyperlink ref="D1450" r:id="rId1449" tooltip="Завантажити сертифікат" display="Завантажити сертифікат"/>
    <hyperlink ref="D1451" r:id="rId1450" tooltip="Завантажити сертифікат" display="Завантажити сертифікат"/>
    <hyperlink ref="D1452" r:id="rId1451" tooltip="Завантажити сертифікат" display="Завантажити сертифікат"/>
    <hyperlink ref="D1453" r:id="rId1452" tooltip="Завантажити сертифікат" display="Завантажити сертифікат"/>
    <hyperlink ref="D1454" r:id="rId1453" tooltip="Завантажити сертифікат" display="Завантажити сертифікат"/>
    <hyperlink ref="D1455" r:id="rId1454" tooltip="Завантажити сертифікат" display="Завантажити сертифікат"/>
    <hyperlink ref="D1456" r:id="rId1455" tooltip="Завантажити сертифікат" display="Завантажити сертифікат"/>
    <hyperlink ref="D1457" r:id="rId1456" tooltip="Завантажити сертифікат" display="Завантажити сертифікат"/>
    <hyperlink ref="D1458" r:id="rId1457" tooltip="Завантажити сертифікат" display="Завантажити сертифікат"/>
    <hyperlink ref="D1459" r:id="rId1458" tooltip="Завантажити сертифікат" display="Завантажити сертифікат"/>
    <hyperlink ref="D1460" r:id="rId1459" tooltip="Завантажити сертифікат" display="Завантажити сертифікат"/>
    <hyperlink ref="D1461" r:id="rId1460" tooltip="Завантажити сертифікат" display="Завантажити сертифікат"/>
    <hyperlink ref="D1462" r:id="rId1461" tooltip="Завантажити сертифікат" display="Завантажити сертифікат"/>
    <hyperlink ref="D1463" r:id="rId1462" tooltip="Завантажити сертифікат" display="Завантажити сертифікат"/>
    <hyperlink ref="D1464" r:id="rId1463" tooltip="Завантажити сертифікат" display="Завантажити сертифікат"/>
    <hyperlink ref="D1465" r:id="rId1464" tooltip="Завантажити сертифікат" display="Завантажити сертифікат"/>
    <hyperlink ref="D1466" r:id="rId1465" tooltip="Завантажити сертифікат" display="Завантажити сертифікат"/>
    <hyperlink ref="D1467" r:id="rId1466" tooltip="Завантажити сертифікат" display="Завантажити сертифікат"/>
    <hyperlink ref="D1468" r:id="rId1467" tooltip="Завантажити сертифікат" display="Завантажити сертифікат"/>
    <hyperlink ref="D1469" r:id="rId1468" tooltip="Завантажити сертифікат" display="Завантажити сертифікат"/>
    <hyperlink ref="D1470" r:id="rId1469" tooltip="Завантажити сертифікат" display="Завантажити сертифікат"/>
    <hyperlink ref="D1471" r:id="rId1470" tooltip="Завантажити сертифікат" display="Завантажити сертифікат"/>
    <hyperlink ref="D1472" r:id="rId1471" tooltip="Завантажити сертифікат" display="Завантажити сертифікат"/>
    <hyperlink ref="D1473" r:id="rId1472" tooltip="Завантажити сертифікат" display="Завантажити сертифікат"/>
    <hyperlink ref="D1474" r:id="rId1473" tooltip="Завантажити сертифікат" display="Завантажити сертифікат"/>
    <hyperlink ref="D1475" r:id="rId1474" tooltip="Завантажити сертифікат" display="Завантажити сертифікат"/>
    <hyperlink ref="D1476" r:id="rId1475" tooltip="Завантажити сертифікат" display="Завантажити сертифікат"/>
    <hyperlink ref="D1477" r:id="rId1476" tooltip="Завантажити сертифікат" display="Завантажити сертифікат"/>
    <hyperlink ref="D1478" r:id="rId1477" tooltip="Завантажити сертифікат" display="Завантажити сертифікат"/>
    <hyperlink ref="D1479" r:id="rId1478" tooltip="Завантажити сертифікат" display="Завантажити сертифікат"/>
    <hyperlink ref="D1480" r:id="rId1479" tooltip="Завантажити сертифікат" display="Завантажити сертифікат"/>
    <hyperlink ref="D1481" r:id="rId1480" tooltip="Завантажити сертифікат" display="Завантажити сертифікат"/>
    <hyperlink ref="D1482" r:id="rId1481" tooltip="Завантажити сертифікат" display="Завантажити сертифікат"/>
    <hyperlink ref="D1483" r:id="rId1482" tooltip="Завантажити сертифікат" display="Завантажити сертифікат"/>
    <hyperlink ref="D1484" r:id="rId1483" tooltip="Завантажити сертифікат" display="Завантажити сертифікат"/>
    <hyperlink ref="D1485" r:id="rId1484" tooltip="Завантажити сертифікат" display="Завантажити сертифікат"/>
    <hyperlink ref="D1486" r:id="rId1485" tooltip="Завантажити сертифікат" display="Завантажити сертифікат"/>
    <hyperlink ref="D1487" r:id="rId1486" tooltip="Завантажити сертифікат" display="Завантажити сертифікат"/>
    <hyperlink ref="D1488" r:id="rId1487" tooltip="Завантажити сертифікат" display="Завантажити сертифікат"/>
    <hyperlink ref="D1489" r:id="rId1488" tooltip="Завантажити сертифікат" display="Завантажити сертифікат"/>
    <hyperlink ref="D1490" r:id="rId1489" tooltip="Завантажити сертифікат" display="Завантажити сертифікат"/>
    <hyperlink ref="D1491" r:id="rId1490" tooltip="Завантажити сертифікат" display="Завантажити сертифікат"/>
    <hyperlink ref="D1492" r:id="rId1491" tooltip="Завантажити сертифікат" display="Завантажити сертифікат"/>
    <hyperlink ref="D1493" r:id="rId1492" tooltip="Завантажити сертифікат" display="Завантажити сертифікат"/>
    <hyperlink ref="D1494" r:id="rId1493" tooltip="Завантажити сертифікат" display="Завантажити сертифікат"/>
    <hyperlink ref="D1495" r:id="rId1494" tooltip="Завантажити сертифікат" display="Завантажити сертифікат"/>
    <hyperlink ref="D1496" r:id="rId1495" tooltip="Завантажити сертифікат" display="Завантажити сертифікат"/>
    <hyperlink ref="D1497" r:id="rId1496" tooltip="Завантажити сертифікат" display="Завантажити сертифікат"/>
    <hyperlink ref="D1498" r:id="rId1497" tooltip="Завантажити сертифікат" display="Завантажити сертифікат"/>
    <hyperlink ref="D1499" r:id="rId1498" tooltip="Завантажити сертифікат" display="Завантажити сертифікат"/>
    <hyperlink ref="D1500" r:id="rId1499" tooltip="Завантажити сертифікат" display="Завантажити сертифікат"/>
    <hyperlink ref="D1501" r:id="rId1500" tooltip="Завантажити сертифікат" display="Завантажити сертифікат"/>
    <hyperlink ref="D1502" r:id="rId1501" tooltip="Завантажити сертифікат" display="Завантажити сертифікат"/>
    <hyperlink ref="D1503" r:id="rId1502" tooltip="Завантажити сертифікат" display="Завантажити сертифікат"/>
    <hyperlink ref="D1504" r:id="rId1503" tooltip="Завантажити сертифікат" display="Завантажити сертифікат"/>
    <hyperlink ref="D1505" r:id="rId1504" tooltip="Завантажити сертифікат" display="Завантажити сертифікат"/>
    <hyperlink ref="D1506" r:id="rId1505" tooltip="Завантажити сертифікат" display="Завантажити сертифікат"/>
    <hyperlink ref="D1507" r:id="rId1506" tooltip="Завантажити сертифікат" display="Завантажити сертифікат"/>
    <hyperlink ref="D1508" r:id="rId1507" tooltip="Завантажити сертифікат" display="Завантажити сертифікат"/>
    <hyperlink ref="D1509" r:id="rId1508" tooltip="Завантажити сертифікат" display="Завантажити сертифікат"/>
    <hyperlink ref="D1510" r:id="rId1509" tooltip="Завантажити сертифікат" display="Завантажити сертифікат"/>
    <hyperlink ref="D1511" r:id="rId1510" tooltip="Завантажити сертифікат" display="Завантажити сертифікат"/>
    <hyperlink ref="D1512" r:id="rId1511" tooltip="Завантажити сертифікат" display="Завантажити сертифікат"/>
    <hyperlink ref="D1513" r:id="rId1512" tooltip="Завантажити сертифікат" display="Завантажити сертифікат"/>
    <hyperlink ref="D1514" r:id="rId1513" tooltip="Завантажити сертифікат" display="Завантажити сертифікат"/>
    <hyperlink ref="D1515" r:id="rId1514" tooltip="Завантажити сертифікат" display="Завантажити сертифікат"/>
    <hyperlink ref="D1516" r:id="rId1515" tooltip="Завантажити сертифікат" display="Завантажити сертифікат"/>
    <hyperlink ref="D1517" r:id="rId1516" tooltip="Завантажити сертифікат" display="Завантажити сертифікат"/>
    <hyperlink ref="D1518" r:id="rId1517" tooltip="Завантажити сертифікат" display="Завантажити сертифікат"/>
    <hyperlink ref="D1519" r:id="rId1518" tooltip="Завантажити сертифікат" display="Завантажити сертифікат"/>
    <hyperlink ref="D1520" r:id="rId1519" tooltip="Завантажити сертифікат" display="Завантажити сертифікат"/>
    <hyperlink ref="D1521" r:id="rId1520" tooltip="Завантажити сертифікат" display="Завантажити сертифікат"/>
    <hyperlink ref="D1522" r:id="rId1521" tooltip="Завантажити сертифікат" display="Завантажити сертифікат"/>
    <hyperlink ref="D1523" r:id="rId1522" tooltip="Завантажити сертифікат" display="Завантажити сертифікат"/>
    <hyperlink ref="D1524" r:id="rId1523" tooltip="Завантажити сертифікат" display="Завантажити сертифікат"/>
    <hyperlink ref="D1525" r:id="rId1524" tooltip="Завантажити сертифікат" display="Завантажити сертифікат"/>
    <hyperlink ref="D1526" r:id="rId1525" tooltip="Завантажити сертифікат" display="Завантажити сертифікат"/>
    <hyperlink ref="D1527" r:id="rId1526" tooltip="Завантажити сертифікат" display="Завантажити сертифікат"/>
    <hyperlink ref="D1528" r:id="rId1527" tooltip="Завантажити сертифікат" display="Завантажити сертифікат"/>
    <hyperlink ref="D1529" r:id="rId1528" tooltip="Завантажити сертифікат" display="Завантажити сертифікат"/>
    <hyperlink ref="D1530" r:id="rId1529" tooltip="Завантажити сертифікат" display="Завантажити сертифікат"/>
    <hyperlink ref="D1531" r:id="rId1530" tooltip="Завантажити сертифікат" display="Завантажити сертифікат"/>
    <hyperlink ref="D1532" r:id="rId1531" tooltip="Завантажити сертифікат" display="Завантажити сертифікат"/>
    <hyperlink ref="D1533" r:id="rId1532" tooltip="Завантажити сертифікат" display="Завантажити сертифікат"/>
    <hyperlink ref="D1534" r:id="rId1533" tooltip="Завантажити сертифікат" display="Завантажити сертифікат"/>
    <hyperlink ref="D1535" r:id="rId1534" tooltip="Завантажити сертифікат" display="Завантажити сертифікат"/>
    <hyperlink ref="D1536" r:id="rId1535" tooltip="Завантажити сертифікат" display="Завантажити сертифікат"/>
    <hyperlink ref="D1537" r:id="rId1536" tooltip="Завантажити сертифікат" display="Завантажити сертифікат"/>
    <hyperlink ref="D1538" r:id="rId1537" tooltip="Завантажити сертифікат" display="Завантажити сертифікат"/>
    <hyperlink ref="D1539" r:id="rId1538" tooltip="Завантажити сертифікат" display="Завантажити сертифікат"/>
    <hyperlink ref="D1540" r:id="rId1539" tooltip="Завантажити сертифікат" display="Завантажити сертифікат"/>
    <hyperlink ref="D1541" r:id="rId1540" tooltip="Завантажити сертифікат" display="Завантажити сертифікат"/>
    <hyperlink ref="D1542" r:id="rId1541" tooltip="Завантажити сертифікат" display="Завантажити сертифікат"/>
    <hyperlink ref="D1543" r:id="rId1542" tooltip="Завантажити сертифікат" display="Завантажити сертифікат"/>
    <hyperlink ref="D1544" r:id="rId1543" tooltip="Завантажити сертифікат" display="Завантажити сертифікат"/>
    <hyperlink ref="D1545" r:id="rId1544" tooltip="Завантажити сертифікат" display="Завантажити сертифікат"/>
    <hyperlink ref="D1546" r:id="rId1545" tooltip="Завантажити сертифікат" display="Завантажити сертифікат"/>
    <hyperlink ref="D1547" r:id="rId1546" tooltip="Завантажити сертифікат" display="Завантажити сертифікат"/>
    <hyperlink ref="D1548" r:id="rId1547" tooltip="Завантажити сертифікат" display="Завантажити сертифікат"/>
    <hyperlink ref="D1549" r:id="rId1548" tooltip="Завантажити сертифікат" display="Завантажити сертифікат"/>
    <hyperlink ref="D1550" r:id="rId1549" tooltip="Завантажити сертифікат" display="Завантажити сертифікат"/>
    <hyperlink ref="D1551" r:id="rId1550" tooltip="Завантажити сертифікат" display="Завантажити сертифікат"/>
    <hyperlink ref="D1552" r:id="rId1551" tooltip="Завантажити сертифікат" display="Завантажити сертифікат"/>
    <hyperlink ref="D1553" r:id="rId1552" tooltip="Завантажити сертифікат" display="Завантажити сертифікат"/>
    <hyperlink ref="D1554" r:id="rId1553" tooltip="Завантажити сертифікат" display="Завантажити сертифікат"/>
    <hyperlink ref="D1555" r:id="rId1554" tooltip="Завантажити сертифікат" display="Завантажити сертифікат"/>
    <hyperlink ref="D1556" r:id="rId1555" tooltip="Завантажити сертифікат" display="Завантажити сертифікат"/>
    <hyperlink ref="D1557" r:id="rId1556" tooltip="Завантажити сертифікат" display="Завантажити сертифікат"/>
    <hyperlink ref="D1558" r:id="rId1557" tooltip="Завантажити сертифікат" display="Завантажити сертифікат"/>
    <hyperlink ref="D1559" r:id="rId1558" tooltip="Завантажити сертифікат" display="Завантажити сертифікат"/>
    <hyperlink ref="D1560" r:id="rId1559" tooltip="Завантажити сертифікат" display="Завантажити сертифікат"/>
    <hyperlink ref="D1561" r:id="rId1560" tooltip="Завантажити сертифікат" display="Завантажити сертифікат"/>
    <hyperlink ref="D1562" r:id="rId1561" tooltip="Завантажити сертифікат" display="Завантажити сертифікат"/>
    <hyperlink ref="D1563" r:id="rId1562" tooltip="Завантажити сертифікат" display="Завантажити сертифікат"/>
    <hyperlink ref="D1564" r:id="rId1563" tooltip="Завантажити сертифікат" display="Завантажити сертифікат"/>
    <hyperlink ref="D1565" r:id="rId1564" tooltip="Завантажити сертифікат" display="Завантажити сертифікат"/>
    <hyperlink ref="D1566" r:id="rId1565" tooltip="Завантажити сертифікат" display="Завантажити сертифікат"/>
    <hyperlink ref="D1567" r:id="rId1566" tooltip="Завантажити сертифікат" display="Завантажити сертифікат"/>
    <hyperlink ref="D1568" r:id="rId1567" tooltip="Завантажити сертифікат" display="Завантажити сертифікат"/>
    <hyperlink ref="D1569" r:id="rId1568" tooltip="Завантажити сертифікат" display="Завантажити сертифікат"/>
    <hyperlink ref="D1570" r:id="rId1569" tooltip="Завантажити сертифікат" display="Завантажити сертифікат"/>
    <hyperlink ref="D1571" r:id="rId1570" tooltip="Завантажити сертифікат" display="Завантажити сертифікат"/>
    <hyperlink ref="D1572" r:id="rId1571" tooltip="Завантажити сертифікат" display="Завантажити сертифікат"/>
    <hyperlink ref="D1573" r:id="rId1572" tooltip="Завантажити сертифікат" display="Завантажити сертифікат"/>
    <hyperlink ref="D1574" r:id="rId1573" tooltip="Завантажити сертифікат" display="Завантажити сертифікат"/>
    <hyperlink ref="D1575" r:id="rId1574" tooltip="Завантажити сертифікат" display="Завантажити сертифікат"/>
    <hyperlink ref="D1576" r:id="rId1575" tooltip="Завантажити сертифікат" display="Завантажити сертифікат"/>
    <hyperlink ref="D1577" r:id="rId1576" tooltip="Завантажити сертифікат" display="Завантажити сертифікат"/>
    <hyperlink ref="D1578" r:id="rId1577" tooltip="Завантажити сертифікат" display="Завантажити сертифікат"/>
    <hyperlink ref="D1579" r:id="rId1578" tooltip="Завантажити сертифікат" display="Завантажити сертифікат"/>
    <hyperlink ref="D1580" r:id="rId1579" tooltip="Завантажити сертифікат" display="Завантажити сертифікат"/>
    <hyperlink ref="D1581" r:id="rId1580" tooltip="Завантажити сертифікат" display="Завантажити сертифікат"/>
    <hyperlink ref="D1582" r:id="rId1581" tooltip="Завантажити сертифікат" display="Завантажити сертифікат"/>
    <hyperlink ref="D1583" r:id="rId1582" tooltip="Завантажити сертифікат" display="Завантажити сертифікат"/>
    <hyperlink ref="D1584" r:id="rId1583" tooltip="Завантажити сертифікат" display="Завантажити сертифікат"/>
    <hyperlink ref="D1585" r:id="rId1584" tooltip="Завантажити сертифікат" display="Завантажити сертифікат"/>
    <hyperlink ref="D1586" r:id="rId1585" tooltip="Завантажити сертифікат" display="Завантажити сертифікат"/>
    <hyperlink ref="D1587" r:id="rId1586" tooltip="Завантажити сертифікат" display="Завантажити сертифікат"/>
    <hyperlink ref="D1588" r:id="rId1587" tooltip="Завантажити сертифікат" display="Завантажити сертифікат"/>
    <hyperlink ref="D1589" r:id="rId1588" tooltip="Завантажити сертифікат" display="Завантажити сертифікат"/>
    <hyperlink ref="D1590" r:id="rId1589" tooltip="Завантажити сертифікат" display="Завантажити сертифікат"/>
    <hyperlink ref="D1591" r:id="rId1590" tooltip="Завантажити сертифікат" display="Завантажити сертифікат"/>
    <hyperlink ref="D1592" r:id="rId1591" tooltip="Завантажити сертифікат" display="Завантажити сертифікат"/>
    <hyperlink ref="D1593" r:id="rId1592" tooltip="Завантажити сертифікат" display="Завантажити сертифікат"/>
    <hyperlink ref="D1594" r:id="rId1593" tooltip="Завантажити сертифікат" display="Завантажити сертифікат"/>
    <hyperlink ref="D1595" r:id="rId1594" tooltip="Завантажити сертифікат" display="Завантажити сертифікат"/>
    <hyperlink ref="D1596" r:id="rId1595" tooltip="Завантажити сертифікат" display="Завантажити сертифікат"/>
    <hyperlink ref="D1597" r:id="rId1596" tooltip="Завантажити сертифікат" display="Завантажити сертифікат"/>
    <hyperlink ref="D1598" r:id="rId1597" tooltip="Завантажити сертифікат" display="Завантажити сертифікат"/>
    <hyperlink ref="D1599" r:id="rId1598" tooltip="Завантажити сертифікат" display="Завантажити сертифікат"/>
    <hyperlink ref="D1600" r:id="rId1599" tooltip="Завантажити сертифікат" display="Завантажити сертифікат"/>
    <hyperlink ref="D1601" r:id="rId1600" tooltip="Завантажити сертифікат" display="Завантажити сертифікат"/>
    <hyperlink ref="D1602" r:id="rId1601" tooltip="Завантажити сертифікат" display="Завантажити сертифікат"/>
    <hyperlink ref="D1603" r:id="rId1602" tooltip="Завантажити сертифікат" display="Завантажити сертифікат"/>
    <hyperlink ref="D1604" r:id="rId1603" tooltip="Завантажити сертифікат" display="Завантажити сертифікат"/>
    <hyperlink ref="D1605" r:id="rId1604" tooltip="Завантажити сертифікат" display="Завантажити сертифікат"/>
    <hyperlink ref="D1606" r:id="rId1605" tooltip="Завантажити сертифікат" display="Завантажити сертифікат"/>
    <hyperlink ref="D1607" r:id="rId1606" tooltip="Завантажити сертифікат" display="Завантажити сертифікат"/>
    <hyperlink ref="D1608" r:id="rId1607" tooltip="Завантажити сертифікат" display="Завантажити сертифікат"/>
    <hyperlink ref="D1609" r:id="rId1608" tooltip="Завантажити сертифікат" display="Завантажити сертифікат"/>
    <hyperlink ref="D1610" r:id="rId1609" tooltip="Завантажити сертифікат" display="Завантажити сертифікат"/>
    <hyperlink ref="D1611" r:id="rId1610" tooltip="Завантажити сертифікат" display="Завантажити сертифікат"/>
    <hyperlink ref="D1612" r:id="rId1611" tooltip="Завантажити сертифікат" display="Завантажити сертифікат"/>
    <hyperlink ref="D1613" r:id="rId1612" tooltip="Завантажити сертифікат" display="Завантажити сертифікат"/>
    <hyperlink ref="D1614" r:id="rId1613" tooltip="Завантажити сертифікат" display="Завантажити сертифікат"/>
    <hyperlink ref="D1615" r:id="rId1614" tooltip="Завантажити сертифікат" display="Завантажити сертифікат"/>
    <hyperlink ref="D1616" r:id="rId1615" tooltip="Завантажити сертифікат" display="Завантажити сертифікат"/>
    <hyperlink ref="D1617" r:id="rId1616" tooltip="Завантажити сертифікат" display="Завантажити сертифікат"/>
    <hyperlink ref="D1618" r:id="rId1617" tooltip="Завантажити сертифікат" display="Завантажити сертифікат"/>
    <hyperlink ref="D1619" r:id="rId1618" tooltip="Завантажити сертифікат" display="Завантажити сертифікат"/>
    <hyperlink ref="D1620" r:id="rId1619" tooltip="Завантажити сертифікат" display="Завантажити сертифікат"/>
    <hyperlink ref="D1621" r:id="rId1620" tooltip="Завантажити сертифікат" display="Завантажити сертифікат"/>
    <hyperlink ref="D1622" r:id="rId1621" tooltip="Завантажити сертифікат" display="Завантажити сертифікат"/>
    <hyperlink ref="D1623" r:id="rId1622" tooltip="Завантажити сертифікат" display="Завантажити сертифікат"/>
    <hyperlink ref="D1624" r:id="rId1623" tooltip="Завантажити сертифікат" display="Завантажити сертифікат"/>
    <hyperlink ref="D1625" r:id="rId1624" tooltip="Завантажити сертифікат" display="Завантажити сертифікат"/>
    <hyperlink ref="D1626" r:id="rId1625" tooltip="Завантажити сертифікат" display="Завантажити сертифікат"/>
    <hyperlink ref="D1627" r:id="rId1626" tooltip="Завантажити сертифікат" display="Завантажити сертифікат"/>
    <hyperlink ref="D1628" r:id="rId1627" tooltip="Завантажити сертифікат" display="Завантажити сертифікат"/>
    <hyperlink ref="D1629" r:id="rId1628" tooltip="Завантажити сертифікат" display="Завантажити сертифікат"/>
    <hyperlink ref="D1630" r:id="rId1629" tooltip="Завантажити сертифікат" display="Завантажити сертифікат"/>
    <hyperlink ref="D1631" r:id="rId1630" tooltip="Завантажити сертифікат" display="Завантажити сертифікат"/>
    <hyperlink ref="D1632" r:id="rId1631" tooltip="Завантажити сертифікат" display="Завантажити сертифікат"/>
    <hyperlink ref="D1633" r:id="rId1632" tooltip="Завантажити сертифікат" display="Завантажити сертифікат"/>
    <hyperlink ref="D1634" r:id="rId1633" tooltip="Завантажити сертифікат" display="Завантажити сертифікат"/>
    <hyperlink ref="D1635" r:id="rId1634" tooltip="Завантажити сертифікат" display="Завантажити сертифікат"/>
    <hyperlink ref="D1636" r:id="rId1635" tooltip="Завантажити сертифікат" display="Завантажити сертифікат"/>
    <hyperlink ref="D1637" r:id="rId1636" tooltip="Завантажити сертифікат" display="Завантажити сертифікат"/>
    <hyperlink ref="D1638" r:id="rId1637" tooltip="Завантажити сертифікат" display="Завантажити сертифікат"/>
    <hyperlink ref="D1639" r:id="rId1638" tooltip="Завантажити сертифікат" display="Завантажити сертифікат"/>
    <hyperlink ref="D1640" r:id="rId1639" tooltip="Завантажити сертифікат" display="Завантажити сертифікат"/>
    <hyperlink ref="D1641" r:id="rId1640" tooltip="Завантажити сертифікат" display="Завантажити сертифікат"/>
    <hyperlink ref="D1642" r:id="rId1641" tooltip="Завантажити сертифікат" display="Завантажити сертифікат"/>
    <hyperlink ref="D1643" r:id="rId1642" tooltip="Завантажити сертифікат" display="Завантажити сертифікат"/>
    <hyperlink ref="D1644" r:id="rId1643" tooltip="Завантажити сертифікат" display="Завантажити сертифікат"/>
    <hyperlink ref="D1645" r:id="rId1644" tooltip="Завантажити сертифікат" display="Завантажити сертифікат"/>
    <hyperlink ref="D1646" r:id="rId1645" tooltip="Завантажити сертифікат" display="Завантажити сертифікат"/>
    <hyperlink ref="D1647" r:id="rId1646" tooltip="Завантажити сертифікат" display="Завантажити сертифікат"/>
    <hyperlink ref="D1648" r:id="rId1647" tooltip="Завантажити сертифікат" display="Завантажити сертифікат"/>
    <hyperlink ref="D1649" r:id="rId1648" tooltip="Завантажити сертифікат" display="Завантажити сертифікат"/>
    <hyperlink ref="D1650" r:id="rId1649" tooltip="Завантажити сертифікат" display="Завантажити сертифікат"/>
    <hyperlink ref="D1651" r:id="rId1650" tooltip="Завантажити сертифікат" display="Завантажити сертифікат"/>
    <hyperlink ref="D1652" r:id="rId1651" tooltip="Завантажити сертифікат" display="Завантажити сертифікат"/>
    <hyperlink ref="D1653" r:id="rId1652" tooltip="Завантажити сертифікат" display="Завантажити сертифікат"/>
    <hyperlink ref="D1654" r:id="rId1653" tooltip="Завантажити сертифікат" display="Завантажити сертифікат"/>
    <hyperlink ref="D1655" r:id="rId1654" tooltip="Завантажити сертифікат" display="Завантажити сертифікат"/>
    <hyperlink ref="D1656" r:id="rId1655" tooltip="Завантажити сертифікат" display="Завантажити сертифікат"/>
    <hyperlink ref="D1657" r:id="rId1656" tooltip="Завантажити сертифікат" display="Завантажити сертифікат"/>
    <hyperlink ref="D1658" r:id="rId1657" tooltip="Завантажити сертифікат" display="Завантажити сертифікат"/>
    <hyperlink ref="D1659" r:id="rId1658" tooltip="Завантажити сертифікат" display="Завантажити сертифікат"/>
    <hyperlink ref="D1660" r:id="rId1659" tooltip="Завантажити сертифікат" display="Завантажити сертифікат"/>
    <hyperlink ref="D1661" r:id="rId1660" tooltip="Завантажити сертифікат" display="Завантажити сертифікат"/>
    <hyperlink ref="D1662" r:id="rId1661" tooltip="Завантажити сертифікат" display="Завантажити сертифікат"/>
    <hyperlink ref="D1663" r:id="rId1662" tooltip="Завантажити сертифікат" display="Завантажити сертифікат"/>
    <hyperlink ref="D1664" r:id="rId1663" tooltip="Завантажити сертифікат" display="Завантажити сертифікат"/>
    <hyperlink ref="D1665" r:id="rId1664" tooltip="Завантажити сертифікат" display="Завантажити сертифікат"/>
    <hyperlink ref="D1666" r:id="rId1665" tooltip="Завантажити сертифікат" display="Завантажити сертифікат"/>
    <hyperlink ref="D1667" r:id="rId1666" tooltip="Завантажити сертифікат" display="Завантажити сертифікат"/>
    <hyperlink ref="D1668" r:id="rId1667" tooltip="Завантажити сертифікат" display="Завантажити сертифікат"/>
    <hyperlink ref="D1669" r:id="rId1668" tooltip="Завантажити сертифікат" display="Завантажити сертифікат"/>
    <hyperlink ref="D1670" r:id="rId1669" tooltip="Завантажити сертифікат" display="Завантажити сертифікат"/>
    <hyperlink ref="D1671" r:id="rId1670" tooltip="Завантажити сертифікат" display="Завантажити сертифікат"/>
    <hyperlink ref="D1672" r:id="rId1671" tooltip="Завантажити сертифікат" display="Завантажити сертифікат"/>
    <hyperlink ref="D1673" r:id="rId1672" tooltip="Завантажити сертифікат" display="Завантажити сертифікат"/>
    <hyperlink ref="D1674" r:id="rId1673" tooltip="Завантажити сертифікат" display="Завантажити сертифікат"/>
    <hyperlink ref="D1675" r:id="rId1674" tooltip="Завантажити сертифікат" display="Завантажити сертифікат"/>
    <hyperlink ref="D1676" r:id="rId1675" tooltip="Завантажити сертифікат" display="Завантажити сертифікат"/>
    <hyperlink ref="D1677" r:id="rId1676" tooltip="Завантажити сертифікат" display="Завантажити сертифікат"/>
    <hyperlink ref="D1678" r:id="rId1677" tooltip="Завантажити сертифікат" display="Завантажити сертифікат"/>
    <hyperlink ref="D1679" r:id="rId1678" tooltip="Завантажити сертифікат" display="Завантажити сертифікат"/>
    <hyperlink ref="D1680" r:id="rId1679" tooltip="Завантажити сертифікат" display="Завантажити сертифікат"/>
    <hyperlink ref="D1681" r:id="rId1680" tooltip="Завантажити сертифікат" display="Завантажити сертифікат"/>
    <hyperlink ref="D1682" r:id="rId1681" tooltip="Завантажити сертифікат" display="Завантажити сертифікат"/>
    <hyperlink ref="D1683" r:id="rId1682" tooltip="Завантажити сертифікат" display="Завантажити сертифікат"/>
    <hyperlink ref="D1684" r:id="rId1683" tooltip="Завантажити сертифікат" display="Завантажити сертифікат"/>
    <hyperlink ref="D1685" r:id="rId1684" tooltip="Завантажити сертифікат" display="Завантажити сертифікат"/>
    <hyperlink ref="D1686" r:id="rId1685" tooltip="Завантажити сертифікат" display="Завантажити сертифікат"/>
    <hyperlink ref="D1687" r:id="rId1686" tooltip="Завантажити сертифікат" display="Завантажити сертифікат"/>
    <hyperlink ref="D1688" r:id="rId1687" tooltip="Завантажити сертифікат" display="Завантажити сертифікат"/>
    <hyperlink ref="D1689" r:id="rId1688" tooltip="Завантажити сертифікат" display="Завантажити сертифікат"/>
    <hyperlink ref="D1690" r:id="rId1689" tooltip="Завантажити сертифікат" display="Завантажити сертифікат"/>
    <hyperlink ref="D1691" r:id="rId1690" tooltip="Завантажити сертифікат" display="Завантажити сертифікат"/>
    <hyperlink ref="D1692" r:id="rId1691" tooltip="Завантажити сертифікат" display="Завантажити сертифікат"/>
    <hyperlink ref="D1693" r:id="rId1692" tooltip="Завантажити сертифікат" display="Завантажити сертифікат"/>
    <hyperlink ref="D1694" r:id="rId1693" tooltip="Завантажити сертифікат" display="Завантажити сертифікат"/>
    <hyperlink ref="D1695" r:id="rId1694" tooltip="Завантажити сертифікат" display="Завантажити сертифікат"/>
    <hyperlink ref="D1696" r:id="rId1695" tooltip="Завантажити сертифікат" display="Завантажити сертифікат"/>
    <hyperlink ref="D1697" r:id="rId1696" tooltip="Завантажити сертифікат" display="Завантажити сертифікат"/>
    <hyperlink ref="D1698" r:id="rId1697" tooltip="Завантажити сертифікат" display="Завантажити сертифікат"/>
    <hyperlink ref="D1699" r:id="rId1698" tooltip="Завантажити сертифікат" display="Завантажити сертифікат"/>
    <hyperlink ref="D1700" r:id="rId1699" tooltip="Завантажити сертифікат" display="Завантажити сертифікат"/>
    <hyperlink ref="D1701" r:id="rId1700" tooltip="Завантажити сертифікат" display="Завантажити сертифікат"/>
    <hyperlink ref="D1702" r:id="rId1701" tooltip="Завантажити сертифікат" display="Завантажити сертифікат"/>
    <hyperlink ref="D1703" r:id="rId1702" tooltip="Завантажити сертифікат" display="Завантажити сертифікат"/>
    <hyperlink ref="D1704" r:id="rId1703" tooltip="Завантажити сертифікат" display="Завантажити сертифікат"/>
    <hyperlink ref="D1705" r:id="rId1704" tooltip="Завантажити сертифікат" display="Завантажити сертифікат"/>
    <hyperlink ref="D1706" r:id="rId1705" tooltip="Завантажити сертифікат" display="Завантажити сертифікат"/>
    <hyperlink ref="D1707" r:id="rId1706" tooltip="Завантажити сертифікат" display="Завантажити сертифікат"/>
    <hyperlink ref="D1708" r:id="rId1707" tooltip="Завантажити сертифікат" display="Завантажити сертифікат"/>
    <hyperlink ref="D1709" r:id="rId1708" tooltip="Завантажити сертифікат" display="Завантажити сертифікат"/>
    <hyperlink ref="D1710" r:id="rId1709" tooltip="Завантажити сертифікат" display="Завантажити сертифікат"/>
    <hyperlink ref="D1711" r:id="rId1710" tooltip="Завантажити сертифікат" display="Завантажити сертифікат"/>
    <hyperlink ref="D1712" r:id="rId1711" tooltip="Завантажити сертифікат" display="Завантажити сертифікат"/>
    <hyperlink ref="D1713" r:id="rId1712" tooltip="Завантажити сертифікат" display="Завантажити сертифікат"/>
    <hyperlink ref="D1714" r:id="rId1713" tooltip="Завантажити сертифікат" display="Завантажити сертифікат"/>
    <hyperlink ref="D1715" r:id="rId1714" tooltip="Завантажити сертифікат" display="Завантажити сертифікат"/>
    <hyperlink ref="D1716" r:id="rId1715" tooltip="Завантажити сертифікат" display="Завантажити сертифікат"/>
    <hyperlink ref="D1717" r:id="rId1716" tooltip="Завантажити сертифікат" display="Завантажити сертифікат"/>
    <hyperlink ref="D1718" r:id="rId1717" tooltip="Завантажити сертифікат" display="Завантажити сертифікат"/>
    <hyperlink ref="D1719" r:id="rId1718" tooltip="Завантажити сертифікат" display="Завантажити сертифікат"/>
    <hyperlink ref="D1720" r:id="rId1719" tooltip="Завантажити сертифікат" display="Завантажити сертифікат"/>
    <hyperlink ref="D1721" r:id="rId1720" tooltip="Завантажити сертифікат" display="Завантажити сертифікат"/>
    <hyperlink ref="D1722" r:id="rId1721" tooltip="Завантажити сертифікат" display="Завантажити сертифікат"/>
    <hyperlink ref="D1723" r:id="rId1722" tooltip="Завантажити сертифікат" display="Завантажити сертифікат"/>
    <hyperlink ref="D1724" r:id="rId1723" tooltip="Завантажити сертифікат" display="Завантажити сертифікат"/>
    <hyperlink ref="D1725" r:id="rId1724" tooltip="Завантажити сертифікат" display="Завантажити сертифікат"/>
    <hyperlink ref="D1726" r:id="rId1725" tooltip="Завантажити сертифікат" display="Завантажити сертифікат"/>
    <hyperlink ref="D1727" r:id="rId1726" tooltip="Завантажити сертифікат" display="Завантажити сертифікат"/>
    <hyperlink ref="D1728" r:id="rId1727" tooltip="Завантажити сертифікат" display="Завантажити сертифікат"/>
    <hyperlink ref="D1729" r:id="rId1728" tooltip="Завантажити сертифікат" display="Завантажити сертифікат"/>
    <hyperlink ref="D1730" r:id="rId1729" tooltip="Завантажити сертифікат" display="Завантажити сертифікат"/>
    <hyperlink ref="D1731" r:id="rId1730" tooltip="Завантажити сертифікат" display="Завантажити сертифікат"/>
    <hyperlink ref="D1732" r:id="rId1731" tooltip="Завантажити сертифікат" display="Завантажити сертифікат"/>
    <hyperlink ref="D1733" r:id="rId1732" tooltip="Завантажити сертифікат" display="Завантажити сертифікат"/>
    <hyperlink ref="D1734" r:id="rId1733" tooltip="Завантажити сертифікат" display="Завантажити сертифікат"/>
    <hyperlink ref="D1735" r:id="rId1734" tooltip="Завантажити сертифікат" display="Завантажити сертифікат"/>
    <hyperlink ref="D1736" r:id="rId1735" tooltip="Завантажити сертифікат" display="Завантажити сертифікат"/>
    <hyperlink ref="D1737" r:id="rId1736" tooltip="Завантажити сертифікат" display="Завантажити сертифікат"/>
    <hyperlink ref="D1738" r:id="rId1737" tooltip="Завантажити сертифікат" display="Завантажити сертифікат"/>
    <hyperlink ref="D1739" r:id="rId1738" tooltip="Завантажити сертифікат" display="Завантажити сертифікат"/>
    <hyperlink ref="D1740" r:id="rId1739" tooltip="Завантажити сертифікат" display="Завантажити сертифікат"/>
    <hyperlink ref="D1741" r:id="rId1740" tooltip="Завантажити сертифікат" display="Завантажити сертифікат"/>
    <hyperlink ref="D1742" r:id="rId1741" tooltip="Завантажити сертифікат" display="Завантажити сертифікат"/>
    <hyperlink ref="D1743" r:id="rId1742" tooltip="Завантажити сертифікат" display="Завантажити сертифікат"/>
    <hyperlink ref="D1744" r:id="rId1743" tooltip="Завантажити сертифікат" display="Завантажити сертифікат"/>
    <hyperlink ref="D1745" r:id="rId1744" tooltip="Завантажити сертифікат" display="Завантажити сертифікат"/>
    <hyperlink ref="D1746" r:id="rId1745" tooltip="Завантажити сертифікат" display="Завантажити сертифікат"/>
    <hyperlink ref="D1747" r:id="rId1746" tooltip="Завантажити сертифікат" display="Завантажити сертифікат"/>
    <hyperlink ref="D1748" r:id="rId1747" tooltip="Завантажити сертифікат" display="Завантажити сертифікат"/>
    <hyperlink ref="D1749" r:id="rId1748" tooltip="Завантажити сертифікат" display="Завантажити сертифікат"/>
    <hyperlink ref="D1750" r:id="rId1749" tooltip="Завантажити сертифікат" display="Завантажити сертифікат"/>
    <hyperlink ref="D1751" r:id="rId1750" tooltip="Завантажити сертифікат" display="Завантажити сертифікат"/>
    <hyperlink ref="D1752" r:id="rId1751" tooltip="Завантажити сертифікат" display="Завантажити сертифікат"/>
    <hyperlink ref="D1753" r:id="rId1752" tooltip="Завантажити сертифікат" display="Завантажити сертифікат"/>
    <hyperlink ref="D1754" r:id="rId1753" tooltip="Завантажити сертифікат" display="Завантажити сертифікат"/>
    <hyperlink ref="D1755" r:id="rId1754" tooltip="Завантажити сертифікат" display="Завантажити сертифікат"/>
    <hyperlink ref="D1756" r:id="rId1755" tooltip="Завантажити сертифікат" display="Завантажити сертифікат"/>
    <hyperlink ref="D1757" r:id="rId1756" tooltip="Завантажити сертифікат" display="Завантажити сертифікат"/>
    <hyperlink ref="D1758" r:id="rId1757" tooltip="Завантажити сертифікат" display="Завантажити сертифікат"/>
    <hyperlink ref="D1759" r:id="rId1758" tooltip="Завантажити сертифікат" display="Завантажити сертифікат"/>
    <hyperlink ref="D1760" r:id="rId1759" tooltip="Завантажити сертифікат" display="Завантажити сертифікат"/>
    <hyperlink ref="D1761" r:id="rId1760" tooltip="Завантажити сертифікат" display="Завантажити сертифікат"/>
    <hyperlink ref="D1762" r:id="rId1761" tooltip="Завантажити сертифікат" display="Завантажити сертифікат"/>
    <hyperlink ref="D1763" r:id="rId1762" tooltip="Завантажити сертифікат" display="Завантажити сертифікат"/>
    <hyperlink ref="D1764" r:id="rId1763" tooltip="Завантажити сертифікат" display="Завантажити сертифікат"/>
    <hyperlink ref="D1765" r:id="rId1764" tooltip="Завантажити сертифікат" display="Завантажити сертифікат"/>
    <hyperlink ref="D1766" r:id="rId1765" tooltip="Завантажити сертифікат" display="Завантажити сертифікат"/>
    <hyperlink ref="D1767" r:id="rId1766" tooltip="Завантажити сертифікат" display="Завантажити сертифікат"/>
    <hyperlink ref="D1768" r:id="rId1767" tooltip="Завантажити сертифікат" display="Завантажити сертифікат"/>
    <hyperlink ref="D1769" r:id="rId1768" tooltip="Завантажити сертифікат" display="Завантажити сертифікат"/>
    <hyperlink ref="D1770" r:id="rId1769" tooltip="Завантажити сертифікат" display="Завантажити сертифікат"/>
    <hyperlink ref="D1771" r:id="rId1770" tooltip="Завантажити сертифікат" display="Завантажити сертифікат"/>
    <hyperlink ref="D1772" r:id="rId1771" tooltip="Завантажити сертифікат" display="Завантажити сертифікат"/>
    <hyperlink ref="D1773" r:id="rId1772" tooltip="Завантажити сертифікат" display="Завантажити сертифікат"/>
    <hyperlink ref="D1774" r:id="rId1773" tooltip="Завантажити сертифікат" display="Завантажити сертифікат"/>
    <hyperlink ref="D1775" r:id="rId1774" tooltip="Завантажити сертифікат" display="Завантажити сертифікат"/>
    <hyperlink ref="D1776" r:id="rId1775" tooltip="Завантажити сертифікат" display="Завантажити сертифікат"/>
    <hyperlink ref="D1777" r:id="rId1776" tooltip="Завантажити сертифікат" display="Завантажити сертифікат"/>
    <hyperlink ref="D1778" r:id="rId1777" tooltip="Завантажити сертифікат" display="Завантажити сертифікат"/>
    <hyperlink ref="D1779" r:id="rId1778" tooltip="Завантажити сертифікат" display="Завантажити сертифікат"/>
    <hyperlink ref="D1780" r:id="rId1779" tooltip="Завантажити сертифікат" display="Завантажити сертифікат"/>
    <hyperlink ref="D1781" r:id="rId1780" tooltip="Завантажити сертифікат" display="Завантажити сертифікат"/>
    <hyperlink ref="D1782" r:id="rId1781" tooltip="Завантажити сертифікат" display="Завантажити сертифікат"/>
    <hyperlink ref="D1783" r:id="rId1782" tooltip="Завантажити сертифікат" display="Завантажити сертифікат"/>
    <hyperlink ref="D1784" r:id="rId1783" tooltip="Завантажити сертифікат" display="Завантажити сертифікат"/>
    <hyperlink ref="D1785" r:id="rId1784" tooltip="Завантажити сертифікат" display="Завантажити сертифікат"/>
    <hyperlink ref="D1786" r:id="rId1785" tooltip="Завантажити сертифікат" display="Завантажити сертифікат"/>
    <hyperlink ref="D1787" r:id="rId1786" tooltip="Завантажити сертифікат" display="Завантажити сертифікат"/>
    <hyperlink ref="D1788" r:id="rId1787" tooltip="Завантажити сертифікат" display="Завантажити сертифікат"/>
    <hyperlink ref="D1789" r:id="rId1788" tooltip="Завантажити сертифікат" display="Завантажити сертифікат"/>
    <hyperlink ref="D1790" r:id="rId1789" tooltip="Завантажити сертифікат" display="Завантажити сертифікат"/>
    <hyperlink ref="D1791" r:id="rId1790" tooltip="Завантажити сертифікат" display="Завантажити сертифікат"/>
    <hyperlink ref="D1792" r:id="rId1791" tooltip="Завантажити сертифікат" display="Завантажити сертифікат"/>
    <hyperlink ref="D1793" r:id="rId1792" tooltip="Завантажити сертифікат" display="Завантажити сертифікат"/>
    <hyperlink ref="D1794" r:id="rId1793" tooltip="Завантажити сертифікат" display="Завантажити сертифікат"/>
    <hyperlink ref="D1795" r:id="rId1794" tooltip="Завантажити сертифікат" display="Завантажити сертифікат"/>
    <hyperlink ref="D1796" r:id="rId1795" tooltip="Завантажити сертифікат" display="Завантажити сертифікат"/>
    <hyperlink ref="D1797" r:id="rId1796" tooltip="Завантажити сертифікат" display="Завантажити сертифікат"/>
    <hyperlink ref="D1798" r:id="rId1797" tooltip="Завантажити сертифікат" display="Завантажити сертифікат"/>
    <hyperlink ref="D1799" r:id="rId1798" tooltip="Завантажити сертифікат" display="Завантажити сертифікат"/>
    <hyperlink ref="D1800" r:id="rId1799" tooltip="Завантажити сертифікат" display="Завантажити сертифікат"/>
    <hyperlink ref="D1801" r:id="rId1800" tooltip="Завантажити сертифікат" display="Завантажити сертифікат"/>
    <hyperlink ref="D1802" r:id="rId1801" tooltip="Завантажити сертифікат" display="Завантажити сертифікат"/>
    <hyperlink ref="D1803" r:id="rId1802" tooltip="Завантажити сертифікат" display="Завантажити сертифікат"/>
    <hyperlink ref="D1804" r:id="rId1803" tooltip="Завантажити сертифікат" display="Завантажити сертифікат"/>
    <hyperlink ref="D1805" r:id="rId1804" tooltip="Завантажити сертифікат" display="Завантажити сертифікат"/>
    <hyperlink ref="D1806" r:id="rId1805" tooltip="Завантажити сертифікат" display="Завантажити сертифікат"/>
    <hyperlink ref="D1807" r:id="rId1806" tooltip="Завантажити сертифікат" display="Завантажити сертифікат"/>
    <hyperlink ref="D1808" r:id="rId1807" tooltip="Завантажити сертифікат" display="Завантажити сертифікат"/>
    <hyperlink ref="D1809" r:id="rId1808" tooltip="Завантажити сертифікат" display="Завантажити сертифікат"/>
    <hyperlink ref="D1810" r:id="rId1809" tooltip="Завантажити сертифікат" display="Завантажити сертифікат"/>
    <hyperlink ref="D1811" r:id="rId1810" tooltip="Завантажити сертифікат" display="Завантажити сертифікат"/>
    <hyperlink ref="D1812" r:id="rId1811" tooltip="Завантажити сертифікат" display="Завантажити сертифікат"/>
    <hyperlink ref="D1813" r:id="rId1812" tooltip="Завантажити сертифікат" display="Завантажити сертифікат"/>
    <hyperlink ref="D1814" r:id="rId1813" tooltip="Завантажити сертифікат" display="Завантажити сертифікат"/>
    <hyperlink ref="D1815" r:id="rId1814" tooltip="Завантажити сертифікат" display="Завантажити сертифікат"/>
    <hyperlink ref="D1816" r:id="rId1815" tooltip="Завантажити сертифікат" display="Завантажити сертифікат"/>
    <hyperlink ref="D1817" r:id="rId1816" tooltip="Завантажити сертифікат" display="Завантажити сертифікат"/>
    <hyperlink ref="D1818" r:id="rId1817" tooltip="Завантажити сертифікат" display="Завантажити сертифікат"/>
    <hyperlink ref="D1819" r:id="rId1818" tooltip="Завантажити сертифікат" display="Завантажити сертифікат"/>
    <hyperlink ref="D1820" r:id="rId1819" tooltip="Завантажити сертифікат" display="Завантажити сертифікат"/>
    <hyperlink ref="D1821" r:id="rId1820" tooltip="Завантажити сертифікат" display="Завантажити сертифікат"/>
    <hyperlink ref="D1822" r:id="rId1821" tooltip="Завантажити сертифікат" display="Завантажити сертифікат"/>
    <hyperlink ref="D1823" r:id="rId1822" tooltip="Завантажити сертифікат" display="Завантажити сертифікат"/>
    <hyperlink ref="D1824" r:id="rId1823" tooltip="Завантажити сертифікат" display="Завантажити сертифікат"/>
    <hyperlink ref="D1825" r:id="rId1824" tooltip="Завантажити сертифікат" display="Завантажити сертифікат"/>
    <hyperlink ref="D1826" r:id="rId1825" tooltip="Завантажити сертифікат" display="Завантажити сертифікат"/>
    <hyperlink ref="D1827" r:id="rId1826" tooltip="Завантажити сертифікат" display="Завантажити сертифікат"/>
    <hyperlink ref="D1828" r:id="rId1827" tooltip="Завантажити сертифікат" display="Завантажити сертифікат"/>
    <hyperlink ref="D1829" r:id="rId1828" tooltip="Завантажити сертифікат" display="Завантажити сертифікат"/>
    <hyperlink ref="D1830" r:id="rId1829" tooltip="Завантажити сертифікат" display="Завантажити сертифікат"/>
    <hyperlink ref="D1831" r:id="rId1830" tooltip="Завантажити сертифікат" display="Завантажити сертифікат"/>
    <hyperlink ref="D1832" r:id="rId1831" tooltip="Завантажити сертифікат" display="Завантажити сертифікат"/>
    <hyperlink ref="D1833" r:id="rId1832" tooltip="Завантажити сертифікат" display="Завантажити сертифікат"/>
    <hyperlink ref="D1834" r:id="rId1833" tooltip="Завантажити сертифікат" display="Завантажити сертифікат"/>
    <hyperlink ref="D1835" r:id="rId1834" tooltip="Завантажити сертифікат" display="Завантажити сертифікат"/>
    <hyperlink ref="D1836" r:id="rId1835" tooltip="Завантажити сертифікат" display="Завантажити сертифікат"/>
    <hyperlink ref="D1837" r:id="rId1836" tooltip="Завантажити сертифікат" display="Завантажити сертифікат"/>
    <hyperlink ref="D1838" r:id="rId1837" tooltip="Завантажити сертифікат" display="Завантажити сертифікат"/>
    <hyperlink ref="D1839" r:id="rId1838" tooltip="Завантажити сертифікат" display="Завантажити сертифікат"/>
    <hyperlink ref="D1840" r:id="rId1839" tooltip="Завантажити сертифікат" display="Завантажити сертифікат"/>
    <hyperlink ref="D1841" r:id="rId1840" tooltip="Завантажити сертифікат" display="Завантажити сертифікат"/>
    <hyperlink ref="D1842" r:id="rId1841" tooltip="Завантажити сертифікат" display="Завантажити сертифікат"/>
    <hyperlink ref="D1843" r:id="rId1842" tooltip="Завантажити сертифікат" display="Завантажити сертифікат"/>
    <hyperlink ref="D1844" r:id="rId1843" tooltip="Завантажити сертифікат" display="Завантажити сертифікат"/>
    <hyperlink ref="D1845" r:id="rId1844" tooltip="Завантажити сертифікат" display="Завантажити сертифікат"/>
    <hyperlink ref="D1846" r:id="rId1845" tooltip="Завантажити сертифікат" display="Завантажити сертифікат"/>
    <hyperlink ref="D1847" r:id="rId1846" tooltip="Завантажити сертифікат" display="Завантажити сертифікат"/>
    <hyperlink ref="D1848" r:id="rId1847" tooltip="Завантажити сертифікат" display="Завантажити сертифікат"/>
    <hyperlink ref="D1849" r:id="rId1848" tooltip="Завантажити сертифікат" display="Завантажити сертифікат"/>
    <hyperlink ref="D1850" r:id="rId1849" tooltip="Завантажити сертифікат" display="Завантажити сертифікат"/>
    <hyperlink ref="D1851" r:id="rId1850" tooltip="Завантажити сертифікат" display="Завантажити сертифікат"/>
    <hyperlink ref="D1852" r:id="rId1851" tooltip="Завантажити сертифікат" display="Завантажити сертифікат"/>
    <hyperlink ref="D1853" r:id="rId1852" tooltip="Завантажити сертифікат" display="Завантажити сертифікат"/>
    <hyperlink ref="D1854" r:id="rId1853" tooltip="Завантажити сертифікат" display="Завантажити сертифікат"/>
    <hyperlink ref="D1855" r:id="rId1854" tooltip="Завантажити сертифікат" display="Завантажити сертифікат"/>
    <hyperlink ref="D1856" r:id="rId1855" tooltip="Завантажити сертифікат" display="Завантажити сертифікат"/>
    <hyperlink ref="D1857" r:id="rId1856" tooltip="Завантажити сертифікат" display="Завантажити сертифікат"/>
    <hyperlink ref="D1858" r:id="rId1857" tooltip="Завантажити сертифікат" display="Завантажити сертифікат"/>
    <hyperlink ref="D1859" r:id="rId1858" tooltip="Завантажити сертифікат" display="Завантажити сертифікат"/>
    <hyperlink ref="D1860" r:id="rId1859" tooltip="Завантажити сертифікат" display="Завантажити сертифікат"/>
    <hyperlink ref="D1861" r:id="rId1860" tooltip="Завантажити сертифікат" display="Завантажити сертифікат"/>
    <hyperlink ref="D1862" r:id="rId1861" tooltip="Завантажити сертифікат" display="Завантажити сертифікат"/>
    <hyperlink ref="D1863" r:id="rId1862" tooltip="Завантажити сертифікат" display="Завантажити сертифікат"/>
    <hyperlink ref="D1864" r:id="rId1863" tooltip="Завантажити сертифікат" display="Завантажити сертифікат"/>
    <hyperlink ref="D1865" r:id="rId1864" tooltip="Завантажити сертифікат" display="Завантажити сертифікат"/>
    <hyperlink ref="D1866" r:id="rId1865" tooltip="Завантажити сертифікат" display="Завантажити сертифікат"/>
    <hyperlink ref="D1867" r:id="rId1866" tooltip="Завантажити сертифікат" display="Завантажити сертифікат"/>
    <hyperlink ref="D1868" r:id="rId1867" tooltip="Завантажити сертифікат" display="Завантажити сертифікат"/>
    <hyperlink ref="D1869" r:id="rId1868" tooltip="Завантажити сертифікат" display="Завантажити сертифікат"/>
    <hyperlink ref="D1870" r:id="rId1869" tooltip="Завантажити сертифікат" display="Завантажити сертифікат"/>
    <hyperlink ref="D1871" r:id="rId1870" tooltip="Завантажити сертифікат" display="Завантажити сертифікат"/>
    <hyperlink ref="D1872" r:id="rId1871" tooltip="Завантажити сертифікат" display="Завантажити сертифікат"/>
    <hyperlink ref="D1873" r:id="rId1872" tooltip="Завантажити сертифікат" display="Завантажити сертифікат"/>
    <hyperlink ref="D1874" r:id="rId1873" tooltip="Завантажити сертифікат" display="Завантажити сертифікат"/>
    <hyperlink ref="D1875" r:id="rId1874" tooltip="Завантажити сертифікат" display="Завантажити сертифікат"/>
    <hyperlink ref="D1876" r:id="rId1875" tooltip="Завантажити сертифікат" display="Завантажити сертифікат"/>
    <hyperlink ref="D1877" r:id="rId1876" tooltip="Завантажити сертифікат" display="Завантажити сертифікат"/>
    <hyperlink ref="D1878" r:id="rId1877" tooltip="Завантажити сертифікат" display="Завантажити сертифікат"/>
    <hyperlink ref="D1879" r:id="rId1878" tooltip="Завантажити сертифікат" display="Завантажити сертифікат"/>
    <hyperlink ref="D1880" r:id="rId1879" tooltip="Завантажити сертифікат" display="Завантажити сертифікат"/>
    <hyperlink ref="D1881" r:id="rId1880" tooltip="Завантажити сертифікат" display="Завантажити сертифікат"/>
    <hyperlink ref="D1882" r:id="rId1881" tooltip="Завантажити сертифікат" display="Завантажити сертифікат"/>
    <hyperlink ref="D1883" r:id="rId1882" tooltip="Завантажити сертифікат" display="Завантажити сертифікат"/>
    <hyperlink ref="D1884" r:id="rId1883" tooltip="Завантажити сертифікат" display="Завантажити сертифікат"/>
    <hyperlink ref="D1885" r:id="rId1884" tooltip="Завантажити сертифікат" display="Завантажити сертифікат"/>
    <hyperlink ref="D1886" r:id="rId1885" tooltip="Завантажити сертифікат" display="Завантажити сертифікат"/>
    <hyperlink ref="D1887" r:id="rId1886" tooltip="Завантажити сертифікат" display="Завантажити сертифікат"/>
    <hyperlink ref="D1888" r:id="rId1887" tooltip="Завантажити сертифікат" display="Завантажити сертифікат"/>
    <hyperlink ref="D1889" r:id="rId1888" tooltip="Завантажити сертифікат" display="Завантажити сертифікат"/>
    <hyperlink ref="D1890" r:id="rId1889" tooltip="Завантажити сертифікат" display="Завантажити сертифікат"/>
    <hyperlink ref="D1891" r:id="rId1890" tooltip="Завантажити сертифікат" display="Завантажити сертифікат"/>
    <hyperlink ref="D1892" r:id="rId1891" tooltip="Завантажити сертифікат" display="Завантажити сертифікат"/>
    <hyperlink ref="D1893" r:id="rId1892" tooltip="Завантажити сертифікат" display="Завантажити сертифікат"/>
    <hyperlink ref="D1894" r:id="rId1893" tooltip="Завантажити сертифікат" display="Завантажити сертифікат"/>
    <hyperlink ref="D1895" r:id="rId1894" tooltip="Завантажити сертифікат" display="Завантажити сертифікат"/>
    <hyperlink ref="D1896" r:id="rId1895" tooltip="Завантажити сертифікат" display="Завантажити сертифікат"/>
    <hyperlink ref="D1897" r:id="rId1896" tooltip="Завантажити сертифікат" display="Завантажити сертифікат"/>
    <hyperlink ref="D1898" r:id="rId1897" tooltip="Завантажити сертифікат" display="Завантажити сертифікат"/>
    <hyperlink ref="D1899" r:id="rId1898" tooltip="Завантажити сертифікат" display="Завантажити сертифікат"/>
    <hyperlink ref="D1900" r:id="rId1899" tooltip="Завантажити сертифікат" display="Завантажити сертифікат"/>
    <hyperlink ref="D1901" r:id="rId1900" tooltip="Завантажити сертифікат" display="Завантажити сертифікат"/>
    <hyperlink ref="D1902" r:id="rId1901" tooltip="Завантажити сертифікат" display="Завантажити сертифікат"/>
    <hyperlink ref="D1903" r:id="rId1902" tooltip="Завантажити сертифікат" display="Завантажити сертифікат"/>
    <hyperlink ref="D1904" r:id="rId1903" tooltip="Завантажити сертифікат" display="Завантажити сертифікат"/>
    <hyperlink ref="D1905" r:id="rId1904" tooltip="Завантажити сертифікат" display="Завантажити сертифікат"/>
    <hyperlink ref="D1906" r:id="rId1905" tooltip="Завантажити сертифікат" display="Завантажити сертифікат"/>
    <hyperlink ref="D1907" r:id="rId1906" tooltip="Завантажити сертифікат" display="Завантажити сертифікат"/>
    <hyperlink ref="D1908" r:id="rId1907" tooltip="Завантажити сертифікат" display="Завантажити сертифікат"/>
    <hyperlink ref="D1909" r:id="rId1908" tooltip="Завантажити сертифікат" display="Завантажити сертифікат"/>
    <hyperlink ref="D1910" r:id="rId1909" tooltip="Завантажити сертифікат" display="Завантажити сертифікат"/>
    <hyperlink ref="D1911" r:id="rId1910" tooltip="Завантажити сертифікат" display="Завантажити сертифікат"/>
    <hyperlink ref="D1912" r:id="rId1911" tooltip="Завантажити сертифікат" display="Завантажити сертифікат"/>
    <hyperlink ref="D1913" r:id="rId1912" tooltip="Завантажити сертифікат" display="Завантажити сертифікат"/>
    <hyperlink ref="D1914" r:id="rId1913" tooltip="Завантажити сертифікат" display="Завантажити сертифікат"/>
    <hyperlink ref="D1915" r:id="rId1914" tooltip="Завантажити сертифікат" display="Завантажити сертифікат"/>
    <hyperlink ref="D1916" r:id="rId1915" tooltip="Завантажити сертифікат" display="Завантажити сертифікат"/>
    <hyperlink ref="D1917" r:id="rId1916" tooltip="Завантажити сертифікат" display="Завантажити сертифікат"/>
    <hyperlink ref="D1918" r:id="rId1917" tooltip="Завантажити сертифікат" display="Завантажити сертифікат"/>
    <hyperlink ref="D1919" r:id="rId1918" tooltip="Завантажити сертифікат" display="Завантажити сертифікат"/>
    <hyperlink ref="D1920" r:id="rId1919" tooltip="Завантажити сертифікат" display="Завантажити сертифікат"/>
    <hyperlink ref="D1921" r:id="rId1920" tooltip="Завантажити сертифікат" display="Завантажити сертифікат"/>
    <hyperlink ref="D1922" r:id="rId1921" tooltip="Завантажити сертифікат" display="Завантажити сертифікат"/>
    <hyperlink ref="D1923" r:id="rId1922" tooltip="Завантажити сертифікат" display="Завантажити сертифікат"/>
    <hyperlink ref="D1924" r:id="rId1923" tooltip="Завантажити сертифікат" display="Завантажити сертифікат"/>
    <hyperlink ref="D1925" r:id="rId1924" tooltip="Завантажити сертифікат" display="Завантажити сертифікат"/>
    <hyperlink ref="D1926" r:id="rId1925" tooltip="Завантажити сертифікат" display="Завантажити сертифікат"/>
    <hyperlink ref="D1927" r:id="rId1926" tooltip="Завантажити сертифікат" display="Завантажити сертифікат"/>
    <hyperlink ref="D1928" r:id="rId1927" tooltip="Завантажити сертифікат" display="Завантажити сертифікат"/>
    <hyperlink ref="D1929" r:id="rId1928" tooltip="Завантажити сертифікат" display="Завантажити сертифікат"/>
    <hyperlink ref="D1930" r:id="rId1929" tooltip="Завантажити сертифікат" display="Завантажити сертифікат"/>
    <hyperlink ref="D1931" r:id="rId1930" tooltip="Завантажити сертифікат" display="Завантажити сертифікат"/>
    <hyperlink ref="D1932" r:id="rId1931" tooltip="Завантажити сертифікат" display="Завантажити сертифікат"/>
    <hyperlink ref="D1933" r:id="rId1932" tooltip="Завантажити сертифікат" display="Завантажити сертифікат"/>
    <hyperlink ref="D1934" r:id="rId1933" tooltip="Завантажити сертифікат" display="Завантажити сертифікат"/>
    <hyperlink ref="D1935" r:id="rId1934" tooltip="Завантажити сертифікат" display="Завантажити сертифікат"/>
    <hyperlink ref="D1936" r:id="rId1935" tooltip="Завантажити сертифікат" display="Завантажити сертифікат"/>
    <hyperlink ref="D1937" r:id="rId1936" tooltip="Завантажити сертифікат" display="Завантажити сертифікат"/>
    <hyperlink ref="D1938" r:id="rId1937" tooltip="Завантажити сертифікат" display="Завантажити сертифікат"/>
    <hyperlink ref="D1939" r:id="rId1938" tooltip="Завантажити сертифікат" display="Завантажити сертифікат"/>
    <hyperlink ref="D1940" r:id="rId1939" tooltip="Завантажити сертифікат" display="Завантажити сертифікат"/>
    <hyperlink ref="D1941" r:id="rId1940" tooltip="Завантажити сертифікат" display="Завантажити сертифікат"/>
    <hyperlink ref="D1942" r:id="rId1941" tooltip="Завантажити сертифікат" display="Завантажити сертифікат"/>
    <hyperlink ref="D1943" r:id="rId1942" tooltip="Завантажити сертифікат" display="Завантажити сертифікат"/>
    <hyperlink ref="D1944" r:id="rId1943" tooltip="Завантажити сертифікат" display="Завантажити сертифікат"/>
    <hyperlink ref="D1945" r:id="rId1944" tooltip="Завантажити сертифікат" display="Завантажити сертифікат"/>
    <hyperlink ref="D1946" r:id="rId1945" tooltip="Завантажити сертифікат" display="Завантажити сертифікат"/>
    <hyperlink ref="D1947" r:id="rId1946" tooltip="Завантажити сертифікат" display="Завантажити сертифікат"/>
    <hyperlink ref="D1948" r:id="rId1947" tooltip="Завантажити сертифікат" display="Завантажити сертифікат"/>
    <hyperlink ref="D1949" r:id="rId1948" tooltip="Завантажити сертифікат" display="Завантажити сертифікат"/>
    <hyperlink ref="D1950" r:id="rId1949" tooltip="Завантажити сертифікат" display="Завантажити сертифікат"/>
    <hyperlink ref="D1951" r:id="rId1950" tooltip="Завантажити сертифікат" display="Завантажити сертифікат"/>
    <hyperlink ref="D1952" r:id="rId1951" tooltip="Завантажити сертифікат" display="Завантажити сертифікат"/>
    <hyperlink ref="D1953" r:id="rId1952" tooltip="Завантажити сертифікат" display="Завантажити сертифікат"/>
    <hyperlink ref="D1954" r:id="rId1953" tooltip="Завантажити сертифікат" display="Завантажити сертифікат"/>
    <hyperlink ref="D1955" r:id="rId1954" tooltip="Завантажити сертифікат" display="Завантажити сертифікат"/>
    <hyperlink ref="D1956" r:id="rId1955" tooltip="Завантажити сертифікат" display="Завантажити сертифікат"/>
    <hyperlink ref="D1957" r:id="rId1956" tooltip="Завантажити сертифікат" display="Завантажити сертифікат"/>
    <hyperlink ref="D1958" r:id="rId1957" tooltip="Завантажити сертифікат" display="Завантажити сертифікат"/>
    <hyperlink ref="D1959" r:id="rId1958" tooltip="Завантажити сертифікат" display="Завантажити сертифікат"/>
    <hyperlink ref="D1960" r:id="rId1959" tooltip="Завантажити сертифікат" display="Завантажити сертифікат"/>
    <hyperlink ref="D1961" r:id="rId1960" tooltip="Завантажити сертифікат" display="Завантажити сертифікат"/>
    <hyperlink ref="D1962" r:id="rId1961" tooltip="Завантажити сертифікат" display="Завантажити сертифікат"/>
    <hyperlink ref="D1963" r:id="rId1962" tooltip="Завантажити сертифікат" display="Завантажити сертифікат"/>
    <hyperlink ref="D1964" r:id="rId1963" tooltip="Завантажити сертифікат" display="Завантажити сертифікат"/>
    <hyperlink ref="D1965" r:id="rId1964" tooltip="Завантажити сертифікат" display="Завантажити сертифікат"/>
    <hyperlink ref="D1966" r:id="rId1965" tooltip="Завантажити сертифікат" display="Завантажити сертифікат"/>
    <hyperlink ref="D1967" r:id="rId1966" tooltip="Завантажити сертифікат" display="Завантажити сертифікат"/>
    <hyperlink ref="D1968" r:id="rId1967" tooltip="Завантажити сертифікат" display="Завантажити сертифікат"/>
    <hyperlink ref="D1969" r:id="rId1968" tooltip="Завантажити сертифікат" display="Завантажити сертифікат"/>
    <hyperlink ref="D1970" r:id="rId1969" tooltip="Завантажити сертифікат" display="Завантажити сертифікат"/>
    <hyperlink ref="D1971" r:id="rId1970" tooltip="Завантажити сертифікат" display="Завантажити сертифікат"/>
    <hyperlink ref="D1972" r:id="rId1971" tooltip="Завантажити сертифікат" display="Завантажити сертифікат"/>
    <hyperlink ref="D1973" r:id="rId1972" tooltip="Завантажити сертифікат" display="Завантажити сертифікат"/>
    <hyperlink ref="D1974" r:id="rId1973" tooltip="Завантажити сертифікат" display="Завантажити сертифікат"/>
    <hyperlink ref="D1975" r:id="rId1974" tooltip="Завантажити сертифікат" display="Завантажити сертифікат"/>
    <hyperlink ref="D1976" r:id="rId1975" tooltip="Завантажити сертифікат" display="Завантажити сертифікат"/>
    <hyperlink ref="D1977" r:id="rId1976" tooltip="Завантажити сертифікат" display="Завантажити сертифікат"/>
    <hyperlink ref="D1978" r:id="rId1977" tooltip="Завантажити сертифікат" display="Завантажити сертифікат"/>
    <hyperlink ref="D1979" r:id="rId1978" tooltip="Завантажити сертифікат" display="Завантажити сертифікат"/>
    <hyperlink ref="D1980" r:id="rId1979" tooltip="Завантажити сертифікат" display="Завантажити сертифікат"/>
    <hyperlink ref="D1981" r:id="rId1980" tooltip="Завантажити сертифікат" display="Завантажити сертифікат"/>
    <hyperlink ref="D1982" r:id="rId1981" tooltip="Завантажити сертифікат" display="Завантажити сертифікат"/>
    <hyperlink ref="D1983" r:id="rId1982" tooltip="Завантажити сертифікат" display="Завантажити сертифікат"/>
    <hyperlink ref="D1984" r:id="rId1983" tooltip="Завантажити сертифікат" display="Завантажити сертифікат"/>
    <hyperlink ref="D1985" r:id="rId1984" tooltip="Завантажити сертифікат" display="Завантажити сертифікат"/>
    <hyperlink ref="D1986" r:id="rId1985" tooltip="Завантажити сертифікат" display="Завантажити сертифікат"/>
    <hyperlink ref="D1987" r:id="rId1986" tooltip="Завантажити сертифікат" display="Завантажити сертифікат"/>
    <hyperlink ref="D1988" r:id="rId1987" tooltip="Завантажити сертифікат" display="Завантажити сертифікат"/>
    <hyperlink ref="D1989" r:id="rId1988" tooltip="Завантажити сертифікат" display="Завантажити сертифікат"/>
    <hyperlink ref="D1990" r:id="rId1989" tooltip="Завантажити сертифікат" display="Завантажити сертифікат"/>
    <hyperlink ref="D1991" r:id="rId1990" tooltip="Завантажити сертифікат" display="Завантажити сертифікат"/>
    <hyperlink ref="D1992" r:id="rId1991" tooltip="Завантажити сертифікат" display="Завантажити сертифікат"/>
    <hyperlink ref="D1993" r:id="rId1992" tooltip="Завантажити сертифікат" display="Завантажити сертифікат"/>
    <hyperlink ref="D1994" r:id="rId1993" tooltip="Завантажити сертифікат" display="Завантажити сертифікат"/>
    <hyperlink ref="D1995" r:id="rId1994" tooltip="Завантажити сертифікат" display="Завантажити сертифікат"/>
    <hyperlink ref="D1996" r:id="rId1995" tooltip="Завантажити сертифікат" display="Завантажити сертифікат"/>
    <hyperlink ref="D1997" r:id="rId1996" tooltip="Завантажити сертифікат" display="Завантажити сертифікат"/>
    <hyperlink ref="D1998" r:id="rId1997" tooltip="Завантажити сертифікат" display="Завантажити сертифікат"/>
    <hyperlink ref="D1999" r:id="rId1998" tooltip="Завантажити сертифікат" display="Завантажити сертифікат"/>
    <hyperlink ref="D2000" r:id="rId1999" tooltip="Завантажити сертифікат" display="Завантажити сертифікат"/>
    <hyperlink ref="D2001" r:id="rId2000" tooltip="Завантажити сертифікат" display="Завантажити сертифікат"/>
    <hyperlink ref="D2002" r:id="rId2001" tooltip="Завантажити сертифікат" display="Завантажити сертифікат"/>
    <hyperlink ref="D2003" r:id="rId2002" tooltip="Завантажити сертифікат" display="Завантажити сертифікат"/>
    <hyperlink ref="D2004" r:id="rId2003" tooltip="Завантажити сертифікат" display="Завантажити сертифікат"/>
    <hyperlink ref="D2005" r:id="rId2004" tooltip="Завантажити сертифікат" display="Завантажити сертифікат"/>
    <hyperlink ref="D2006" r:id="rId2005" tooltip="Завантажити сертифікат" display="Завантажити сертифікат"/>
    <hyperlink ref="D2007" r:id="rId2006" tooltip="Завантажити сертифікат" display="Завантажити сертифікат"/>
    <hyperlink ref="D2008" r:id="rId2007" tooltip="Завантажити сертифікат" display="Завантажити сертифікат"/>
    <hyperlink ref="D2009" r:id="rId2008" tooltip="Завантажити сертифікат" display="Завантажити сертифікат"/>
    <hyperlink ref="D2010" r:id="rId2009" tooltip="Завантажити сертифікат" display="Завантажити сертифікат"/>
    <hyperlink ref="D2011" r:id="rId2010" tooltip="Завантажити сертифікат" display="Завантажити сертифікат"/>
    <hyperlink ref="D2012" r:id="rId2011" tooltip="Завантажити сертифікат" display="Завантажити сертифікат"/>
    <hyperlink ref="D2013" r:id="rId2012" tooltip="Завантажити сертифікат" display="Завантажити сертифікат"/>
    <hyperlink ref="D2014" r:id="rId2013" tooltip="Завантажити сертифікат" display="Завантажити сертифікат"/>
    <hyperlink ref="D2015" r:id="rId2014" tooltip="Завантажити сертифікат" display="Завантажити сертифікат"/>
    <hyperlink ref="D2016" r:id="rId2015" tooltip="Завантажити сертифікат" display="Завантажити сертифікат"/>
    <hyperlink ref="D2017" r:id="rId2016" tooltip="Завантажити сертифікат" display="Завантажити сертифікат"/>
    <hyperlink ref="D2018" r:id="rId2017" tooltip="Завантажити сертифікат" display="Завантажити сертифікат"/>
    <hyperlink ref="D2019" r:id="rId2018" tooltip="Завантажити сертифікат" display="Завантажити сертифікат"/>
    <hyperlink ref="D2020" r:id="rId2019" tooltip="Завантажити сертифікат" display="Завантажити сертифікат"/>
    <hyperlink ref="D2021" r:id="rId2020" tooltip="Завантажити сертифікат" display="Завантажити сертифікат"/>
    <hyperlink ref="D2022" r:id="rId2021" tooltip="Завантажити сертифікат" display="Завантажити сертифікат"/>
    <hyperlink ref="D2023" r:id="rId2022" tooltip="Завантажити сертифікат" display="Завантажити сертифікат"/>
    <hyperlink ref="D2024" r:id="rId2023" tooltip="Завантажити сертифікат" display="Завантажити сертифікат"/>
    <hyperlink ref="D2025" r:id="rId2024" tooltip="Завантажити сертифікат" display="Завантажити сертифікат"/>
    <hyperlink ref="D2026" r:id="rId2025" tooltip="Завантажити сертифікат" display="Завантажити сертифікат"/>
    <hyperlink ref="D2027" r:id="rId2026" tooltip="Завантажити сертифікат" display="Завантажити сертифікат"/>
    <hyperlink ref="D2028" r:id="rId2027" tooltip="Завантажити сертифікат" display="Завантажити сертифікат"/>
    <hyperlink ref="D2029" r:id="rId2028" tooltip="Завантажити сертифікат" display="Завантажити сертифікат"/>
    <hyperlink ref="D2030" r:id="rId2029" tooltip="Завантажити сертифікат" display="Завантажити сертифікат"/>
    <hyperlink ref="D2031" r:id="rId2030" tooltip="Завантажити сертифікат" display="Завантажити сертифікат"/>
    <hyperlink ref="D2032" r:id="rId2031" tooltip="Завантажити сертифікат" display="Завантажити сертифікат"/>
    <hyperlink ref="D2033" r:id="rId2032" tooltip="Завантажити сертифікат" display="Завантажити сертифікат"/>
    <hyperlink ref="D2034" r:id="rId2033" tooltip="Завантажити сертифікат" display="Завантажити сертифікат"/>
    <hyperlink ref="D2035" r:id="rId2034" tooltip="Завантажити сертифікат" display="Завантажити сертифікат"/>
    <hyperlink ref="D2036" r:id="rId2035" tooltip="Завантажити сертифікат" display="Завантажити сертифікат"/>
    <hyperlink ref="D2037" r:id="rId2036" tooltip="Завантажити сертифікат" display="Завантажити сертифікат"/>
    <hyperlink ref="D2038" r:id="rId2037" tooltip="Завантажити сертифікат" display="Завантажити сертифікат"/>
    <hyperlink ref="D2039" r:id="rId2038" tooltip="Завантажити сертифікат" display="Завантажити сертифікат"/>
    <hyperlink ref="D2040" r:id="rId2039" tooltip="Завантажити сертифікат" display="Завантажити сертифікат"/>
    <hyperlink ref="D2041" r:id="rId2040" tooltip="Завантажити сертифікат" display="Завантажити сертифікат"/>
    <hyperlink ref="D2042" r:id="rId2041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2026-02-20T14:49:37Z</dcterms:created>
  <dcterms:modified xsi:type="dcterms:W3CDTF">2026-03-24T12:47:28Z</dcterms:modified>
  <cp:category/>
</cp:coreProperties>
</file>