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F237" i="1" l="1"/>
  <c r="F236" i="1"/>
  <c r="F1883" i="1" l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<sst xmlns="http://schemas.openxmlformats.org/spreadsheetml/2006/main" count="9416" uniqueCount="6346">
  <si>
    <t>номер</t>
  </si>
  <si>
    <t>ПІБ 1</t>
  </si>
  <si>
    <t>ПІБ 2</t>
  </si>
  <si>
    <t>вчитель</t>
  </si>
  <si>
    <t>навчальний заклад</t>
  </si>
  <si>
    <t>Посилання на сертифікат</t>
  </si>
  <si>
    <t>EMQ_1</t>
  </si>
  <si>
    <t>Сич Назарій Петрович</t>
  </si>
  <si>
    <t>Вець Денис Богданович</t>
  </si>
  <si>
    <t>Бицька Неллі Володимирівна</t>
  </si>
  <si>
    <t>Сокальська загальноосвітня школа І-ІІІ ступенів №2 Сокальської міської ради Львівської області</t>
  </si>
  <si>
    <t>EMQ_2</t>
  </si>
  <si>
    <t>Марків Романа Романівна</t>
  </si>
  <si>
    <t>Чех Каміла Євгенівна</t>
  </si>
  <si>
    <t>EMQ_3</t>
  </si>
  <si>
    <t>Клемба Дарина Юріївна</t>
  </si>
  <si>
    <t>Старушкевич Наталія Андріївна</t>
  </si>
  <si>
    <t>EMQ_4</t>
  </si>
  <si>
    <t>Дак Христина Юріївна</t>
  </si>
  <si>
    <t>Павук Руслана Марія Юріївна</t>
  </si>
  <si>
    <t>EMQ_5</t>
  </si>
  <si>
    <t>Клімішин Тарас Дмитрович</t>
  </si>
  <si>
    <t>Смаль Артем Васильович</t>
  </si>
  <si>
    <t>EMQ_6</t>
  </si>
  <si>
    <t>Галінас Олександр Сергійович</t>
  </si>
  <si>
    <t>Трач Артем Сергійович</t>
  </si>
  <si>
    <t>EMQ_7</t>
  </si>
  <si>
    <t>Дробіцький Даниїл Вікторович</t>
  </si>
  <si>
    <t>Парамуд Данило Олександрович</t>
  </si>
  <si>
    <t>EMQ_8</t>
  </si>
  <si>
    <t>Ярема Богдан Володимирович</t>
  </si>
  <si>
    <t>Тимощук Маркіян Васильович</t>
  </si>
  <si>
    <t>EMQ_9</t>
  </si>
  <si>
    <t>Вишневський Захар Ростиславович</t>
  </si>
  <si>
    <t>Резнік Назарій Миколайович</t>
  </si>
  <si>
    <t>EMQ_10</t>
  </si>
  <si>
    <t>Винник Роман Миколайович</t>
  </si>
  <si>
    <t>Загайчук Максим Володимирович</t>
  </si>
  <si>
    <t>EMQ_11</t>
  </si>
  <si>
    <t>Васильченко Кирил Максимович</t>
  </si>
  <si>
    <t>Сумец Ярослав Олегович</t>
  </si>
  <si>
    <t>Таран Ярослава Олександрівна</t>
  </si>
  <si>
    <t>Хрестищенська гімназія Берестинської міської ради Харківської області</t>
  </si>
  <si>
    <t>EMQ_12</t>
  </si>
  <si>
    <t>Дорофєєва Єлизавета Сергіївна</t>
  </si>
  <si>
    <t>Гарбуз Діана Вадимівна</t>
  </si>
  <si>
    <t>EMQ_13</t>
  </si>
  <si>
    <t>Кириченко Мілана Сергіївна</t>
  </si>
  <si>
    <t>Гаврилов Максим Євгенійович</t>
  </si>
  <si>
    <t>Нартова Тетяна Олександрівна</t>
  </si>
  <si>
    <t>EMQ_14</t>
  </si>
  <si>
    <t>Марченко Анастасія Ігорівна</t>
  </si>
  <si>
    <t xml:space="preserve">Сердюк Валерія Олександрівна </t>
  </si>
  <si>
    <t>Линник Віталій Сергійович</t>
  </si>
  <si>
    <t>Яхниківська загально освітня школа I-III ступенів.</t>
  </si>
  <si>
    <t>EMQ_15</t>
  </si>
  <si>
    <t>Кушнір Аліна</t>
  </si>
  <si>
    <t>Іваницький Олексій</t>
  </si>
  <si>
    <t>Колесник Ольга Олексіївна</t>
  </si>
  <si>
    <t>Фаховий коледж Одеського національного університету імені І.І.Мечникова</t>
  </si>
  <si>
    <t>EMQ_16</t>
  </si>
  <si>
    <t>Жураківська Вікторія Олегівна</t>
  </si>
  <si>
    <t>Сурженко Поліна Русланівна</t>
  </si>
  <si>
    <t>Буцій Ольга Ярославівна</t>
  </si>
  <si>
    <t>Дмитрівський академічний ліцей "Перспектива"</t>
  </si>
  <si>
    <t>EMQ_17</t>
  </si>
  <si>
    <t>Колісник Вероніка Віталіївна</t>
  </si>
  <si>
    <t>Гриценко Олександра Сергіївна</t>
  </si>
  <si>
    <t>EMQ_18</t>
  </si>
  <si>
    <t>Рудницький Денис Русланович</t>
  </si>
  <si>
    <t>Бойко Олександр Олександрович</t>
  </si>
  <si>
    <t>EMQ_19</t>
  </si>
  <si>
    <t xml:space="preserve">Лепська Валерія Олександрівна </t>
  </si>
  <si>
    <t xml:space="preserve">Мироненко Марія Миколаївна </t>
  </si>
  <si>
    <t>EMQ_20</t>
  </si>
  <si>
    <t>Антонь Іван Васильович</t>
  </si>
  <si>
    <t>Станко Богдан Петрович</t>
  </si>
  <si>
    <t>EMQ_21</t>
  </si>
  <si>
    <t xml:space="preserve">Шевчук Лідія Олегівна </t>
  </si>
  <si>
    <t xml:space="preserve">Тарганчук Оксана Сергіївна </t>
  </si>
  <si>
    <t>EMQ_22</t>
  </si>
  <si>
    <t>Плюта Уляна Анатоліївна</t>
  </si>
  <si>
    <t xml:space="preserve">Ірза Анастасія Олександрівна </t>
  </si>
  <si>
    <t>Батрак Аліна Русланівна</t>
  </si>
  <si>
    <t>Ліцей №3 Новокаховської міської ради</t>
  </si>
  <si>
    <t>EMQ_23</t>
  </si>
  <si>
    <t xml:space="preserve">Гольдфельд Тимофій Ілліч </t>
  </si>
  <si>
    <t xml:space="preserve">Пецов Владислав Андрійович </t>
  </si>
  <si>
    <t>EMQ_24</t>
  </si>
  <si>
    <t>Луценко Софія Володимирівна</t>
  </si>
  <si>
    <t>Бочкарьов Станіслав Сергійович</t>
  </si>
  <si>
    <t>Григоренко Марина Олександрівна</t>
  </si>
  <si>
    <t>Балясненська ЗОШІ-ІІІ ступенів</t>
  </si>
  <si>
    <t>EMQ_25</t>
  </si>
  <si>
    <t>Юрченко Ілля Володимирович</t>
  </si>
  <si>
    <t xml:space="preserve">Гордівський Радіон Костянтинович </t>
  </si>
  <si>
    <t>EMQ_26</t>
  </si>
  <si>
    <t>Бараш Софія Михайлівна</t>
  </si>
  <si>
    <t>Стрілець Кристина Романівна</t>
  </si>
  <si>
    <t>EMQ_27</t>
  </si>
  <si>
    <t>Мороз Сергій Григорович</t>
  </si>
  <si>
    <t>EMQ_28</t>
  </si>
  <si>
    <t>Калініченко Роман Юрійович</t>
  </si>
  <si>
    <t>Рожок Денис Романович</t>
  </si>
  <si>
    <t>EMQ_29</t>
  </si>
  <si>
    <t>Колотай Карина Юріївна</t>
  </si>
  <si>
    <t>Гичун Кристина Юріївна</t>
  </si>
  <si>
    <t>EMQ_30</t>
  </si>
  <si>
    <t>Литовченко Альберт Сергійович</t>
  </si>
  <si>
    <t>Макаревич Дмитро Миколайович</t>
  </si>
  <si>
    <t>EMQ_31</t>
  </si>
  <si>
    <t>Юрченко Дарина Володимирівна</t>
  </si>
  <si>
    <t>Митрович Анна Василівна</t>
  </si>
  <si>
    <t>EMQ_32</t>
  </si>
  <si>
    <t>Петренко Владислава Олександрівна</t>
  </si>
  <si>
    <t>Мороз Альбіна Генадіївна</t>
  </si>
  <si>
    <t>EMQ_33</t>
  </si>
  <si>
    <t>Пасічник Володимир Вікторович</t>
  </si>
  <si>
    <t>Назарова Варвара Олегівна</t>
  </si>
  <si>
    <t>EMQ_34</t>
  </si>
  <si>
    <t>Семко Поліна Валеріївна</t>
  </si>
  <si>
    <t>Онупко Яна Романівна</t>
  </si>
  <si>
    <t>EMQ_35</t>
  </si>
  <si>
    <t>Жадан Дмитро Володимирович</t>
  </si>
  <si>
    <t>Токар Анстасія Андріївна</t>
  </si>
  <si>
    <t>EMQ_36</t>
  </si>
  <si>
    <t>Литовченко Ярослав Олександрович</t>
  </si>
  <si>
    <t>Коваль Кирило Геннадійович</t>
  </si>
  <si>
    <t>EMQ_37</t>
  </si>
  <si>
    <t>Сухотерин Поліна Павлівна</t>
  </si>
  <si>
    <t>Тарас Вероніка Анлріївна</t>
  </si>
  <si>
    <t>Кадило Уляна Михайлівна</t>
  </si>
  <si>
    <t>Пнікутська гімназія</t>
  </si>
  <si>
    <t>EMQ_38</t>
  </si>
  <si>
    <t xml:space="preserve">Ринчаковська Ілона Миколаївна </t>
  </si>
  <si>
    <t>Раїник Софія Григорівна</t>
  </si>
  <si>
    <t>EMQ_39</t>
  </si>
  <si>
    <t xml:space="preserve">Попільовська Наталія Володимирівна </t>
  </si>
  <si>
    <t>Козак Наталія Михайлівна</t>
  </si>
  <si>
    <t>EMQ_40</t>
  </si>
  <si>
    <t xml:space="preserve">Макар Маркіян Васильович </t>
  </si>
  <si>
    <t xml:space="preserve">Брицький Віталій Андрійович </t>
  </si>
  <si>
    <t>EMQ_41</t>
  </si>
  <si>
    <t xml:space="preserve">Біль Анастасія Василівна </t>
  </si>
  <si>
    <t xml:space="preserve">Курант Анна Богданівна </t>
  </si>
  <si>
    <t>EMQ_42</t>
  </si>
  <si>
    <t>Очеретяна Єва Олександрівна</t>
  </si>
  <si>
    <t>Мельник Дар'я Іванівна</t>
  </si>
  <si>
    <t>Пилипченко Тетяна Миколаївна</t>
  </si>
  <si>
    <t>Спеціалізована школа І-ІІІ ступенів № 320 з поглибленим вивченням української мови Деснянського району міста Києва</t>
  </si>
  <si>
    <t>EMQ_43</t>
  </si>
  <si>
    <t>Кучеренко Вікторія Володимирівна</t>
  </si>
  <si>
    <t>Філінська Марія Миколаївна</t>
  </si>
  <si>
    <t>EMQ_44</t>
  </si>
  <si>
    <t xml:space="preserve">Любодаєва Дарина Андріївна </t>
  </si>
  <si>
    <t>Мезіна Софія Євгенівна</t>
  </si>
  <si>
    <t>EMQ_45</t>
  </si>
  <si>
    <t>Сугоняк Дар'я Михайлівна</t>
  </si>
  <si>
    <t>Генсер Ілля Віталійович</t>
  </si>
  <si>
    <t>Подкопаєва Оксана Володимирівна</t>
  </si>
  <si>
    <t>Санаторна школа  І-ІІ ступенів № 20</t>
  </si>
  <si>
    <t>EMQ_46</t>
  </si>
  <si>
    <t xml:space="preserve">Миц Віталій Андрійович </t>
  </si>
  <si>
    <t>Колов Олександр В'ячеславович</t>
  </si>
  <si>
    <t>EMQ_47</t>
  </si>
  <si>
    <t>Косюк Богдан Володимирович</t>
  </si>
  <si>
    <t xml:space="preserve">Першакова Кіра Анатоліївна </t>
  </si>
  <si>
    <t>EMQ_48</t>
  </si>
  <si>
    <t xml:space="preserve">Терпелюк Дмитро  Володимирович </t>
  </si>
  <si>
    <t xml:space="preserve">Петренко Валентин Романович </t>
  </si>
  <si>
    <t>EMQ_49</t>
  </si>
  <si>
    <t>Сидоренко Марина Сергіївна</t>
  </si>
  <si>
    <t>Супрун Даніїл Дмитрови</t>
  </si>
  <si>
    <t>Баланюк Тетяна Юріївна</t>
  </si>
  <si>
    <t>Криворізький ліцей49</t>
  </si>
  <si>
    <t>EMQ_50</t>
  </si>
  <si>
    <t>Дикун Кіра Юріївна</t>
  </si>
  <si>
    <t>Литвиненко Анна Олексіївна</t>
  </si>
  <si>
    <t>Пономаренко Оксана Миколаївна</t>
  </si>
  <si>
    <t>Колонтаївський ліцей Краснокутської селищної ради Богодухівського району Харківської області</t>
  </si>
  <si>
    <t>EMQ_51</t>
  </si>
  <si>
    <t>Довгань Андрій Вікторович</t>
  </si>
  <si>
    <t>Гаврилова Ольга Олександрівна</t>
  </si>
  <si>
    <t>Шевченко Людмила Василівна</t>
  </si>
  <si>
    <t>Шполянський ліцей №2 Шполянської міської ради об'єднаної територіальної громади Черкаської області</t>
  </si>
  <si>
    <t>EMQ_52</t>
  </si>
  <si>
    <t>Іщенко Антон Олександрович</t>
  </si>
  <si>
    <t xml:space="preserve">Чайковський Захар Богданович </t>
  </si>
  <si>
    <t>EMQ_53</t>
  </si>
  <si>
    <t xml:space="preserve">Попович Божена Павлівна </t>
  </si>
  <si>
    <t>Тулуман Аріана Олександрівна</t>
  </si>
  <si>
    <t>EMQ_54</t>
  </si>
  <si>
    <t>Василенко Анна Андріївна</t>
  </si>
  <si>
    <t>Василенко Вікторія Андріївна</t>
  </si>
  <si>
    <t>EMQ_55</t>
  </si>
  <si>
    <t>Залісський Віталій Дмитрович</t>
  </si>
  <si>
    <t>Плохута Дарина Віталіївна</t>
  </si>
  <si>
    <t>EMQ_56</t>
  </si>
  <si>
    <t>Фоменко Артем Олегович</t>
  </si>
  <si>
    <t>Бойко Злата Юріївна</t>
  </si>
  <si>
    <t>EMQ_57</t>
  </si>
  <si>
    <t>Павленко Дар'я Русланівна</t>
  </si>
  <si>
    <t>Тертична Валерія Олександрівна</t>
  </si>
  <si>
    <t>EMQ_58</t>
  </si>
  <si>
    <t>Чорний Максим Володимирович</t>
  </si>
  <si>
    <t>Лебідь Михайло Олегович</t>
  </si>
  <si>
    <t>EMQ_59</t>
  </si>
  <si>
    <t>Козіна Олександра Валентинівна</t>
  </si>
  <si>
    <t xml:space="preserve">Євтушенко Дар'я Анатоліївна </t>
  </si>
  <si>
    <t>Колеснік Оксана Іванівна</t>
  </si>
  <si>
    <t>Український медичний ліцей Національного медичного університету імені О.О.Богомольця</t>
  </si>
  <si>
    <t>EMQ_60</t>
  </si>
  <si>
    <t xml:space="preserve">Комаренко Віра Сергіївна </t>
  </si>
  <si>
    <t>Кіченко Світлана Русланівна</t>
  </si>
  <si>
    <t>EMQ_61</t>
  </si>
  <si>
    <t>Кондратюк Даниїл Сергійович</t>
  </si>
  <si>
    <t>Ткаченко Кирилл Дмитрович</t>
  </si>
  <si>
    <t>EMQ_62</t>
  </si>
  <si>
    <t xml:space="preserve">Кошарний Назар Олександрович </t>
  </si>
  <si>
    <t>Дворова Тетяна Олександрівна</t>
  </si>
  <si>
    <t>EMQ_63</t>
  </si>
  <si>
    <t>Юрченко Аліна Романівна</t>
  </si>
  <si>
    <t>Домарацька Злата Валентинівна</t>
  </si>
  <si>
    <t>EMQ_64</t>
  </si>
  <si>
    <t>Горбулько Дмитро Юрійович</t>
  </si>
  <si>
    <t>Тимков Володимир Григорович</t>
  </si>
  <si>
    <t>Гаврилюк Юлія Володимирівна</t>
  </si>
  <si>
    <t>Оженинський ліцей №2</t>
  </si>
  <si>
    <t>EMQ_65</t>
  </si>
  <si>
    <t xml:space="preserve">Сальник Софія Олександрівна </t>
  </si>
  <si>
    <t>Сверипа Маргарита Олександрівна</t>
  </si>
  <si>
    <t>EMQ_66</t>
  </si>
  <si>
    <t>Ружанська Ліана Вадимівна</t>
  </si>
  <si>
    <t>Зінчук Богдана Валентинівна</t>
  </si>
  <si>
    <t>EMQ_67</t>
  </si>
  <si>
    <t xml:space="preserve">Барабанюк Іванна Олександрівна </t>
  </si>
  <si>
    <t>Вінокурова Ася Андріївна</t>
  </si>
  <si>
    <t>EMQ_68</t>
  </si>
  <si>
    <t>Бойко Станіслав Сергійович</t>
  </si>
  <si>
    <t>Курочка Павло Олександрович</t>
  </si>
  <si>
    <t>EMQ_69</t>
  </si>
  <si>
    <t>Данилова Ліліана Дмитрівна</t>
  </si>
  <si>
    <t>Мартинова Діана Олександрівна</t>
  </si>
  <si>
    <t>Булай Марина Олександрівна</t>
  </si>
  <si>
    <t>Молодіжненський ліцей</t>
  </si>
  <si>
    <t>EMQ_70</t>
  </si>
  <si>
    <t>Васильєва Аліса Андріївна</t>
  </si>
  <si>
    <t>Гончарук Максим Анатолійович</t>
  </si>
  <si>
    <t>EMQ_71</t>
  </si>
  <si>
    <t xml:space="preserve">Волошенюк Олександр Васильович        </t>
  </si>
  <si>
    <t>Опейда Артем Романович</t>
  </si>
  <si>
    <t>Тарасюк Олександр Миколайович</t>
  </si>
  <si>
    <t xml:space="preserve">Ліцей №5 імені Анатолія Кореневського Володимирської міської ради </t>
  </si>
  <si>
    <t>EMQ_72</t>
  </si>
  <si>
    <t xml:space="preserve">Кравченко Денис Сергійович        </t>
  </si>
  <si>
    <t>Мазур Сергій Ігорович</t>
  </si>
  <si>
    <t>EMQ_73</t>
  </si>
  <si>
    <t xml:space="preserve">Ткачук Тарас Вячеславович        </t>
  </si>
  <si>
    <t>Ковальський Михайло Михайлович</t>
  </si>
  <si>
    <t>EMQ_74</t>
  </si>
  <si>
    <t xml:space="preserve">Сак Денис Богданович </t>
  </si>
  <si>
    <t xml:space="preserve">Ваніфацієва Єва Вадимівна </t>
  </si>
  <si>
    <t>EMQ_75</t>
  </si>
  <si>
    <t>Яблонський  Богдан Томашович</t>
  </si>
  <si>
    <t>Бувін Нікіта Олександрович</t>
  </si>
  <si>
    <t>EMQ_76</t>
  </si>
  <si>
    <t xml:space="preserve">Дячук Юлія Олегівна </t>
  </si>
  <si>
    <t xml:space="preserve">Серафін Олександр Вікторович </t>
  </si>
  <si>
    <t>EMQ_77</t>
  </si>
  <si>
    <t xml:space="preserve">Фіщук Софія Вікторівна </t>
  </si>
  <si>
    <t>Попович Вадим Володимирович</t>
  </si>
  <si>
    <t>EMQ_78</t>
  </si>
  <si>
    <t xml:space="preserve">Марходей Тетяна Андріївна </t>
  </si>
  <si>
    <t>Слісарук Ангеліна Віталіївна</t>
  </si>
  <si>
    <t>EMQ_79</t>
  </si>
  <si>
    <t xml:space="preserve">Новак Станіслав Миколайович        </t>
  </si>
  <si>
    <t>Венгер Юлія Олегівна</t>
  </si>
  <si>
    <t>EMQ_80</t>
  </si>
  <si>
    <t xml:space="preserve">Баралі Давид Сергійович </t>
  </si>
  <si>
    <t>Янковський Станіслав Томашовіч</t>
  </si>
  <si>
    <t>Тарасюк Тетяна Степанівна</t>
  </si>
  <si>
    <t>EMQ_81</t>
  </si>
  <si>
    <t xml:space="preserve">Шарко Олексій Андрійович </t>
  </si>
  <si>
    <t>Подзізей Юрій Михайлович</t>
  </si>
  <si>
    <t>EMQ_82</t>
  </si>
  <si>
    <t xml:space="preserve">Паюк Дарина Вікторівна </t>
  </si>
  <si>
    <t>Собчук Анастасія Анатоліївна</t>
  </si>
  <si>
    <t>EMQ_83</t>
  </si>
  <si>
    <t xml:space="preserve">Андрейчук Анастасія Миколаївна </t>
  </si>
  <si>
    <t>Столярук Діана Віталіївна</t>
  </si>
  <si>
    <t>EMQ_84</t>
  </si>
  <si>
    <t xml:space="preserve">Решетняк Роман Володимирович </t>
  </si>
  <si>
    <t>Токовий Ілля Олександрович</t>
  </si>
  <si>
    <t>Потерук Анастасія Павлівна</t>
  </si>
  <si>
    <t>EMQ_85</t>
  </si>
  <si>
    <t>Остапюк Юліана Олександрівна</t>
  </si>
  <si>
    <t>Мисинчук Анастастія Василівна</t>
  </si>
  <si>
    <t>Остапюк Іванна Ігорівна</t>
  </si>
  <si>
    <t>EMQ_86</t>
  </si>
  <si>
    <t xml:space="preserve">Поліщук Олександра Андріївна </t>
  </si>
  <si>
    <t>Костюк Софія Вадимівна</t>
  </si>
  <si>
    <t>Поліщук Тетяна Сергіївна</t>
  </si>
  <si>
    <t>EMQ_87</t>
  </si>
  <si>
    <t>Москвич Данило Олександрович</t>
  </si>
  <si>
    <t>Ніколаєнко Назар Олексійович</t>
  </si>
  <si>
    <t>EMQ_88</t>
  </si>
  <si>
    <t xml:space="preserve">Кузнецова Анна Олександрівна </t>
  </si>
  <si>
    <t>Слісарук Анастасія Віталіївна</t>
  </si>
  <si>
    <t xml:space="preserve">Тарасюк Олександр Миколайович </t>
  </si>
  <si>
    <t>EMQ_89</t>
  </si>
  <si>
    <t xml:space="preserve">Цимбалюк Каріна Вікторівна </t>
  </si>
  <si>
    <t>Поліщук Ірина Миколаївна</t>
  </si>
  <si>
    <t>EMQ_90</t>
  </si>
  <si>
    <t>Юрченко Анастасія Олександрівна</t>
  </si>
  <si>
    <t>Коваленко Маріанна Сергіївна</t>
  </si>
  <si>
    <t>Сердюк Світлана Миколаївна</t>
  </si>
  <si>
    <t>Дубовицька гімназія Кролевецької міської ради</t>
  </si>
  <si>
    <t>EMQ_91</t>
  </si>
  <si>
    <t>Драй Тимофій Юрійович</t>
  </si>
  <si>
    <t>Жарук Богдан Вячеславович</t>
  </si>
  <si>
    <t>EMQ_92</t>
  </si>
  <si>
    <t>Оленюк Петро Петрович</t>
  </si>
  <si>
    <t>Геф'юк Камілла Валентинівна</t>
  </si>
  <si>
    <t>Попович Олеся Іванівна</t>
  </si>
  <si>
    <t xml:space="preserve">Кобилецько-Полянський заклад загальної середньої освіти І-ІІІ ступенів Великобичківської селищної ради </t>
  </si>
  <si>
    <t>EMQ_93</t>
  </si>
  <si>
    <t>Зеленчук Кармеліта Василівна</t>
  </si>
  <si>
    <t>Вішован Федір Федорович</t>
  </si>
  <si>
    <t>Олефір Ганна Томашівна</t>
  </si>
  <si>
    <t>EMQ_94</t>
  </si>
  <si>
    <t>Малиш Єлизавета Юріївна</t>
  </si>
  <si>
    <t xml:space="preserve">Деркач Софія Русланівна </t>
  </si>
  <si>
    <t>Єліна Надія Костянтинівна</t>
  </si>
  <si>
    <t>Ліцей №1 імені О.П.Довженка Новокаховської міської влади</t>
  </si>
  <si>
    <t>EMQ_95</t>
  </si>
  <si>
    <t>Полагенько Олександр Олександрович</t>
  </si>
  <si>
    <t>Луковець Вадим Михайлович</t>
  </si>
  <si>
    <t>EMQ_96</t>
  </si>
  <si>
    <t>Карпік Дмитро Андрійович</t>
  </si>
  <si>
    <t>Теняк Богдан Олександрович</t>
  </si>
  <si>
    <t>EMQ_97</t>
  </si>
  <si>
    <t>Шурнюк Артем Юрійович</t>
  </si>
  <si>
    <t>Черняк Денис Андрійович</t>
  </si>
  <si>
    <t>EMQ_98</t>
  </si>
  <si>
    <t>Менса Поліна Олексіївна</t>
  </si>
  <si>
    <t>Колісніченко Давид  Артемович</t>
  </si>
  <si>
    <t>EMQ_99</t>
  </si>
  <si>
    <t>Бараболкін Олександр Васильович</t>
  </si>
  <si>
    <t>Деркач Ганна Русланівна</t>
  </si>
  <si>
    <t>EMQ_100</t>
  </si>
  <si>
    <t>Червенко Милана Степанівна</t>
  </si>
  <si>
    <t>Ящук Софія Василівна</t>
  </si>
  <si>
    <t>EMQ_101</t>
  </si>
  <si>
    <t>Козаченко Іван Анатолієвич</t>
  </si>
  <si>
    <t>Зацерковна Соломія Вікторівна</t>
  </si>
  <si>
    <t>Дейкун Інна Олексіївна</t>
  </si>
  <si>
    <t>Ніжинська Гімназія №15 "Основа"</t>
  </si>
  <si>
    <t>EMQ_102</t>
  </si>
  <si>
    <t>Корнійчук Дмитро Юрійович</t>
  </si>
  <si>
    <t>Слободянюк Владислав Дмитрович</t>
  </si>
  <si>
    <t>Кукурудзяк Леся Василівна</t>
  </si>
  <si>
    <t>Відокремлений структурний підрозділ "Вінницький фаховий коледж Національного університету харчових технологій"</t>
  </si>
  <si>
    <t>EMQ_103</t>
  </si>
  <si>
    <t>Оченашко Артем Вадимович</t>
  </si>
  <si>
    <t>Червінський Олександр Олександрович</t>
  </si>
  <si>
    <t>EMQ_104</t>
  </si>
  <si>
    <t>Демихін Максим Анатолійович</t>
  </si>
  <si>
    <t>Кревсун Альона Юріївна</t>
  </si>
  <si>
    <t>EMQ_105</t>
  </si>
  <si>
    <t>Постовитюк Олександр Вадимович</t>
  </si>
  <si>
    <t>Сітченко Олександр Володирович</t>
  </si>
  <si>
    <t>EMQ_106</t>
  </si>
  <si>
    <t>Куленко Іван Євгенович</t>
  </si>
  <si>
    <t>Шинкарюк Олександр Сергійович</t>
  </si>
  <si>
    <t>Рудь Олена Володимирівна</t>
  </si>
  <si>
    <t>EMQ_107</t>
  </si>
  <si>
    <t>Плакида Вікторія Олександрівна</t>
  </si>
  <si>
    <t>Ломачевська Олена Олександрівна</t>
  </si>
  <si>
    <t>EMQ_108</t>
  </si>
  <si>
    <t>Пилявець Олександр Іванович</t>
  </si>
  <si>
    <t>Яворський Костянтин Русланович</t>
  </si>
  <si>
    <t>Меліховець Ганна Алімівна</t>
  </si>
  <si>
    <t>EMQ_109</t>
  </si>
  <si>
    <t>Яворський Назарій Юрійович</t>
  </si>
  <si>
    <t>Пенішкевич Власлав Сергійович</t>
  </si>
  <si>
    <t>Чеснік Наталя Миколаївна</t>
  </si>
  <si>
    <t>EMQ_110</t>
  </si>
  <si>
    <t>Кукавський Роман Віталійович</t>
  </si>
  <si>
    <t>Варениця Юрій Ігорович</t>
  </si>
  <si>
    <t>EMQ_111</t>
  </si>
  <si>
    <t>Ячиченко Діана Валентинівна</t>
  </si>
  <si>
    <t>Іваніко Яна Олександрівна</t>
  </si>
  <si>
    <t>Рожко Зоя Павлівна</t>
  </si>
  <si>
    <t>EMQ_112</t>
  </si>
  <si>
    <t>Склонна Марія Ігорівна</t>
  </si>
  <si>
    <t>Вихристюк Лілія Олександрівна</t>
  </si>
  <si>
    <t>EMQ_113</t>
  </si>
  <si>
    <t>Цуркановський Дмитро Васильович</t>
  </si>
  <si>
    <t>Кривдюк Роман Олександрович</t>
  </si>
  <si>
    <t>EMQ_114</t>
  </si>
  <si>
    <t>Главацький Захар Дмитрович</t>
  </si>
  <si>
    <t>Крайнік Володимир Сергійович</t>
  </si>
  <si>
    <t>Бартельова Алла Аналіївна</t>
  </si>
  <si>
    <t>EMQ_115</t>
  </si>
  <si>
    <t>Сліпцова Анастасія Віталіївна</t>
  </si>
  <si>
    <t>Князюк Даніла  Сергійович</t>
  </si>
  <si>
    <t>Струс Людмила Анатоліївна</t>
  </si>
  <si>
    <t>EMQ_116</t>
  </si>
  <si>
    <t>Шевчук Софія Олександрівна</t>
  </si>
  <si>
    <t>Книшова Дарина Сергіївна</t>
  </si>
  <si>
    <t xml:space="preserve">Галунка Людмила Юріївна </t>
  </si>
  <si>
    <t>Ганнівська філія КЗ Боківський ліцей Гурівської сільської ради "</t>
  </si>
  <si>
    <t>EMQ_117</t>
  </si>
  <si>
    <t>Маракуца Данило Сергійович</t>
  </si>
  <si>
    <t>Воронцова Анастасія</t>
  </si>
  <si>
    <t>EMQ_118</t>
  </si>
  <si>
    <t>Сурівка Олександр Володимирович</t>
  </si>
  <si>
    <t>Лобач Артем Сергійович</t>
  </si>
  <si>
    <t>Ярош Алла Олександрівна</t>
  </si>
  <si>
    <t>Ліцей № 172 "Нивки" м.Києва</t>
  </si>
  <si>
    <t>EMQ_119</t>
  </si>
  <si>
    <t>Кузьміч Ірина Сергіївна</t>
  </si>
  <si>
    <t>Кононенко Данило Вадимович</t>
  </si>
  <si>
    <t>EMQ_120</t>
  </si>
  <si>
    <t>Кононіхін Ролан Костянтинович_x000D_</t>
  </si>
  <si>
    <t>Лісовський Генріх Вадимович</t>
  </si>
  <si>
    <t>Козубенко Людмила Олексіївна</t>
  </si>
  <si>
    <t>EMQ_121</t>
  </si>
  <si>
    <t>Бевза Богдан Вікторович</t>
  </si>
  <si>
    <t>Бойко Артем Русланович</t>
  </si>
  <si>
    <t>EMQ_122</t>
  </si>
  <si>
    <t>Чуб Святослав Анатлійович</t>
  </si>
  <si>
    <t>Степанчук Марк Олександрович</t>
  </si>
  <si>
    <t>EMQ_123</t>
  </si>
  <si>
    <t>Голдін Михайло Андрійович</t>
  </si>
  <si>
    <t>Голдін Даніїл Андрійович</t>
  </si>
  <si>
    <t>EMQ_124</t>
  </si>
  <si>
    <t>Маганинець Валентин Михайлович</t>
  </si>
  <si>
    <t>Герзанич Валентин Васильович</t>
  </si>
  <si>
    <t>Кузів Ярослав Васильович</t>
  </si>
  <si>
    <t>Верб'язька гімназія Нижньоворітської сільської ради</t>
  </si>
  <si>
    <t>EMQ_125</t>
  </si>
  <si>
    <t xml:space="preserve">Ткачова Варвара Олександрівна </t>
  </si>
  <si>
    <t xml:space="preserve">Пузій Ангеліна Олександрівна </t>
  </si>
  <si>
    <t>Шатіло Оксана Вадимівна</t>
  </si>
  <si>
    <t xml:space="preserve">ТОВ "Центр освіти "Оптіма"  </t>
  </si>
  <si>
    <t>EMQ_126</t>
  </si>
  <si>
    <t>Валігура Максим Олександрович</t>
  </si>
  <si>
    <t>Волинюк Матвій Олександрович</t>
  </si>
  <si>
    <t>Рачок Тетяна Іванівна</t>
  </si>
  <si>
    <t>Білоцерківський опорний ліцей-гімназія №20 Білоцерківської міської ради Київської області</t>
  </si>
  <si>
    <t>EMQ_127</t>
  </si>
  <si>
    <t>Развадовська Злата Вікторівна</t>
  </si>
  <si>
    <t>Клипа Софія Євгенівна</t>
  </si>
  <si>
    <t>Івахненко Вікторія Володимирівна</t>
  </si>
  <si>
    <t>EMQ_128</t>
  </si>
  <si>
    <t xml:space="preserve">Лисенко Микола Андрійович </t>
  </si>
  <si>
    <t>Глущенко Арсеній Максимович</t>
  </si>
  <si>
    <t>Морозова Наталія Володимирівна</t>
  </si>
  <si>
    <t>Криворізький ліцей академічного спрямування "Міжнародні перспективи" Криворізької міської ради</t>
  </si>
  <si>
    <t>EMQ_129</t>
  </si>
  <si>
    <t>Попович Андрій Олександрович</t>
  </si>
  <si>
    <t>Хомутовський Максим</t>
  </si>
  <si>
    <t>EMQ_130</t>
  </si>
  <si>
    <t xml:space="preserve">Майданник Дар'я Олександрівна </t>
  </si>
  <si>
    <t>Міщенко Маргарита Дмитріївна</t>
  </si>
  <si>
    <t>EMQ_131</t>
  </si>
  <si>
    <t>Білошенко Матвій Олександрович</t>
  </si>
  <si>
    <t>Шевкуненко Ігор Сергійович</t>
  </si>
  <si>
    <t>EMQ_132</t>
  </si>
  <si>
    <t>Фартушна Валерія Денисівна</t>
  </si>
  <si>
    <t>Дробот Єлизавета Павлівна</t>
  </si>
  <si>
    <t>EMQ_133</t>
  </si>
  <si>
    <t>Бєляєва Аліна Максимівна</t>
  </si>
  <si>
    <t>Устимчик Ярослав Ігорович</t>
  </si>
  <si>
    <t>EMQ_134</t>
  </si>
  <si>
    <t>Отрішко Гаврило Олексійович</t>
  </si>
  <si>
    <t>Малюк Артем Сергійович</t>
  </si>
  <si>
    <t>EMQ_135</t>
  </si>
  <si>
    <t>Дубіцька Софія Сергіївна</t>
  </si>
  <si>
    <t>Мельник Анастасія Богданівна</t>
  </si>
  <si>
    <t>Фоменко Наталія Володимирівна</t>
  </si>
  <si>
    <t>Ліцей №15 Івано-Франківської міської ради</t>
  </si>
  <si>
    <t>EMQ_136</t>
  </si>
  <si>
    <t>Зозуля Поліна Ігорівна</t>
  </si>
  <si>
    <t>Кривенко Анна Андріївна</t>
  </si>
  <si>
    <t>EMQ_137</t>
  </si>
  <si>
    <t>Зуєва Юлія Василівна</t>
  </si>
  <si>
    <t>Миленький Олег Олегович</t>
  </si>
  <si>
    <t>EMQ_138</t>
  </si>
  <si>
    <t>Скорий Михайло Олексійович</t>
  </si>
  <si>
    <t>Пронюк Ігор Дмитрович</t>
  </si>
  <si>
    <t>EMQ_139</t>
  </si>
  <si>
    <t>Кашуба Андріан Михайлович</t>
  </si>
  <si>
    <t>Гринчишин Андрій Євгенович</t>
  </si>
  <si>
    <t>EMQ_140</t>
  </si>
  <si>
    <t>Ткачук В'ячеслав Ярославович</t>
  </si>
  <si>
    <t>Грушецький Юрій Петрович</t>
  </si>
  <si>
    <t>EMQ_141</t>
  </si>
  <si>
    <t>Фицик Марк Андрійович</t>
  </si>
  <si>
    <t>Копач Юрій Тарасович</t>
  </si>
  <si>
    <t>EMQ_142</t>
  </si>
  <si>
    <t>Ткачук Вікторія Юріївна</t>
  </si>
  <si>
    <t>Цідило Росава Василівна</t>
  </si>
  <si>
    <t>EMQ_143</t>
  </si>
  <si>
    <t>Юрчак Яна Миколаївна</t>
  </si>
  <si>
    <t>Стусяк Марія Василівна</t>
  </si>
  <si>
    <t>EMQ_144</t>
  </si>
  <si>
    <t>Сичевський Іван Миколайович</t>
  </si>
  <si>
    <t>Гончаров Іван Олександрович</t>
  </si>
  <si>
    <t>Єрмолаєва Віра Василівна</t>
  </si>
  <si>
    <t>Комунальний заклад "Ліцей сучасної освіти "Інтелект" Світловодської міської ради"</t>
  </si>
  <si>
    <t>EMQ_145</t>
  </si>
  <si>
    <t>Литвиненко Ярослав Володимирович</t>
  </si>
  <si>
    <t>Бережний Роман Сергійович</t>
  </si>
  <si>
    <t>EMQ_146</t>
  </si>
  <si>
    <t>Ліс Павел Романович</t>
  </si>
  <si>
    <t>Зьобер Якуб Вікторович</t>
  </si>
  <si>
    <t>Гандз Людмила Анатоліївна</t>
  </si>
  <si>
    <t>Ліцей №3 імені Святої Королеви Ядвіги м.Мостиська</t>
  </si>
  <si>
    <t>EMQ_147</t>
  </si>
  <si>
    <t xml:space="preserve">Копач Артур Вікторович </t>
  </si>
  <si>
    <t xml:space="preserve">Максимович Денис Сергійович </t>
  </si>
  <si>
    <t>EMQ_148</t>
  </si>
  <si>
    <t>Алєксєєва Анна Євгеніївна</t>
  </si>
  <si>
    <t>Каракозян Даніела Каренівна</t>
  </si>
  <si>
    <t>Семенова Ірина Василівна</t>
  </si>
  <si>
    <t>Академічний ліцей імені братів Шеметів Лубенської міської ради Лубенського району Полтавської області.</t>
  </si>
  <si>
    <t>EMQ_149</t>
  </si>
  <si>
    <t>Войтенко Катерина Миколаївна</t>
  </si>
  <si>
    <t>Гармаш Таміла Тарасівна</t>
  </si>
  <si>
    <t>EMQ_150</t>
  </si>
  <si>
    <t xml:space="preserve">Гайдук Дмитро Олександрович </t>
  </si>
  <si>
    <t>Загинайло Артур Володимирович</t>
  </si>
  <si>
    <t>EMQ_151</t>
  </si>
  <si>
    <t>Джадан Анна Павлівна</t>
  </si>
  <si>
    <t>Гузь Маргарита Олександрівна</t>
  </si>
  <si>
    <t>EMQ_152</t>
  </si>
  <si>
    <t>Нікітченко Максим Романович</t>
  </si>
  <si>
    <t>Примін Олексій Олександрович</t>
  </si>
  <si>
    <t>EMQ_153</t>
  </si>
  <si>
    <t>Осаулко Владислава Валеріївна</t>
  </si>
  <si>
    <t>Юрченко Катерина Юріївна</t>
  </si>
  <si>
    <t>EMQ_154</t>
  </si>
  <si>
    <t>Сушко Анна Ігорівна</t>
  </si>
  <si>
    <t>Перепічай Мілана Олексіївна</t>
  </si>
  <si>
    <t>EMQ_155</t>
  </si>
  <si>
    <t>Галкін Антон Вікторович</t>
  </si>
  <si>
    <t>Шуть Денис Романович</t>
  </si>
  <si>
    <t>EMQ_156</t>
  </si>
  <si>
    <t>Мотузний Владислав Анатолійович</t>
  </si>
  <si>
    <t>Жураковський Арcен Сергійович</t>
  </si>
  <si>
    <t>Гончаров Ігор Анатолійович</t>
  </si>
  <si>
    <t>EMQ_157</t>
  </si>
  <si>
    <t>Гвоздьов Максим Сергійович</t>
  </si>
  <si>
    <t>Іщенко Кіріл Ігорович</t>
  </si>
  <si>
    <t>EMQ_158</t>
  </si>
  <si>
    <t>Мироненко Микита Михайлович</t>
  </si>
  <si>
    <t>Даценко Микола Ігорович</t>
  </si>
  <si>
    <t>EMQ_159</t>
  </si>
  <si>
    <t>Орлова Катерина Юріївна</t>
  </si>
  <si>
    <t>Овечкіна Богдана Андріївна</t>
  </si>
  <si>
    <t>EMQ_160</t>
  </si>
  <si>
    <t>Охріменко Олександр Андрійович</t>
  </si>
  <si>
    <t>Варвинський Олександр Віталійович</t>
  </si>
  <si>
    <t>EMQ_161</t>
  </si>
  <si>
    <t>Ковальчук Іван  Сергійович</t>
  </si>
  <si>
    <t>Роденко Сергій Дмитрович</t>
  </si>
  <si>
    <t>Баталова Олена Володимирівна</t>
  </si>
  <si>
    <t>КЗЗСО ліцей №10 Жовтоводської міської ради</t>
  </si>
  <si>
    <t>EMQ_162</t>
  </si>
  <si>
    <t>Деркач Кіра Костянтинівна</t>
  </si>
  <si>
    <t>Пєхов Іван Володимирович</t>
  </si>
  <si>
    <t>EMQ_163</t>
  </si>
  <si>
    <t>Калініченко Діана Сергіївна</t>
  </si>
  <si>
    <t>Щурова Анастасія Сергіївна</t>
  </si>
  <si>
    <t>EMQ_164</t>
  </si>
  <si>
    <t>Деркач Олександра Костянтинівна</t>
  </si>
  <si>
    <t>Перехрест Варвара Сергіївна</t>
  </si>
  <si>
    <t>EMQ_165</t>
  </si>
  <si>
    <t>Опанасенко Жанна Анатоліївна</t>
  </si>
  <si>
    <t>Зуєв Єгор Євгенович</t>
  </si>
  <si>
    <t>EMQ_166</t>
  </si>
  <si>
    <t>Бєлих вікторія Андріївна</t>
  </si>
  <si>
    <t>Трошина  Єкатерина Андріївна</t>
  </si>
  <si>
    <t>EMQ_167</t>
  </si>
  <si>
    <t>Гловацький Дмитро Володимирович</t>
  </si>
  <si>
    <t xml:space="preserve">Вєтров Владислав Ярославович </t>
  </si>
  <si>
    <t>EMQ_168</t>
  </si>
  <si>
    <t>Бачинський Максим Юрійович</t>
  </si>
  <si>
    <t>Лаврик Іван Вікторович</t>
  </si>
  <si>
    <t>EMQ_169</t>
  </si>
  <si>
    <t>Самсонова Інна Андріївна</t>
  </si>
  <si>
    <t xml:space="preserve">Леунова Аліна Михайлівна </t>
  </si>
  <si>
    <t>Берташ Лідія Петрівна</t>
  </si>
  <si>
    <t>EMQ_170</t>
  </si>
  <si>
    <t xml:space="preserve">Бєленцова Юія Сергіївна </t>
  </si>
  <si>
    <t xml:space="preserve">Харьковенко Аріна Сергіївна </t>
  </si>
  <si>
    <t>EMQ_171</t>
  </si>
  <si>
    <t xml:space="preserve">Грищенко Антон Віталійович </t>
  </si>
  <si>
    <t xml:space="preserve">Степаненко Григорій Вікторович </t>
  </si>
  <si>
    <t>EMQ_172</t>
  </si>
  <si>
    <t>Бабіченко Валерія Сергіївна</t>
  </si>
  <si>
    <t xml:space="preserve">Маленко Поліна Сергіївна </t>
  </si>
  <si>
    <t>EMQ_173</t>
  </si>
  <si>
    <t>Мотуз Микола Михайлович</t>
  </si>
  <si>
    <t>Гресь Владислав Ігоревич</t>
  </si>
  <si>
    <t>EMQ_174</t>
  </si>
  <si>
    <t>Левченко Олег Михайлович</t>
  </si>
  <si>
    <t xml:space="preserve">Дубченко Юрій Миколайович </t>
  </si>
  <si>
    <t>EMQ_175</t>
  </si>
  <si>
    <t>Піжевський Назар Олександрович</t>
  </si>
  <si>
    <t xml:space="preserve">Чернов Костянтин Олегович </t>
  </si>
  <si>
    <t>EMQ_176</t>
  </si>
  <si>
    <t xml:space="preserve">Годун Владислава Вадимівна </t>
  </si>
  <si>
    <t xml:space="preserve">Руденко Аліна Віталіївна </t>
  </si>
  <si>
    <t>EMQ_177</t>
  </si>
  <si>
    <t xml:space="preserve">Васіліка Анна Олександрівна </t>
  </si>
  <si>
    <t>Гаращенко Анастасія Олександрівна</t>
  </si>
  <si>
    <t>EMQ_178</t>
  </si>
  <si>
    <t>Сліпак Анжеліка Дмитрівна</t>
  </si>
  <si>
    <t>Гетьманова Дар'я  Володимирівна</t>
  </si>
  <si>
    <t>Іванченко Тетяна Володимирівна</t>
  </si>
  <si>
    <t>EMQ_179</t>
  </si>
  <si>
    <t>Сергійчук Кароліна Євгенівна</t>
  </si>
  <si>
    <t xml:space="preserve">Новіков Максим Сергійович </t>
  </si>
  <si>
    <t>EMQ_180</t>
  </si>
  <si>
    <t>Пономаренко Поліна Вікторівна</t>
  </si>
  <si>
    <t>Ніколайчук Кіра Андріївна</t>
  </si>
  <si>
    <t>EMQ_181</t>
  </si>
  <si>
    <t>Захарченко Павло Єгорович</t>
  </si>
  <si>
    <t>EMQ_182</t>
  </si>
  <si>
    <t>Ушаков Євгеній Андрійович</t>
  </si>
  <si>
    <t xml:space="preserve">Кульба Давид Олександрович </t>
  </si>
  <si>
    <t>EMQ_183</t>
  </si>
  <si>
    <t xml:space="preserve">Титенко Даніїл Владиславович </t>
  </si>
  <si>
    <t>Равжина Кристина Григорівна</t>
  </si>
  <si>
    <t>EMQ_184</t>
  </si>
  <si>
    <t xml:space="preserve">Несмашна Марія Іванівна </t>
  </si>
  <si>
    <t>Самчук Анастасія Дмитрівна</t>
  </si>
  <si>
    <t>EMQ_185</t>
  </si>
  <si>
    <t>Рудика Богдан Андрійович</t>
  </si>
  <si>
    <t>Карагодін Артьом Віталійович</t>
  </si>
  <si>
    <t>Рудоман Ольга Іванівна</t>
  </si>
  <si>
    <t>Краснопільський ліцей №1 Краснопільської селищної ради Сумської області</t>
  </si>
  <si>
    <t>EMQ_186</t>
  </si>
  <si>
    <t>Балак Вікторія Олександрівна</t>
  </si>
  <si>
    <t>Кузнецова Поліна Сергіївна</t>
  </si>
  <si>
    <t>EMQ_187</t>
  </si>
  <si>
    <t>Шинкевич Ніка Олександрівна</t>
  </si>
  <si>
    <t>Рибалка Марія Вікторівна</t>
  </si>
  <si>
    <t>EMQ_188</t>
  </si>
  <si>
    <t>Чернякова Каріна Віталіївна</t>
  </si>
  <si>
    <t>Забара Софія Олександрівна</t>
  </si>
  <si>
    <t>EMQ_189</t>
  </si>
  <si>
    <t>Рибалка Оксана Вікторівна</t>
  </si>
  <si>
    <t>Токар Лідія Андріївна</t>
  </si>
  <si>
    <t>EMQ_190</t>
  </si>
  <si>
    <t>Шепотько Матвій Олександрович</t>
  </si>
  <si>
    <t>Заіменко Назар Олександрович</t>
  </si>
  <si>
    <t>EMQ_191</t>
  </si>
  <si>
    <t>Завгородня Тетяна Олексіївна</t>
  </si>
  <si>
    <t>Деревицька Софія Павлівна</t>
  </si>
  <si>
    <t>EMQ_192</t>
  </si>
  <si>
    <t>Корнієнко Ангеліна Сергіївна</t>
  </si>
  <si>
    <t>Балак Дар'я Ігорівна</t>
  </si>
  <si>
    <t>EMQ_193</t>
  </si>
  <si>
    <t>Волошина Діана Павлівна</t>
  </si>
  <si>
    <t>Облог Анна Андріївна</t>
  </si>
  <si>
    <t>Понурок Ольга Володимирівна</t>
  </si>
  <si>
    <t>Криворізький ліцей №77 Криворізької міської ради</t>
  </si>
  <si>
    <t>EMQ_194</t>
  </si>
  <si>
    <t>Ошека Андрій Євгенович</t>
  </si>
  <si>
    <t>Сіроштан Софія Віталіївна</t>
  </si>
  <si>
    <t>Коробій Лариса Володимирівна</t>
  </si>
  <si>
    <t>EMQ_195</t>
  </si>
  <si>
    <t xml:space="preserve">Гусак Аліна Олександрівна </t>
  </si>
  <si>
    <t>Мосейчик Михайло Євгенович</t>
  </si>
  <si>
    <t>Ольферт Олена Григорівна</t>
  </si>
  <si>
    <t>Криворізький ліцей №129 Криворізької міської рвди</t>
  </si>
  <si>
    <t>EMQ_196</t>
  </si>
  <si>
    <t xml:space="preserve">Рябчик Богдан Євгенович </t>
  </si>
  <si>
    <t>Шевченко Сергій Олексій</t>
  </si>
  <si>
    <t>EMQ_197</t>
  </si>
  <si>
    <t xml:space="preserve">Маслова Орина Володимирівна </t>
  </si>
  <si>
    <t>Родіна Марія Олександрівна</t>
  </si>
  <si>
    <t>EMQ_198</t>
  </si>
  <si>
    <t xml:space="preserve">Гавриленко Марія Віталіївна </t>
  </si>
  <si>
    <t>Хохлова Катерина Володимирівна</t>
  </si>
  <si>
    <t>EMQ_199</t>
  </si>
  <si>
    <t xml:space="preserve">Ганженко Анна Іванівна </t>
  </si>
  <si>
    <t>Генералова Ірина  Євгенівна</t>
  </si>
  <si>
    <t>EMQ_200</t>
  </si>
  <si>
    <t xml:space="preserve">Ващенко Ангеліна Русланівна </t>
  </si>
  <si>
    <t>Каплун Станіслав Іванович</t>
  </si>
  <si>
    <t>EMQ_201</t>
  </si>
  <si>
    <t xml:space="preserve">Гончар Олександр Олегович </t>
  </si>
  <si>
    <t>Григорович Ігор Юрійович</t>
  </si>
  <si>
    <t>EMQ_202</t>
  </si>
  <si>
    <t xml:space="preserve">Кузнецова Софія Андріївна </t>
  </si>
  <si>
    <t>Рева Поліна Сергіївна</t>
  </si>
  <si>
    <t>EMQ_203</t>
  </si>
  <si>
    <t>Якубчик Маргарита Анатоліївна</t>
  </si>
  <si>
    <t>Гур'як Софія Олександрівна</t>
  </si>
  <si>
    <t>Козачок Алла Василівна</t>
  </si>
  <si>
    <t>Державний професійно-технічний навчальний заклад "Вінницьке міжрегіональне вище професійне училище"</t>
  </si>
  <si>
    <t>EMQ_204</t>
  </si>
  <si>
    <t xml:space="preserve">Пенчак Віталій Анатолійович </t>
  </si>
  <si>
    <t>Цюпій Артем Альбертович</t>
  </si>
  <si>
    <t>Шафорост Тетяна Миколаївна</t>
  </si>
  <si>
    <t>EMQ_205</t>
  </si>
  <si>
    <t>Чорна Каріна Сергіївна</t>
  </si>
  <si>
    <t>Штанько Анна Ярославівна</t>
  </si>
  <si>
    <t>Біла Людмила Олександрівна</t>
  </si>
  <si>
    <t>EMQ_206</t>
  </si>
  <si>
    <t>Єфанова Анна Володимирівна</t>
  </si>
  <si>
    <t xml:space="preserve">Молдован Дар'я Володимирівна </t>
  </si>
  <si>
    <t>Гавриш Наталія Леонідівна</t>
  </si>
  <si>
    <t>EMQ_207</t>
  </si>
  <si>
    <t>Бураков Назар Сергійович</t>
  </si>
  <si>
    <t>Беспалий Антон Костянтинович</t>
  </si>
  <si>
    <t>Проценко Олена Вікторівна</t>
  </si>
  <si>
    <t>Комунальний заклад «Матвіївська загальноосвітня санаторна школа-інтернат І-ІІІ ступенів» Запорізької обласної ради</t>
  </si>
  <si>
    <t>EMQ_208</t>
  </si>
  <si>
    <t>Проценко Ксенія Денисівна</t>
  </si>
  <si>
    <t>Сурело Вікторія Віталіївна</t>
  </si>
  <si>
    <t>EMQ_209</t>
  </si>
  <si>
    <t>Коніщук Іванна Борисівна</t>
  </si>
  <si>
    <t>Корень Валерія Миколаївна</t>
  </si>
  <si>
    <t xml:space="preserve">Бороненко Валентина Сергіївна </t>
  </si>
  <si>
    <t xml:space="preserve">Люблинецький ліцей Волинської обласної ради </t>
  </si>
  <si>
    <t>EMQ_210</t>
  </si>
  <si>
    <t>Лабнюк Артем Вікторович</t>
  </si>
  <si>
    <t>Лозовицький Іван Васильович</t>
  </si>
  <si>
    <t>EMQ_211</t>
  </si>
  <si>
    <t>Куденчук Поліна Василівна</t>
  </si>
  <si>
    <t>Лозовицька Софія Василівна</t>
  </si>
  <si>
    <t>EMQ_212</t>
  </si>
  <si>
    <t xml:space="preserve">Руда Аліна    </t>
  </si>
  <si>
    <t xml:space="preserve">Бевзюк Софія    </t>
  </si>
  <si>
    <t>Антонюк Сергій Миколайович</t>
  </si>
  <si>
    <t>Тернопільська загальноосвітня школа І-ІІІ ступенів №19</t>
  </si>
  <si>
    <t>EMQ_213</t>
  </si>
  <si>
    <t>Сагановська Юлія</t>
  </si>
  <si>
    <t xml:space="preserve">Мачтієва Тіна        </t>
  </si>
  <si>
    <t>EMQ_214</t>
  </si>
  <si>
    <t>Данилишин Даниїл</t>
  </si>
  <si>
    <t>Мартинюк Вікторія</t>
  </si>
  <si>
    <t>EMQ_215</t>
  </si>
  <si>
    <t>Микитюк Микола</t>
  </si>
  <si>
    <t>Гладунець Віталіна</t>
  </si>
  <si>
    <t>EMQ_216</t>
  </si>
  <si>
    <t>Медвідь Давид</t>
  </si>
  <si>
    <t>Марцинюк Микола</t>
  </si>
  <si>
    <t>EMQ_217</t>
  </si>
  <si>
    <t>Нагачівський Арсеній</t>
  </si>
  <si>
    <t>Крисевич Артем</t>
  </si>
  <si>
    <t>EMQ_218</t>
  </si>
  <si>
    <t>Костик Дмитро</t>
  </si>
  <si>
    <t xml:space="preserve">Бобрівник Михайло   </t>
  </si>
  <si>
    <t>EMQ_219</t>
  </si>
  <si>
    <t>П'єнтак Денис</t>
  </si>
  <si>
    <t>Порплиця Арсен</t>
  </si>
  <si>
    <t>EMQ_220</t>
  </si>
  <si>
    <t>Кузяк Валерій</t>
  </si>
  <si>
    <t xml:space="preserve">Кузик Юлія        </t>
  </si>
  <si>
    <t>EMQ_221</t>
  </si>
  <si>
    <t xml:space="preserve">Шостак Діана    </t>
  </si>
  <si>
    <t xml:space="preserve">Скрабут Валентина    </t>
  </si>
  <si>
    <t>EMQ_222</t>
  </si>
  <si>
    <t>Камінська Марія</t>
  </si>
  <si>
    <t>Літвінчук Максим</t>
  </si>
  <si>
    <t>EMQ_223</t>
  </si>
  <si>
    <t>Гладій Ангеліна</t>
  </si>
  <si>
    <t>Паляниця Софія</t>
  </si>
  <si>
    <t>EMQ_224</t>
  </si>
  <si>
    <t>Гіль Олег</t>
  </si>
  <si>
    <t>Проців Давид</t>
  </si>
  <si>
    <t>EMQ_225</t>
  </si>
  <si>
    <t>Серман Олександр</t>
  </si>
  <si>
    <t>Мушенок Богдан</t>
  </si>
  <si>
    <t>EMQ_226</t>
  </si>
  <si>
    <t>Даценко Матвій Романович</t>
  </si>
  <si>
    <t>Палінкаш Тимур Вячеславович</t>
  </si>
  <si>
    <t>Зайцева Олена Ігорівна</t>
  </si>
  <si>
    <t>ліцей 33 Полтавської міської ради</t>
  </si>
  <si>
    <t>EMQ_227</t>
  </si>
  <si>
    <t>Петренко Андрій Васильович</t>
  </si>
  <si>
    <t>Вусик Ілля Андрійович</t>
  </si>
  <si>
    <t>EMQ_228</t>
  </si>
  <si>
    <t>Карпенко Мілана Владиславівна</t>
  </si>
  <si>
    <t>Лиманець Марта Андріївна</t>
  </si>
  <si>
    <t>EMQ_229</t>
  </si>
  <si>
    <t>Болук Артем Вячеславович</t>
  </si>
  <si>
    <t>Тутак Микола Олегович</t>
  </si>
  <si>
    <t>EMQ_230</t>
  </si>
  <si>
    <t>Шейко Ярослав</t>
  </si>
  <si>
    <t>Тиванюк Максим</t>
  </si>
  <si>
    <t>Кривко Наталія Валеріївна</t>
  </si>
  <si>
    <t>EMQ_231</t>
  </si>
  <si>
    <t>Томнюк Антон</t>
  </si>
  <si>
    <t>Хадарцев Костянтин</t>
  </si>
  <si>
    <t>EMQ_232</t>
  </si>
  <si>
    <t>Бруско Ілля</t>
  </si>
  <si>
    <t>Канівець Нікіта</t>
  </si>
  <si>
    <t>EMQ_233</t>
  </si>
  <si>
    <t>Ряжко Богдан</t>
  </si>
  <si>
    <t>Юдович Семен</t>
  </si>
  <si>
    <t>EMQ_234</t>
  </si>
  <si>
    <t>Бровко Богдан</t>
  </si>
  <si>
    <t>Пуголовка  Микита</t>
  </si>
  <si>
    <t>EMQ_235</t>
  </si>
  <si>
    <t>Ткаченко Валерія</t>
  </si>
  <si>
    <t>Крячко Денис</t>
  </si>
  <si>
    <t>Подрушняк Любов Іванівна</t>
  </si>
  <si>
    <t>EMQ_236</t>
  </si>
  <si>
    <t>Роговик Максим</t>
  </si>
  <si>
    <t xml:space="preserve">Василенко Назар </t>
  </si>
  <si>
    <t>EMQ_237</t>
  </si>
  <si>
    <t xml:space="preserve">Тимчук Анна Сергіївна  </t>
  </si>
  <si>
    <t xml:space="preserve">Савинко Єва Сергіївна </t>
  </si>
  <si>
    <t>Доброкриничанська гімназія</t>
  </si>
  <si>
    <t>EMQ_238</t>
  </si>
  <si>
    <t>Войтюк Софія Андріївна</t>
  </si>
  <si>
    <t xml:space="preserve">Печенний Кирил Олександрович </t>
  </si>
  <si>
    <t>EMQ_239</t>
  </si>
  <si>
    <t>Білаєнко Анастасія Олександрівна</t>
  </si>
  <si>
    <t>Тарасова Олександра Леонідівна</t>
  </si>
  <si>
    <t>Гордієвський Дмитро Євгенович</t>
  </si>
  <si>
    <t>Щербанівський ліцей Щербанівської сільскої ради Полтавського району Полтавської області</t>
  </si>
  <si>
    <t>EMQ_240</t>
  </si>
  <si>
    <t>Дякун Руслан Васильович</t>
  </si>
  <si>
    <t>Онищенко Єлизавета Едуардівна</t>
  </si>
  <si>
    <t>EMQ_241</t>
  </si>
  <si>
    <t>Ярошенко Ксенія Олексіївна</t>
  </si>
  <si>
    <t>Літус-Фоміна Анна Віталіївна</t>
  </si>
  <si>
    <t>EMQ_242</t>
  </si>
  <si>
    <t>Федосєєв Богдан Юрійович</t>
  </si>
  <si>
    <t>Стеценко Іван Сергійович</t>
  </si>
  <si>
    <t>EMQ_243</t>
  </si>
  <si>
    <t>Хомік Ярослав Юрійович</t>
  </si>
  <si>
    <t>Цопа Ілля Володимиривич</t>
  </si>
  <si>
    <t>EMQ_244</t>
  </si>
  <si>
    <t>Степанюк Катерина Сергіївна</t>
  </si>
  <si>
    <t>Трегубов Іван Андрійович</t>
  </si>
  <si>
    <t>EMQ_245</t>
  </si>
  <si>
    <t>Комашко Ангеліна Андріївна</t>
  </si>
  <si>
    <t>Карпенко Мілена Сергіївна</t>
  </si>
  <si>
    <t>EMQ_246</t>
  </si>
  <si>
    <t>Кульпанова Дар'я Геннадіївна</t>
  </si>
  <si>
    <t>Бігдан Єлизавета Вікторівна</t>
  </si>
  <si>
    <t>Хмеленко Максим Олегович</t>
  </si>
  <si>
    <t>EMQ_247</t>
  </si>
  <si>
    <t>Барановська Індіана Олексіївна</t>
  </si>
  <si>
    <t>Телюкова Олександра Сергіївна</t>
  </si>
  <si>
    <t>EMQ_248</t>
  </si>
  <si>
    <t>Сохан Валерія Євгенівна</t>
  </si>
  <si>
    <t>Сапун Максим Максимович</t>
  </si>
  <si>
    <t>EMQ_249</t>
  </si>
  <si>
    <t>Олейнікова Злата Олександрівна</t>
  </si>
  <si>
    <t>Головко Марія Олександрівна</t>
  </si>
  <si>
    <t>EMQ_250</t>
  </si>
  <si>
    <t>Назаренко Владислава Євгенівна</t>
  </si>
  <si>
    <t>Зінченко Дар'я Павлівна</t>
  </si>
  <si>
    <t>EMQ_251</t>
  </si>
  <si>
    <t>Рубан Тимур Олександрович</t>
  </si>
  <si>
    <t>Лазоренко Максим Ігорович</t>
  </si>
  <si>
    <t>EMQ_252</t>
  </si>
  <si>
    <t>Чепура Кіра Олександрівна</t>
  </si>
  <si>
    <t>Карпова Сніжана Анатоліївна</t>
  </si>
  <si>
    <t>EMQ_253</t>
  </si>
  <si>
    <t>Бобоня Поліна Андріївна</t>
  </si>
  <si>
    <t>Суярков Денис Павлович</t>
  </si>
  <si>
    <t>EMQ_254</t>
  </si>
  <si>
    <t>Суярков Даніїд Павлович</t>
  </si>
  <si>
    <t>Денисенко Єлизавета Борисівна</t>
  </si>
  <si>
    <t>EMQ_255</t>
  </si>
  <si>
    <t>Матущак Андріана Володимирівна</t>
  </si>
  <si>
    <t>Миайлів Марта Костянтинівна</t>
  </si>
  <si>
    <t>Добушовська Оксана Миколаївна</t>
  </si>
  <si>
    <t xml:space="preserve">Липівський заклад загальної середньої освіти І-ІІІ ступенів Тростянецької сільської ради Стрийського району </t>
  </si>
  <si>
    <t>EMQ_256</t>
  </si>
  <si>
    <t>Залевська Софія Валентинівна</t>
  </si>
  <si>
    <t>Соловйова Поліна Миколаївна</t>
  </si>
  <si>
    <t>EMQ_257</t>
  </si>
  <si>
    <t>Вовк Ярина Миколаївна</t>
  </si>
  <si>
    <t>Кос Марта Василівна</t>
  </si>
  <si>
    <t>EMQ_258</t>
  </si>
  <si>
    <t>Цимбаліста Вероніка Петрівна</t>
  </si>
  <si>
    <t>Кіт Діана Андріївна</t>
  </si>
  <si>
    <t>EMQ_259</t>
  </si>
  <si>
    <t>Агапова Олександра Германівна</t>
  </si>
  <si>
    <t>Пристай Тетяна Юріївна</t>
  </si>
  <si>
    <t>EMQ_260</t>
  </si>
  <si>
    <t>Кошик Олег Миколайович</t>
  </si>
  <si>
    <t>Бортник Олексій Андрійович</t>
  </si>
  <si>
    <t>EMQ_261</t>
  </si>
  <si>
    <t>Агапова Вероніка Германівна</t>
  </si>
  <si>
    <t>Борачок Христина Андріївна</t>
  </si>
  <si>
    <t>EMQ_262</t>
  </si>
  <si>
    <t>Тимчишин Вероніка Назарівна</t>
  </si>
  <si>
    <t>Гайзлер Тетяна Романівна</t>
  </si>
  <si>
    <t>EMQ_263</t>
  </si>
  <si>
    <t>Прудивус Ярина Остапівна</t>
  </si>
  <si>
    <t>Дзиндра Маргарита Іванівна</t>
  </si>
  <si>
    <t>EMQ_264</t>
  </si>
  <si>
    <t>Самолюк Матвій Григорович</t>
  </si>
  <si>
    <t>Микита Максим Ігорович</t>
  </si>
  <si>
    <t>EMQ_265</t>
  </si>
  <si>
    <t>Николишин Максим Олегович</t>
  </si>
  <si>
    <t>Білінський Святослав Володимирович</t>
  </si>
  <si>
    <t>EMQ_266</t>
  </si>
  <si>
    <t>Кузнєцов Владислав Ігорович</t>
  </si>
  <si>
    <t>Наконечний Михайло Миколайович</t>
  </si>
  <si>
    <t>EMQ_267</t>
  </si>
  <si>
    <t>Бринь Дмитро Андріївна</t>
  </si>
  <si>
    <t>Проць Юрій Васильович</t>
  </si>
  <si>
    <t>EMQ_268</t>
  </si>
  <si>
    <t>Кравченко Катерина Андріївна</t>
  </si>
  <si>
    <t>Мініна Марія Вадимівна</t>
  </si>
  <si>
    <t>Дащенко Ніна Миколаївна</t>
  </si>
  <si>
    <t>Орлівщинська гімназія Піщанської сільської ради Самарівського району Дніпропетровської області</t>
  </si>
  <si>
    <t>EMQ_269</t>
  </si>
  <si>
    <t>Халєміна Софія Романівна</t>
  </si>
  <si>
    <t>Ладна Яна Владиславівна</t>
  </si>
  <si>
    <t>EMQ_270</t>
  </si>
  <si>
    <t>Матяжова Софія Сергіїівна</t>
  </si>
  <si>
    <t>Причина Микита Олександрович</t>
  </si>
  <si>
    <t>EMQ_271</t>
  </si>
  <si>
    <t xml:space="preserve">Різниченко Олександра Віталіївна </t>
  </si>
  <si>
    <t xml:space="preserve">Богомол Вадим Сергійович       </t>
  </si>
  <si>
    <t>EMQ_272</t>
  </si>
  <si>
    <t>Ворнік Кароліна Маринівна</t>
  </si>
  <si>
    <t>Лупой Аріна Анатоліївна</t>
  </si>
  <si>
    <t>Мойсей Марин Васильович</t>
  </si>
  <si>
    <t xml:space="preserve">Тарасовецький ліцей Ванчиковецької сільської ради </t>
  </si>
  <si>
    <t>EMQ_273</t>
  </si>
  <si>
    <t>Мойсей Анастасія Марініївна</t>
  </si>
  <si>
    <t>Андрицька Дарья Олегіївна</t>
  </si>
  <si>
    <t>EMQ_274</t>
  </si>
  <si>
    <t>Корлотян Лукас Єдуардович</t>
  </si>
  <si>
    <t>Штьопу Веніамін Євгенійович</t>
  </si>
  <si>
    <t>EMQ_275</t>
  </si>
  <si>
    <t>Вирнов Дмитро Юрійович</t>
  </si>
  <si>
    <t>Андрунати Андрея Марінівна</t>
  </si>
  <si>
    <t>Безушка Лариса Сергіївна</t>
  </si>
  <si>
    <t>EMQ_276</t>
  </si>
  <si>
    <t>Коцюба Лія Ігоріївна</t>
  </si>
  <si>
    <t xml:space="preserve">Шкепу Микола Данович </t>
  </si>
  <si>
    <t>Ністрян Людмила Миколаївна</t>
  </si>
  <si>
    <t>EMQ_277</t>
  </si>
  <si>
    <t>Кузнецова Дар'я Олексіївна</t>
  </si>
  <si>
    <t xml:space="preserve">Мережко Анастасія Андріївна </t>
  </si>
  <si>
    <t>Райзер Анастасія Василівна</t>
  </si>
  <si>
    <t>Андріївський ліцей №2 Донецької селищної ради</t>
  </si>
  <si>
    <t>EMQ_278</t>
  </si>
  <si>
    <t>Наземцева Кристина Сергіївна</t>
  </si>
  <si>
    <t xml:space="preserve">Пивоваров Кирил Андрійович </t>
  </si>
  <si>
    <t>EMQ_279</t>
  </si>
  <si>
    <t>Меркулова Катерина Володимирівна</t>
  </si>
  <si>
    <t>Бережна Софія Олександрівна</t>
  </si>
  <si>
    <t>EMQ_280</t>
  </si>
  <si>
    <t>Захарова Софія Антонівна</t>
  </si>
  <si>
    <t>Карпов Демід Андрійович</t>
  </si>
  <si>
    <t>Федоренко Юлія Леонідівна</t>
  </si>
  <si>
    <t>Школа І -ІІІ ступенів №25 м. Києва</t>
  </si>
  <si>
    <t>EMQ_281</t>
  </si>
  <si>
    <t>Пауль Марта володимирівна</t>
  </si>
  <si>
    <t>Пляшечник Діана Олександрівна</t>
  </si>
  <si>
    <t>EMQ_282</t>
  </si>
  <si>
    <t>Ковкрак Матвій Андрійович</t>
  </si>
  <si>
    <t>Маломуж Гліб Юрійович</t>
  </si>
  <si>
    <t>EMQ_283</t>
  </si>
  <si>
    <t>Фасоля Гліб Олегович</t>
  </si>
  <si>
    <t>Кондрашкін Тимур Євгенович</t>
  </si>
  <si>
    <t>EMQ_284</t>
  </si>
  <si>
    <t>Киць Ганна Євгенівна</t>
  </si>
  <si>
    <t>Бендус Вікторія Вадимівна</t>
  </si>
  <si>
    <t>EMQ_285</t>
  </si>
  <si>
    <t>Бутова Марія Олексіївна</t>
  </si>
  <si>
    <t>Молявчик Ілона Вікторівна</t>
  </si>
  <si>
    <t>EMQ_286</t>
  </si>
  <si>
    <t>Прудников Олександр Олегович</t>
  </si>
  <si>
    <t>Бесараб Анастасія Олександрівна</t>
  </si>
  <si>
    <t>EMQ_287</t>
  </si>
  <si>
    <t>Губськия Ян Ярославович</t>
  </si>
  <si>
    <t>Найко Матвій Віталіович</t>
  </si>
  <si>
    <t>EMQ_288</t>
  </si>
  <si>
    <t>Шкляревський Андрій Володимирович</t>
  </si>
  <si>
    <t>Айдин Ардахан</t>
  </si>
  <si>
    <t>EMQ_289</t>
  </si>
  <si>
    <t>Кметик Анастасія Дмитрівна</t>
  </si>
  <si>
    <t>Швець Ангеліна Валеріївна</t>
  </si>
  <si>
    <t>EMQ_290</t>
  </si>
  <si>
    <t>Леонов Дмитро Олексійович</t>
  </si>
  <si>
    <t>Федоров Георгій Олегович</t>
  </si>
  <si>
    <t>EMQ_291</t>
  </si>
  <si>
    <t>Гладких Іван Дмитрович</t>
  </si>
  <si>
    <t>Рубан Акім Максимович</t>
  </si>
  <si>
    <t>EMQ_292</t>
  </si>
  <si>
    <t>Мазуренко Ольга Олександрівна</t>
  </si>
  <si>
    <t>Ключко Марк Іванович</t>
  </si>
  <si>
    <t>Мартинюк Людмила Анатоліївна</t>
  </si>
  <si>
    <t>Звягельський політехнічний фаховий коледж</t>
  </si>
  <si>
    <t>EMQ_293</t>
  </si>
  <si>
    <t>Коваленко Вікторія Андріївна</t>
  </si>
  <si>
    <t>Верис Надія Максимівна</t>
  </si>
  <si>
    <t>EMQ_294</t>
  </si>
  <si>
    <t>Ковальковський Нікіта Сергійович</t>
  </si>
  <si>
    <t>Рибак Богдан Сергійович</t>
  </si>
  <si>
    <t>Поперечнюк Людмила Миколаївна</t>
  </si>
  <si>
    <t>EMQ_295</t>
  </si>
  <si>
    <t>Суслін Дмитро Олександрович</t>
  </si>
  <si>
    <t>Марчук Дмитро Віталійович</t>
  </si>
  <si>
    <t>EMQ_296</t>
  </si>
  <si>
    <t xml:space="preserve">Кравченко Валерія </t>
  </si>
  <si>
    <t>Титар Софія Романівна</t>
  </si>
  <si>
    <t>Дем'яненко Тетяна Сергіївна</t>
  </si>
  <si>
    <t>Малоперещепинський ліцей імені М.А. Клименка Новосанжарської селищної ради Полтавської області</t>
  </si>
  <si>
    <t>EMQ_297</t>
  </si>
  <si>
    <t>Тимохіна Анастасія Миколаївна</t>
  </si>
  <si>
    <t>Сауся Вікторія Володимирівна</t>
  </si>
  <si>
    <t>Співак Альона Валентинівна</t>
  </si>
  <si>
    <t>EMQ_298</t>
  </si>
  <si>
    <t>Яхно Арсеній Павлович</t>
  </si>
  <si>
    <t>Нестеренко Вікторія Олександрівна</t>
  </si>
  <si>
    <t>EMQ_299</t>
  </si>
  <si>
    <t>Андрієнко Вадим Юрійович</t>
  </si>
  <si>
    <t>Вовк Дмитро Володимирович</t>
  </si>
  <si>
    <t>EMQ_300</t>
  </si>
  <si>
    <t>Мороз Владислав Віталійович</t>
  </si>
  <si>
    <t>Кабак Максим Дмитрович</t>
  </si>
  <si>
    <t>EMQ_301</t>
  </si>
  <si>
    <t>Пілінцова Дарія Дмитрівна</t>
  </si>
  <si>
    <t>Курбанова Надія Володимирівна</t>
  </si>
  <si>
    <t>Самойлова Оксана Леонідівна</t>
  </si>
  <si>
    <t>EMQ_302</t>
  </si>
  <si>
    <t>Железнякова Аріна Валеріївна</t>
  </si>
  <si>
    <t>Толмачова Калерія Сергіїівна</t>
  </si>
  <si>
    <t>Біловол Оксана Іванівна</t>
  </si>
  <si>
    <t>комунальний заклад "Харківська гімназія №42 Харківської міської ради"</t>
  </si>
  <si>
    <t>EMQ_303</t>
  </si>
  <si>
    <t>Баширов Данил Олегович</t>
  </si>
  <si>
    <t>Тарелко Марк Олександрович</t>
  </si>
  <si>
    <t>Середа Катерина Анатоліївна</t>
  </si>
  <si>
    <t>ТОВ "Приватний ліцей "Ай Діти" міста Києва"</t>
  </si>
  <si>
    <t>EMQ_304</t>
  </si>
  <si>
    <t>Брайченко Олександра Ігорівна</t>
  </si>
  <si>
    <t>Сидельникова Олександра Володимирівна</t>
  </si>
  <si>
    <t>EMQ_305</t>
  </si>
  <si>
    <t>Соколовський Михайло Вікторович</t>
  </si>
  <si>
    <t>Дудник Єгор Олександрович</t>
  </si>
  <si>
    <t>EMQ_306</t>
  </si>
  <si>
    <t>Гогін Тимофій Олексійович</t>
  </si>
  <si>
    <t>Зауі Амін Мухаммедович</t>
  </si>
  <si>
    <t>EMQ_307</t>
  </si>
  <si>
    <t>Третьяков Михайло Дмитрович</t>
  </si>
  <si>
    <t>Берідзе Софія Олександрівна</t>
  </si>
  <si>
    <t>EMQ_308</t>
  </si>
  <si>
    <t>Коротка Неля В’ячеславівна</t>
  </si>
  <si>
    <t>Дзвоник Мілана Максимівна</t>
  </si>
  <si>
    <t>EMQ_309</t>
  </si>
  <si>
    <t>Жирок Злата Андріївна</t>
  </si>
  <si>
    <t>Чекменьова Анна Миколаївна</t>
  </si>
  <si>
    <t>EMQ_310</t>
  </si>
  <si>
    <t>Кривов'яз Денис Андрійович</t>
  </si>
  <si>
    <t>Бакута Софія Сергіївна</t>
  </si>
  <si>
    <t>EMQ_311</t>
  </si>
  <si>
    <t>Сухарєв Нікіта Олександрович</t>
  </si>
  <si>
    <t>Бадивський Степан Юрійович</t>
  </si>
  <si>
    <t>EMQ_312</t>
  </si>
  <si>
    <t>Ніколаєва Віолетта Сергіївна</t>
  </si>
  <si>
    <t>Шиляєва Валерія Євгенівна</t>
  </si>
  <si>
    <t>EMQ_313</t>
  </si>
  <si>
    <t>Зінчук Андрій Вікторович</t>
  </si>
  <si>
    <t>Пісаренко Михайло Віталійович</t>
  </si>
  <si>
    <t>EMQ_314</t>
  </si>
  <si>
    <t>Іцковський Владислав Борисович</t>
  </si>
  <si>
    <t>Федорченко Нікіта Андрійович</t>
  </si>
  <si>
    <t>Копилєв Олександр Анатолійович</t>
  </si>
  <si>
    <t>КЗО "Криворізький ліцей "Гранд" ДОР"</t>
  </si>
  <si>
    <t>EMQ_315</t>
  </si>
  <si>
    <t>Щербатюк Анастасія Олегівна</t>
  </si>
  <si>
    <t>Юшманова Дарія Сергіївна</t>
  </si>
  <si>
    <t>EMQ_316</t>
  </si>
  <si>
    <t>Лемеш Роман В'ячеславович</t>
  </si>
  <si>
    <t>Поздняков Артем Володимирович</t>
  </si>
  <si>
    <t>EMQ_317</t>
  </si>
  <si>
    <t>Бурковський Олександр Віталійович</t>
  </si>
  <si>
    <t>Коваль Андрій Олександрович</t>
  </si>
  <si>
    <t>Орєхова Вікторія Євгеніївна</t>
  </si>
  <si>
    <t>EMQ_318</t>
  </si>
  <si>
    <t>Косінов Дмитро Костянтинович</t>
  </si>
  <si>
    <t>Карелін Дмитро Євгенович</t>
  </si>
  <si>
    <t>EMQ_319</t>
  </si>
  <si>
    <t>Іцковська Ірина Борисівна</t>
  </si>
  <si>
    <t>Яковець Олександра Олександрівна</t>
  </si>
  <si>
    <t>EMQ_320</t>
  </si>
  <si>
    <t>Лактюшина Поліна Вадимівна</t>
  </si>
  <si>
    <t>Яковець Ірина Олександрівна</t>
  </si>
  <si>
    <t>EMQ_321</t>
  </si>
  <si>
    <t>Руденкова Софія Олегівна</t>
  </si>
  <si>
    <t>Ковач Віра Максимівна</t>
  </si>
  <si>
    <t>EMQ_322</t>
  </si>
  <si>
    <t>Васильєва Вероніка Віталіївна</t>
  </si>
  <si>
    <t>Студентов Максим Олександрович</t>
  </si>
  <si>
    <t>EMQ_323</t>
  </si>
  <si>
    <t>Кирилова Олена Олександрівна</t>
  </si>
  <si>
    <t>Редько Іван Олександрович</t>
  </si>
  <si>
    <t>Бедікян Надія Іванівна</t>
  </si>
  <si>
    <t>Одеський ліцей №13 Одеської міської ради</t>
  </si>
  <si>
    <t>EMQ_324</t>
  </si>
  <si>
    <t>Горностай Роман Ярославович</t>
  </si>
  <si>
    <t>Тутов Тимофій Максимович</t>
  </si>
  <si>
    <t>Партем Катерина Михайлівна</t>
  </si>
  <si>
    <t>Зубрянський ліцей</t>
  </si>
  <si>
    <t>EMQ_325</t>
  </si>
  <si>
    <t>Канюка Вероніка Любомирівна</t>
  </si>
  <si>
    <t>Скочипець Дарина Тарасівна</t>
  </si>
  <si>
    <t>EMQ_326</t>
  </si>
  <si>
    <t>Прохніч Аліна Євгеніївна</t>
  </si>
  <si>
    <t>Міхняк Марія Тарасівна</t>
  </si>
  <si>
    <t>EMQ_327</t>
  </si>
  <si>
    <t>Глєков Дмитро Борисович</t>
  </si>
  <si>
    <t>Гладковський Борис Богданович</t>
  </si>
  <si>
    <t>EMQ_328</t>
  </si>
  <si>
    <t>Клєцов Віктор Григорійович</t>
  </si>
  <si>
    <t>Галань Тарас Васильович</t>
  </si>
  <si>
    <t>EMQ_329</t>
  </si>
  <si>
    <t>Підпалюк Максим Володимирович</t>
  </si>
  <si>
    <t>Олива Данило Петрович</t>
  </si>
  <si>
    <t>EMQ_330</t>
  </si>
  <si>
    <t>Бздель Назарій Юрійович</t>
  </si>
  <si>
    <t>Колтун Денис Вадимович</t>
  </si>
  <si>
    <t>EMQ_331</t>
  </si>
  <si>
    <t>Стельмах Анна-Марія Ігорівна</t>
  </si>
  <si>
    <t>Шияк Катерина Василівна</t>
  </si>
  <si>
    <t>EMQ_332</t>
  </si>
  <si>
    <t>Остапчук Владислав Володимирович</t>
  </si>
  <si>
    <t>Пилипяк Михайло Ярославович</t>
  </si>
  <si>
    <t>EMQ_333</t>
  </si>
  <si>
    <t>Штаюра Назар Іванович</t>
  </si>
  <si>
    <t>Петришин Богдан Ігорович</t>
  </si>
  <si>
    <t>EMQ_334</t>
  </si>
  <si>
    <t xml:space="preserve">Зозуля Анастасія Дарина Андріївна
</t>
  </si>
  <si>
    <t>Пилипяк Анна Ярославівна</t>
  </si>
  <si>
    <t>EMQ_335</t>
  </si>
  <si>
    <t>Мигаль Марта Романівна</t>
  </si>
  <si>
    <t>Марійко Іванна Іванівна</t>
  </si>
  <si>
    <t>EMQ_336</t>
  </si>
  <si>
    <t>Олійник Віталій Олегович</t>
  </si>
  <si>
    <t>Старчак Устим Андрійович</t>
  </si>
  <si>
    <t>EMQ_337</t>
  </si>
  <si>
    <t>Гук Денис Володимирович</t>
  </si>
  <si>
    <t>Яців Уляна Василівна</t>
  </si>
  <si>
    <t>Куліш Галина Богданівна</t>
  </si>
  <si>
    <t>Забузька загальноосвітня школа I-III ступенів Сокальської міської ради Львівської області</t>
  </si>
  <si>
    <t>EMQ_338</t>
  </si>
  <si>
    <t>Долженкова Софія Олександрівна</t>
  </si>
  <si>
    <t>Горячий Вадим Тарасович</t>
  </si>
  <si>
    <t>Бобровська Ірина Іванівна</t>
  </si>
  <si>
    <t>EMQ_339</t>
  </si>
  <si>
    <t>Скіра Наталія Андріївна</t>
  </si>
  <si>
    <t>Плахотнюк Вероніка Василівна</t>
  </si>
  <si>
    <t>Скіра Тетяна Миколаївна</t>
  </si>
  <si>
    <t>Мокротинський ЗЗСО І-ІІІ ступенів</t>
  </si>
  <si>
    <t>EMQ_340</t>
  </si>
  <si>
    <t>Балаба Олександра</t>
  </si>
  <si>
    <t>Тодосійчук Софія</t>
  </si>
  <si>
    <t>Безклубюк Світлана Борисівна</t>
  </si>
  <si>
    <t>ОЗНЗ Новоолександрівського НВК Броварського району</t>
  </si>
  <si>
    <t>EMQ_341</t>
  </si>
  <si>
    <t>Волошин Максим Сергійович</t>
  </si>
  <si>
    <t>Сіренко Тимур Костянтинович</t>
  </si>
  <si>
    <t>Кохно Людмила Сергіївна</t>
  </si>
  <si>
    <t>Лохвицька гімназія №1 Лохвицької міської ради Полтавської області</t>
  </si>
  <si>
    <t>EMQ_342</t>
  </si>
  <si>
    <t>Кудрик Діана Олександрівна</t>
  </si>
  <si>
    <t>Барчук Юрій Андрійович</t>
  </si>
  <si>
    <t>EMQ_343</t>
  </si>
  <si>
    <t>Лучко Артем Михайлович</t>
  </si>
  <si>
    <t>Зот Софія Андріївна</t>
  </si>
  <si>
    <t>Водовіз Ольга Володимирівна</t>
  </si>
  <si>
    <t xml:space="preserve">Тернопільський навчально-виховний комплекс "Загальноосвітня школа І-ІІІ ступенів-економічний ліцей №9 імені Іванни Блажкевич" </t>
  </si>
  <si>
    <t>EMQ_344</t>
  </si>
  <si>
    <t>Луцик Максим Андрійович</t>
  </si>
  <si>
    <t>Похильчук Артем Романович</t>
  </si>
  <si>
    <t>EMQ_345</t>
  </si>
  <si>
    <t>Вінцьор Аліна Петрівна</t>
  </si>
  <si>
    <t>Янушевська Вікторія Миколаївна</t>
  </si>
  <si>
    <t>EMQ_346</t>
  </si>
  <si>
    <t>Цонков Богдан Русланович</t>
  </si>
  <si>
    <t>Мазурек Костянтин Броніславович</t>
  </si>
  <si>
    <t>EMQ_347</t>
  </si>
  <si>
    <t>Шарван Софія Іванівна</t>
  </si>
  <si>
    <t>Крук Анастасія Ярославівна</t>
  </si>
  <si>
    <t>EMQ_348</t>
  </si>
  <si>
    <t>Черевата Олександра Романівна</t>
  </si>
  <si>
    <t>Іваха Діана Ярославівна</t>
  </si>
  <si>
    <t>EMQ_349</t>
  </si>
  <si>
    <t>Гевко Аліна Романівна</t>
  </si>
  <si>
    <t>Малащук Діана Петрівна</t>
  </si>
  <si>
    <t>EMQ_350</t>
  </si>
  <si>
    <t>Капчур Маргарита Петрівна</t>
  </si>
  <si>
    <t>Капчинська Юліана Іванівна</t>
  </si>
  <si>
    <t>Царик Леся Василівна</t>
  </si>
  <si>
    <t>EMQ_351</t>
  </si>
  <si>
    <t xml:space="preserve">Мельник Анастасія Миколаївна </t>
  </si>
  <si>
    <t xml:space="preserve">Старушко Уляна Григорівна </t>
  </si>
  <si>
    <t>EMQ_352</t>
  </si>
  <si>
    <t xml:space="preserve">Романів Дарина Ростиславівна </t>
  </si>
  <si>
    <t>Драпалюк Емілія Володимирівна</t>
  </si>
  <si>
    <t>EMQ_353</t>
  </si>
  <si>
    <t xml:space="preserve">Підлипська Ольга Василівна </t>
  </si>
  <si>
    <t>Матчук Владислава Вікторівна</t>
  </si>
  <si>
    <t>EMQ_354</t>
  </si>
  <si>
    <t xml:space="preserve">Курилів Олександр Васильович </t>
  </si>
  <si>
    <t>Наконечний Матвій Михайлович</t>
  </si>
  <si>
    <t>EMQ_355</t>
  </si>
  <si>
    <t xml:space="preserve">Батьківський Олександр Тарасович </t>
  </si>
  <si>
    <t>Рожко Софія Юріївна</t>
  </si>
  <si>
    <t>EMQ_356</t>
  </si>
  <si>
    <t>Іноземцев Микола Андрійович</t>
  </si>
  <si>
    <t>Ільїн Іван Романович</t>
  </si>
  <si>
    <t>Зубенко Ірина Вячеславівна</t>
  </si>
  <si>
    <t>Селидівський ліцей №1</t>
  </si>
  <si>
    <t>EMQ_357</t>
  </si>
  <si>
    <t>Васильчук Єгор Миколайович</t>
  </si>
  <si>
    <t>Жарко Анна Анатоліївна</t>
  </si>
  <si>
    <t>EMQ_358</t>
  </si>
  <si>
    <t>Рогульчик Поліна Юріївна</t>
  </si>
  <si>
    <t>Саламаха Софія Олександрівна</t>
  </si>
  <si>
    <t>EMQ_359</t>
  </si>
  <si>
    <t>Мирошник Софія Володимирівна</t>
  </si>
  <si>
    <t>Іашвілі Таісія Гівівна</t>
  </si>
  <si>
    <t>EMQ_360</t>
  </si>
  <si>
    <t>Єршонок Анастасія Дмитрівна</t>
  </si>
  <si>
    <t>Краснікова Поліна Сергіївна</t>
  </si>
  <si>
    <t>Полішко Любов Іванівна</t>
  </si>
  <si>
    <t>EMQ_361</t>
  </si>
  <si>
    <t>Дєєв Назар Валерійович</t>
  </si>
  <si>
    <t>Яківчик Ярослав Ігорович</t>
  </si>
  <si>
    <t>Рева Наталія Василівна</t>
  </si>
  <si>
    <t>EMQ_362</t>
  </si>
  <si>
    <t>Цимбал Михайло Романович</t>
  </si>
  <si>
    <t>Пінешко Катерина Романівна</t>
  </si>
  <si>
    <t>EMQ_363</t>
  </si>
  <si>
    <t>Заломій Катерина Володимирівна</t>
  </si>
  <si>
    <t>Насібова Айсєль Асіфівна</t>
  </si>
  <si>
    <t>Остапко Олександр Васильович</t>
  </si>
  <si>
    <t>ГАННІВСЬКИЙ ЛІЦЕЙ ВЕРХНЬОДНІПРОВСЬКОЇ МІСЬКОЇ РАДИ</t>
  </si>
  <si>
    <t>EMQ_364</t>
  </si>
  <si>
    <t>Кандибайло Софія Володимирівна</t>
  </si>
  <si>
    <t>Чорнойван Михайло  Анатолійович</t>
  </si>
  <si>
    <t>EMQ_365</t>
  </si>
  <si>
    <t>Заломій Оксана Володимирівна</t>
  </si>
  <si>
    <t>Лиманська Анна Дмитрівна</t>
  </si>
  <si>
    <t>EMQ_366</t>
  </si>
  <si>
    <t>Мучичка Андріана Іванівна</t>
  </si>
  <si>
    <t>Довгий Ірина Едуардівна</t>
  </si>
  <si>
    <t>Вожжов Сергій Анатолійович</t>
  </si>
  <si>
    <t>Мукачівська ЗОШ І-ІІІ ступенів №7</t>
  </si>
  <si>
    <t>EMQ_367</t>
  </si>
  <si>
    <t>Юска Єлізавета Русланівна</t>
  </si>
  <si>
    <t>Берецькі Дарина Степанівна</t>
  </si>
  <si>
    <t>EMQ_368</t>
  </si>
  <si>
    <t xml:space="preserve">Шевчук Максим Сергійович </t>
  </si>
  <si>
    <t>Яковчук Дмитро Володимирович</t>
  </si>
  <si>
    <t>Никончук Наталя Дмитрівна</t>
  </si>
  <si>
    <t>Комунальний заклад "Вінницький ліцей №27"</t>
  </si>
  <si>
    <t>EMQ_369</t>
  </si>
  <si>
    <t xml:space="preserve">Таранюк Дар’я Віталіївна </t>
  </si>
  <si>
    <t>Кобзаренко Анастасія Олегівна</t>
  </si>
  <si>
    <t>EMQ_370</t>
  </si>
  <si>
    <t>Анікіна Іванна Андріївна</t>
  </si>
  <si>
    <t>Кристапчук Матвій Романович</t>
  </si>
  <si>
    <t>EMQ_371</t>
  </si>
  <si>
    <t>Крот Єлизавета Олександрівна</t>
  </si>
  <si>
    <t>Соколовська Анна Анатоліївна</t>
  </si>
  <si>
    <t>EMQ_372</t>
  </si>
  <si>
    <t>Гаврилюк Олександра Євгенівна</t>
  </si>
  <si>
    <t>Затхій Марія Денисівна</t>
  </si>
  <si>
    <t>EMQ_373</t>
  </si>
  <si>
    <t>Карпусь Максим Вікторович</t>
  </si>
  <si>
    <t>Таранюк Дмитро Русланович</t>
  </si>
  <si>
    <t>EMQ_374</t>
  </si>
  <si>
    <t>Лісова Анастасія Вадимівна</t>
  </si>
  <si>
    <t>Гаврилюк Ілля Романович</t>
  </si>
  <si>
    <t>EMQ_375</t>
  </si>
  <si>
    <t>Подолян Каріна Русланівна</t>
  </si>
  <si>
    <t>Мрих Каміла Андріївна</t>
  </si>
  <si>
    <t>EMQ_376</t>
  </si>
  <si>
    <t>Василенко Владислав Романович</t>
  </si>
  <si>
    <t>Лавренюк Ярослав Романович</t>
  </si>
  <si>
    <t>Бицюра Юрій Васильович</t>
  </si>
  <si>
    <t>Ліцей "Фінансовий" м. Києва</t>
  </si>
  <si>
    <t>EMQ_377</t>
  </si>
  <si>
    <t>Габер Поліна Миколаївна</t>
  </si>
  <si>
    <t>Васил’єва Мирослава Денисівна</t>
  </si>
  <si>
    <t>EMQ_378</t>
  </si>
  <si>
    <t>Чумак Тимофій Леонідович</t>
  </si>
  <si>
    <t>Лук’янов Тимофій Денисович</t>
  </si>
  <si>
    <t>EMQ_379</t>
  </si>
  <si>
    <t>Болюбах Андрій Костянтинович</t>
  </si>
  <si>
    <t>Вітковський Остап Олексійович</t>
  </si>
  <si>
    <t>EMQ_380</t>
  </si>
  <si>
    <t>Братанюк Андрій Віталійович</t>
  </si>
  <si>
    <t>Домбровський Дмитро Андрійович</t>
  </si>
  <si>
    <t>Ілюхіна Василина Вікторівна</t>
  </si>
  <si>
    <t>EMQ_381</t>
  </si>
  <si>
    <t>Руденко Артем Дмитрович</t>
  </si>
  <si>
    <t>Завірюха Марк Олексійович</t>
  </si>
  <si>
    <t>EMQ_382</t>
  </si>
  <si>
    <t xml:space="preserve">Бородавко Марія Євгенівна  </t>
  </si>
  <si>
    <t xml:space="preserve">Голубєва Маргарита Володимирівна </t>
  </si>
  <si>
    <t>Ананьєва Тетяна Валентинівна</t>
  </si>
  <si>
    <t xml:space="preserve"> Броварський ліцей № 5 ім.Василя Стуса Броварської міської ради Броварського району Київської області</t>
  </si>
  <si>
    <t>EMQ_383</t>
  </si>
  <si>
    <t xml:space="preserve">Біднюк Ілля Юрійович </t>
  </si>
  <si>
    <t>Богуш Назар Святославович</t>
  </si>
  <si>
    <t>EMQ_384</t>
  </si>
  <si>
    <t xml:space="preserve">Журавльов Ярослав Олександрович </t>
  </si>
  <si>
    <t>Федірків Михайло Тарасович</t>
  </si>
  <si>
    <t>EMQ_385</t>
  </si>
  <si>
    <t xml:space="preserve">Бойко Мирослава Олегівна </t>
  </si>
  <si>
    <t>Яворська Софія Віталіївна</t>
  </si>
  <si>
    <t>EMQ_386</t>
  </si>
  <si>
    <t xml:space="preserve">Нагорна Ганна Андріївна </t>
  </si>
  <si>
    <t>Нещадим Милана Владиславівна</t>
  </si>
  <si>
    <t>EMQ_387</t>
  </si>
  <si>
    <t xml:space="preserve">Сом Анастасія Володимирівна </t>
  </si>
  <si>
    <t>Черних Дарина Юріївна</t>
  </si>
  <si>
    <t>EMQ_388</t>
  </si>
  <si>
    <t xml:space="preserve">Голець Таісія Андріївна </t>
  </si>
  <si>
    <t>Перехейда Софія Денисівна</t>
  </si>
  <si>
    <t>EMQ_389</t>
  </si>
  <si>
    <t xml:space="preserve">Курпас Нікіта Сергійович </t>
  </si>
  <si>
    <t>Лозовий Дмітрій Євгенійович</t>
  </si>
  <si>
    <t>EMQ_390</t>
  </si>
  <si>
    <t xml:space="preserve">Святовець Ярослав Русланович </t>
  </si>
  <si>
    <t>Давиденко Олексій Євгенович</t>
  </si>
  <si>
    <t>EMQ_391</t>
  </si>
  <si>
    <t xml:space="preserve">Потєха Вероніка Олександрівна </t>
  </si>
  <si>
    <t>Кравчук Єлизавета Максимівна</t>
  </si>
  <si>
    <t>EMQ_392</t>
  </si>
  <si>
    <t xml:space="preserve">Солдатенко Єлизавета Романівна </t>
  </si>
  <si>
    <t>Короленко Богдан Вікторович</t>
  </si>
  <si>
    <t>EMQ_393</t>
  </si>
  <si>
    <t xml:space="preserve">Волоха Єлизавета Дмитрівна </t>
  </si>
  <si>
    <t>Гаура Валерія Ярославівна</t>
  </si>
  <si>
    <t>EMQ_394</t>
  </si>
  <si>
    <t xml:space="preserve">Галушко Трохим Андрійович </t>
  </si>
  <si>
    <t>Парьоха Іван Сергійович</t>
  </si>
  <si>
    <t>EMQ_395</t>
  </si>
  <si>
    <t xml:space="preserve">Ковалевський Ярослав Олександрович </t>
  </si>
  <si>
    <t>Кулик Нікіта Сергійович</t>
  </si>
  <si>
    <t>EMQ_396</t>
  </si>
  <si>
    <t xml:space="preserve">Циба Богдан Олександрович </t>
  </si>
  <si>
    <t>Остапченко Максим В`ячеславович</t>
  </si>
  <si>
    <t>EMQ_397</t>
  </si>
  <si>
    <t>Кондратенко Марія Євгенівна</t>
  </si>
  <si>
    <t>Чернявський Микола Юрійович</t>
  </si>
  <si>
    <t>Золотаревський Андрій Вікторович</t>
  </si>
  <si>
    <t>Броварський ліцей №1 Броварської міської ради Броварського району Київської області</t>
  </si>
  <si>
    <t>EMQ_398</t>
  </si>
  <si>
    <t>Таран Мілена Олексіївна</t>
  </si>
  <si>
    <t>Акименко Катерина Юріївна</t>
  </si>
  <si>
    <t>EMQ_399</t>
  </si>
  <si>
    <t>EMQ_400</t>
  </si>
  <si>
    <t>Коваленко Андрій Ігорович</t>
  </si>
  <si>
    <t>Савченко В'ячеслав Ігорович</t>
  </si>
  <si>
    <t>EMQ_401</t>
  </si>
  <si>
    <t>Граб Степан Русланович</t>
  </si>
  <si>
    <t>Воробей Кирил Михайлович</t>
  </si>
  <si>
    <t>EMQ_402</t>
  </si>
  <si>
    <t>Ляхович Назарій Юрійович</t>
  </si>
  <si>
    <t>Литвин Софія Максимівна</t>
  </si>
  <si>
    <t>EMQ_403</t>
  </si>
  <si>
    <t>Халімолін Павло Олександрович</t>
  </si>
  <si>
    <t>Мороз Матвій Володимирович</t>
  </si>
  <si>
    <t>EMQ_404</t>
  </si>
  <si>
    <t>Кондратенко Ґанна Анатоліївна</t>
  </si>
  <si>
    <t>Сачавська Анастасія Олегівна</t>
  </si>
  <si>
    <t>EMQ_405</t>
  </si>
  <si>
    <t>Пугач Дмитро Максимович</t>
  </si>
  <si>
    <t>Шевченко Сергій Романович</t>
  </si>
  <si>
    <t>Хібовська Олена Олександрівна</t>
  </si>
  <si>
    <t>Спеціалізована школа № 24 ім. О. Білаша з поглибленим вивченням іноземних мов</t>
  </si>
  <si>
    <t>EMQ_406</t>
  </si>
  <si>
    <t>Фесюк Михайло Андрійович</t>
  </si>
  <si>
    <t>Малишевський Артем Віталійович</t>
  </si>
  <si>
    <t>EMQ_407</t>
  </si>
  <si>
    <t>Сушко Іван Олександрович</t>
  </si>
  <si>
    <t>Горбунов Даниїл Олегович</t>
  </si>
  <si>
    <t>EMQ_408</t>
  </si>
  <si>
    <t>Пузанова Дарина Вікторівна</t>
  </si>
  <si>
    <t>Супрун Поліна Віталіївна</t>
  </si>
  <si>
    <t>EMQ_409</t>
  </si>
  <si>
    <t>Пазюк Софія Сергіївна</t>
  </si>
  <si>
    <t>Мовчанська Поліна Віталіївна</t>
  </si>
  <si>
    <t>EMQ_410</t>
  </si>
  <si>
    <t>Пенцко Олександр Михайлович</t>
  </si>
  <si>
    <t>Кравченко Анастасія Євгенівна</t>
  </si>
  <si>
    <t>Доан Павло Ванович</t>
  </si>
  <si>
    <t>Броварський ліцей №4 ім. Степана Олійника</t>
  </si>
  <si>
    <t>EMQ_411</t>
  </si>
  <si>
    <t xml:space="preserve">Грогуль Єгор Олегвич
</t>
  </si>
  <si>
    <t>Голубнича Анна Володимирівна</t>
  </si>
  <si>
    <t>EMQ_412</t>
  </si>
  <si>
    <t>Стожук Владислав Володимирович</t>
  </si>
  <si>
    <t xml:space="preserve">Шумський Олексій Віталійович </t>
  </si>
  <si>
    <t>Гнатишин Галина Іванівна</t>
  </si>
  <si>
    <t>Середня загальноосвітня школа № 20 м. Львова</t>
  </si>
  <si>
    <t>EMQ_413</t>
  </si>
  <si>
    <t>Франкова Дарія Вадимівна</t>
  </si>
  <si>
    <t>Гродзь Максим Васильович</t>
  </si>
  <si>
    <t>EMQ_414</t>
  </si>
  <si>
    <t>Нікітін Максим Юрійович</t>
  </si>
  <si>
    <t>Данекін Денис Сергійович</t>
  </si>
  <si>
    <t xml:space="preserve">Жилка Світлана Сергіївна </t>
  </si>
  <si>
    <t xml:space="preserve">Дніпровська гімназія 99 ДМР </t>
  </si>
  <si>
    <t>EMQ_415</t>
  </si>
  <si>
    <t>Кривошлик Анна Іванівна</t>
  </si>
  <si>
    <t>Яковлєва Марія В'ячеславівна</t>
  </si>
  <si>
    <t>EMQ_416</t>
  </si>
  <si>
    <t>Чалик Володимир В'ячеславович</t>
  </si>
  <si>
    <t>Лазарєв Ярослав Олексійович</t>
  </si>
  <si>
    <t>EMQ_417</t>
  </si>
  <si>
    <t>Сухомлин Поліна Сергіївна</t>
  </si>
  <si>
    <t>Моргун Вероніка Борисівна</t>
  </si>
  <si>
    <t>EMQ_418</t>
  </si>
  <si>
    <t>Тараненко Ярослав Віталійович</t>
  </si>
  <si>
    <t>Анісімов Богдан Олексійович</t>
  </si>
  <si>
    <t>EMQ_419</t>
  </si>
  <si>
    <t>Тимченко Сергій Олександрович</t>
  </si>
  <si>
    <t>Колот Тимофій Олександрович</t>
  </si>
  <si>
    <t>EMQ_420</t>
  </si>
  <si>
    <t>Сафонова Владислава Антонівна</t>
  </si>
  <si>
    <t>Мельниченко Крістіна Владиславівна</t>
  </si>
  <si>
    <t>EMQ_421</t>
  </si>
  <si>
    <t>Невідник Артем Русланович</t>
  </si>
  <si>
    <t>Богодіца Лев Юрійович</t>
  </si>
  <si>
    <t>EMQ_422</t>
  </si>
  <si>
    <t>Деримедведєв Максим Сергійович</t>
  </si>
  <si>
    <t>Савченко Михайло Романович</t>
  </si>
  <si>
    <t>EMQ_423</t>
  </si>
  <si>
    <t>Акобян Кірена Арменівна</t>
  </si>
  <si>
    <t>Тіщенко Роман Дмитрович</t>
  </si>
  <si>
    <t>Сафронова Тетяна Вікторівна</t>
  </si>
  <si>
    <t>ДНІПРОВСЬКИЙ ЛІЦЕЙ ВЕРХНЬОДНІПРОВСЬКОЇ МІСЬКОЇ РАДИ</t>
  </si>
  <si>
    <t>EMQ_424</t>
  </si>
  <si>
    <t>Бражко Милана Антонівна</t>
  </si>
  <si>
    <t>Бігун Кирило Романович</t>
  </si>
  <si>
    <t>Шинкаренко Тетяна Іванівна</t>
  </si>
  <si>
    <t>EMQ_425</t>
  </si>
  <si>
    <t>Акінфієв Нікіта Костянтинович</t>
  </si>
  <si>
    <t>Мінасенко Іоан Романович</t>
  </si>
  <si>
    <t>Сень Олена Володимирівна</t>
  </si>
  <si>
    <t>EMQ_426</t>
  </si>
  <si>
    <t>Викоброда Владислав Вікторович</t>
  </si>
  <si>
    <t>Грищук Василь Богданович</t>
  </si>
  <si>
    <t>Краснобай Оксана Львівна</t>
  </si>
  <si>
    <t>Гімназія 73 м.Києва</t>
  </si>
  <si>
    <t>EMQ_427</t>
  </si>
  <si>
    <t>Калашніков Кирил Володимирович</t>
  </si>
  <si>
    <t>Чеховський Владислав Ігорович</t>
  </si>
  <si>
    <t>EMQ_428</t>
  </si>
  <si>
    <t>Горбаченко Нікіта Олександрович</t>
  </si>
  <si>
    <t>Грішин Владислав Володимирович</t>
  </si>
  <si>
    <t>EMQ_429</t>
  </si>
  <si>
    <t>Значко Катерина Олександрівна</t>
  </si>
  <si>
    <t>Кисленко Аліна Василівна</t>
  </si>
  <si>
    <t>Кулик Юлія Миколаївна</t>
  </si>
  <si>
    <t>Черкаський державний бізнес-коледж</t>
  </si>
  <si>
    <t>EMQ_430</t>
  </si>
  <si>
    <t>Міщенко Яна Миколаївна</t>
  </si>
  <si>
    <t>Ткаченко Віталіна Віталіївна</t>
  </si>
  <si>
    <t>EMQ_431</t>
  </si>
  <si>
    <t>Наумейко Анна Ігорівна</t>
  </si>
  <si>
    <t>Курочкіна Вероніка Вячеславівна</t>
  </si>
  <si>
    <t>Долока Людмила Вікторівна</t>
  </si>
  <si>
    <t>EMQ_432</t>
  </si>
  <si>
    <t>Засенко Дарія Володимирівна</t>
  </si>
  <si>
    <t>Пугач Діана Віталіївна</t>
  </si>
  <si>
    <t>Шільвінська Ольга Леонардівна</t>
  </si>
  <si>
    <t>EMQ_433</t>
  </si>
  <si>
    <t>Дубова Анна Володимирівна</t>
  </si>
  <si>
    <t>Порощук Юлія Віталіївна</t>
  </si>
  <si>
    <t>EMQ_434</t>
  </si>
  <si>
    <t>Шеремет Анастасія Олександрівна</t>
  </si>
  <si>
    <t>Шевченко Вікторія Тарасівна</t>
  </si>
  <si>
    <t>EMQ_435</t>
  </si>
  <si>
    <t>Мазурець Евеліна Романівна</t>
  </si>
  <si>
    <t>Хом'ячук Софія Володимирівна</t>
  </si>
  <si>
    <t>Парфенюк Ірина Григорівна</t>
  </si>
  <si>
    <t>Комунальний заклад "Вінницький ліцей №7 ім. Олександра Сухомовського"</t>
  </si>
  <si>
    <t>EMQ_436</t>
  </si>
  <si>
    <t>Кліменчук Дар'я Андріївна</t>
  </si>
  <si>
    <t>Яцюк Ярослава Олександрівна</t>
  </si>
  <si>
    <t>EMQ_437</t>
  </si>
  <si>
    <t>Колубай Ірина Миколіївна</t>
  </si>
  <si>
    <t>Колодєєва Соломія Романівна</t>
  </si>
  <si>
    <t>EMQ_438</t>
  </si>
  <si>
    <t>Терещенко Марія Андріївна</t>
  </si>
  <si>
    <t>Самохін Владислав Володимирович</t>
  </si>
  <si>
    <t>EMQ_439</t>
  </si>
  <si>
    <t>Андрійченко Ілля Володимирович</t>
  </si>
  <si>
    <t>Полтавець Ілля Сергійович</t>
  </si>
  <si>
    <t>EMQ_440</t>
  </si>
  <si>
    <t>Хіміч Вікторія Олексіївна</t>
  </si>
  <si>
    <t>Шапринська Анастасія Євгенівна</t>
  </si>
  <si>
    <t>EMQ_441</t>
  </si>
  <si>
    <t>Кісільова Вікторія Валеріївна</t>
  </si>
  <si>
    <t>Пікуща Дар'я Анатоліївна</t>
  </si>
  <si>
    <t>Адаменко Анжела Миколаївна</t>
  </si>
  <si>
    <t>Новопразький ліцей №1 Новопразької селищної ради</t>
  </si>
  <si>
    <t>EMQ_442</t>
  </si>
  <si>
    <t>Кіндер Володимир Ігорович</t>
  </si>
  <si>
    <t>Мартинів Анастасія Василівна</t>
  </si>
  <si>
    <t>Корда Юлія Василівна</t>
  </si>
  <si>
    <t>Бурштинський ліцей №3 Бурштинської міської ради</t>
  </si>
  <si>
    <t>EMQ_443</t>
  </si>
  <si>
    <t>Мовчан Аліна Денисівна</t>
  </si>
  <si>
    <t>Поляков Євген Євгенович</t>
  </si>
  <si>
    <t>Грязнова Тетяна Вікторівна</t>
  </si>
  <si>
    <t>Опорний заклад Олександрівський ЗЗСО І-ІІІ ступенів Олександрівської ТГ Донецької області</t>
  </si>
  <si>
    <t>EMQ_444</t>
  </si>
  <si>
    <t>Мороз Єлизавета</t>
  </si>
  <si>
    <t>Ільїна Неллі</t>
  </si>
  <si>
    <t>Кудлай Олена Валеріївна</t>
  </si>
  <si>
    <t>Дніпровський полімовний ліцей №23 "Соборний" Дніпровської міської ради</t>
  </si>
  <si>
    <t>EMQ_445</t>
  </si>
  <si>
    <t>Смолін Олександр</t>
  </si>
  <si>
    <t>Солдатов Микола</t>
  </si>
  <si>
    <t>EMQ_446</t>
  </si>
  <si>
    <t>Подзолкова Олеся</t>
  </si>
  <si>
    <t>Лашков-Боць Макар</t>
  </si>
  <si>
    <t>EMQ_447</t>
  </si>
  <si>
    <t>Топоріна Марина</t>
  </si>
  <si>
    <t>Поліщук Аліса</t>
  </si>
  <si>
    <t>EMQ_448</t>
  </si>
  <si>
    <t>Замоложинський Євгеній</t>
  </si>
  <si>
    <t>Привал Роман</t>
  </si>
  <si>
    <t>EMQ_449</t>
  </si>
  <si>
    <t>Коссов Лука</t>
  </si>
  <si>
    <t>Мартиненко Максим</t>
  </si>
  <si>
    <t>EMQ_450</t>
  </si>
  <si>
    <t>Фатхутдинова Діана</t>
  </si>
  <si>
    <t>Ягмурджи Анджеліна</t>
  </si>
  <si>
    <t>EMQ_451</t>
  </si>
  <si>
    <t>Бардаченко Єгор</t>
  </si>
  <si>
    <t>Дністрян Борислав</t>
  </si>
  <si>
    <t>EMQ_452</t>
  </si>
  <si>
    <t>Панков Матвій</t>
  </si>
  <si>
    <t>EMQ_453</t>
  </si>
  <si>
    <t>Моргунова Майя</t>
  </si>
  <si>
    <t>Нікуліна Альбіна</t>
  </si>
  <si>
    <t>EMQ_454</t>
  </si>
  <si>
    <t>Лахмоткіна Вікторія</t>
  </si>
  <si>
    <t>Стадченко Ярослав</t>
  </si>
  <si>
    <t>EMQ_455</t>
  </si>
  <si>
    <t>Ван Аріана</t>
  </si>
  <si>
    <t>Чижик Артем</t>
  </si>
  <si>
    <t>EMQ_456</t>
  </si>
  <si>
    <t>Кулікова Єлизавета</t>
  </si>
  <si>
    <t>Лепеха Анна</t>
  </si>
  <si>
    <t>EMQ_457</t>
  </si>
  <si>
    <t>Шокало Даніїл</t>
  </si>
  <si>
    <t>Чікіньов Михайло</t>
  </si>
  <si>
    <t>EMQ_458</t>
  </si>
  <si>
    <t>Шинкаренко Вадим</t>
  </si>
  <si>
    <t>Орлов Володимир</t>
  </si>
  <si>
    <t>EMQ_459</t>
  </si>
  <si>
    <t>Стайкіна Марія</t>
  </si>
  <si>
    <t>Мацюця Ніка</t>
  </si>
  <si>
    <t>EMQ_460</t>
  </si>
  <si>
    <t>Тельних Єлизавета</t>
  </si>
  <si>
    <t>Маркіна Яна</t>
  </si>
  <si>
    <t>EMQ_461</t>
  </si>
  <si>
    <t>Груднін Ярослав Євгенійович</t>
  </si>
  <si>
    <t>Хляпатура Дарина Віталіївна</t>
  </si>
  <si>
    <t>Тригуб Альона Русланівна</t>
  </si>
  <si>
    <t xml:space="preserve">Устимівський ліцей Семенівської селищної ради Кременчуцького району </t>
  </si>
  <si>
    <t>EMQ_462</t>
  </si>
  <si>
    <t xml:space="preserve">Літвінчук Діана Сергіївна </t>
  </si>
  <si>
    <t>Марчик Софія Віталіївна</t>
  </si>
  <si>
    <t>Домальчук Лариса Іванівна</t>
  </si>
  <si>
    <t>Опорний заклад загальної середньої освіти "Любешівський ліцей"</t>
  </si>
  <si>
    <t>EMQ_463</t>
  </si>
  <si>
    <t>Семистрок Анастасія Олександрівна</t>
  </si>
  <si>
    <t>Титок Анна Олексіївна</t>
  </si>
  <si>
    <t>Пиженко Тамара Миколаївна</t>
  </si>
  <si>
    <t>Білейківський ліцей Козелецької селищної ради</t>
  </si>
  <si>
    <t>EMQ_464</t>
  </si>
  <si>
    <t>Донченко Михайло Васильович</t>
  </si>
  <si>
    <t>Погребовський Назарій Вадимович</t>
  </si>
  <si>
    <t>EMQ_465</t>
  </si>
  <si>
    <t>Донченко Марія Василівна</t>
  </si>
  <si>
    <t>Красножон Катерина Сергіївна</t>
  </si>
  <si>
    <t>EMQ_466</t>
  </si>
  <si>
    <t>Носова Діана Валеріївна</t>
  </si>
  <si>
    <t>Щепець Артур Анатолійович</t>
  </si>
  <si>
    <t>EMQ_467</t>
  </si>
  <si>
    <t>Бригинець Вікторія Олександрівна</t>
  </si>
  <si>
    <t>Пищик Вікторія Василівна</t>
  </si>
  <si>
    <t>EMQ_468</t>
  </si>
  <si>
    <t>Розгон Матвій Павлович</t>
  </si>
  <si>
    <t>Деркач Роман Андрійович</t>
  </si>
  <si>
    <t>Демчишин Ірина Стефанівна</t>
  </si>
  <si>
    <t>Жовківський ЗЗСО І-ІІІ ст.№ 3</t>
  </si>
  <si>
    <t>EMQ_469</t>
  </si>
  <si>
    <t>Негела Анна Ростиславівна</t>
  </si>
  <si>
    <t>Гах Остап Юрійович</t>
  </si>
  <si>
    <t>EMQ_470</t>
  </si>
  <si>
    <t>Коновал Матвій Степанович</t>
  </si>
  <si>
    <t xml:space="preserve"> Діденко Данило Тарасович</t>
  </si>
  <si>
    <t>EMQ_471</t>
  </si>
  <si>
    <t>Ясиновський Давид Романович</t>
  </si>
  <si>
    <t>Синицький Олег Михайлович</t>
  </si>
  <si>
    <t>EMQ_472</t>
  </si>
  <si>
    <t>Бенко Михайло Михайлович</t>
  </si>
  <si>
    <t>Адам'як Максим Віталійович</t>
  </si>
  <si>
    <t>EMQ_473</t>
  </si>
  <si>
    <t>Звір Вероніка Тарасівна</t>
  </si>
  <si>
    <t>Горошко Анастасія Романівна</t>
  </si>
  <si>
    <t>EMQ_474</t>
  </si>
  <si>
    <t>Умрихін Матвій Андрійович</t>
  </si>
  <si>
    <t>Семенцов Юрій Олексійович</t>
  </si>
  <si>
    <t>EMQ_475</t>
  </si>
  <si>
    <t xml:space="preserve">Зінчук Анна-Марія Ростиславівна </t>
  </si>
  <si>
    <t>Дзьобас Олена Миколаївна</t>
  </si>
  <si>
    <t>Лозинська Галина Романівна</t>
  </si>
  <si>
    <t>EMQ_476</t>
  </si>
  <si>
    <t xml:space="preserve">Вознюк Олег Юрійович </t>
  </si>
  <si>
    <t>Бордун Юрій Романович</t>
  </si>
  <si>
    <t>Шендирук Наталія Мирославівна</t>
  </si>
  <si>
    <t>Відокремлений структурний підрозділ «Гімназія «Гармонія» Галицького фахового коледжу імені В’ячеслава Чорновола»</t>
  </si>
  <si>
    <t>EMQ_477</t>
  </si>
  <si>
    <t>Іванів Ганна Михайлівна</t>
  </si>
  <si>
    <t>Муравська Христина Степанівна</t>
  </si>
  <si>
    <t>EMQ_478</t>
  </si>
  <si>
    <t>Теслюк Марта Миколаївна</t>
  </si>
  <si>
    <t>Стойко Аліна Степанівна</t>
  </si>
  <si>
    <t>EMQ_479</t>
  </si>
  <si>
    <t>Бачинська Соломія Юріївна</t>
  </si>
  <si>
    <t>Фаб'ян Соломія Віталіївна</t>
  </si>
  <si>
    <t>EMQ_480</t>
  </si>
  <si>
    <t>Романів Анна Андріївна</t>
  </si>
  <si>
    <t>Заяць Катерина Михайлівна</t>
  </si>
  <si>
    <t>EMQ_481</t>
  </si>
  <si>
    <t>Раїнчук Тарас Іванович</t>
  </si>
  <si>
    <t>Микуляк Арсен Ігорович</t>
  </si>
  <si>
    <t>EMQ_482</t>
  </si>
  <si>
    <t>Горохівська Анастасія Михайлівна</t>
  </si>
  <si>
    <t>Околіт Вікторія Олегівна</t>
  </si>
  <si>
    <t>EMQ_483</t>
  </si>
  <si>
    <t>Катруша Анастасія Сергіївна</t>
  </si>
  <si>
    <t>Подсуєва Марія Михайлівна</t>
  </si>
  <si>
    <t>Шиян Наталія Георгіївна</t>
  </si>
  <si>
    <t>Устивицька гімназія Гоголівської селищної ради</t>
  </si>
  <si>
    <t>EMQ_484</t>
  </si>
  <si>
    <t>Чорнонос Артем Сергійович</t>
  </si>
  <si>
    <t>Кравець Вікторія Володимирівна</t>
  </si>
  <si>
    <t>Онученко Лідія Михайлівна</t>
  </si>
  <si>
    <t>Навчально-виховний комплекс «Загальноосвітня школа І-ІІІ ступенів №3-колегіум» Смілянської міської ради Черкаської області</t>
  </si>
  <si>
    <t>EMQ_485</t>
  </si>
  <si>
    <t>Голік Вероніка Миколаївна</t>
  </si>
  <si>
    <t>Мамонов Максим Олександрович</t>
  </si>
  <si>
    <t>EMQ_486</t>
  </si>
  <si>
    <t>Ірха Софія Олександрівна</t>
  </si>
  <si>
    <t>Славка Софія Євгеніївна</t>
  </si>
  <si>
    <t>EMQ_487</t>
  </si>
  <si>
    <t>Груша Даніїл Романович</t>
  </si>
  <si>
    <t>Бровкін Дмитро Олександрович</t>
  </si>
  <si>
    <t>EMQ_488</t>
  </si>
  <si>
    <t>Калініна Інна Олександрівна</t>
  </si>
  <si>
    <t>Вечірня Анастасія Ігорівна</t>
  </si>
  <si>
    <t>EMQ_489</t>
  </si>
  <si>
    <t>Шава Іван Євгенійович</t>
  </si>
  <si>
    <t>Зубарик Володимир Олександрович</t>
  </si>
  <si>
    <t>Бондар Вікторія Олександрівна</t>
  </si>
  <si>
    <t>Заклад загальної середньої освіти "Солонянський ліцей" Солонянської селищної ради Дніпропетровської області</t>
  </si>
  <si>
    <t>EMQ_490</t>
  </si>
  <si>
    <t>Пожарська Анастасія Денисівна</t>
  </si>
  <si>
    <t>Данилова Марія Олексіївна</t>
  </si>
  <si>
    <t>EMQ_491</t>
  </si>
  <si>
    <t>Білик Віталій Анатолійович</t>
  </si>
  <si>
    <t>Клименко Кирило Олександрович</t>
  </si>
  <si>
    <t>Лимар Олена Михайлівна</t>
  </si>
  <si>
    <t>EMQ_492</t>
  </si>
  <si>
    <t>Омелюх Єлизавета Олексіївна</t>
  </si>
  <si>
    <t>Суіма Світлана Іванівна</t>
  </si>
  <si>
    <t>EMQ_493</t>
  </si>
  <si>
    <t>Біленко Єлизавета Сергіївна</t>
  </si>
  <si>
    <t>Скулінець Валерія Сергіївна</t>
  </si>
  <si>
    <t>EMQ_494</t>
  </si>
  <si>
    <t>Шкряботько Дарья Дмитрівна</t>
  </si>
  <si>
    <t>Зотов Георгій Володимирович</t>
  </si>
  <si>
    <t>EMQ_495</t>
  </si>
  <si>
    <t>Сіліверстова Ірина Євгеніївна</t>
  </si>
  <si>
    <t>Гриб Ярослав Юрійович</t>
  </si>
  <si>
    <t>EMQ_496</t>
  </si>
  <si>
    <t>Горб Макисим Олександрович</t>
  </si>
  <si>
    <t>Мазурик Ілля Олександрович</t>
  </si>
  <si>
    <t>EMQ_497</t>
  </si>
  <si>
    <t>Дьяченко Даніїл Сергійович</t>
  </si>
  <si>
    <t>Павлюк Олексій Віталійович</t>
  </si>
  <si>
    <t>Хоменко Оксана Олегівна</t>
  </si>
  <si>
    <t>Опорний заклад освіти "Миронівський академічний ліцей імені Т. Г. Шевченка Миронівської міської ради Київської області"</t>
  </si>
  <si>
    <t>EMQ_498</t>
  </si>
  <si>
    <t>Парнюк Роман Олександрович</t>
  </si>
  <si>
    <t>Рахнянський Артем Васильович</t>
  </si>
  <si>
    <t>EMQ_499</t>
  </si>
  <si>
    <t>Деньга Максим Валерійович</t>
  </si>
  <si>
    <t>Нікітенко Катерина Андріївна</t>
  </si>
  <si>
    <t>EMQ_500</t>
  </si>
  <si>
    <t>Безкібальний Євгеній Віталійович</t>
  </si>
  <si>
    <t>Годзь Катерина Олександрівна</t>
  </si>
  <si>
    <t>Прійдан Надія Іванівна</t>
  </si>
  <si>
    <t>ОЗ''Кобеляцбкий ліцей №2 імені Олеся Гончара Кобеляцької міської ради Полтавської області''</t>
  </si>
  <si>
    <t>EMQ_501</t>
  </si>
  <si>
    <t>Рибалко Єлизавета Петрівна</t>
  </si>
  <si>
    <t>Ященко Анастасія Андріївна</t>
  </si>
  <si>
    <t>EMQ_502</t>
  </si>
  <si>
    <t>Кудря Тимофій Олександрович</t>
  </si>
  <si>
    <t>Ніконенко Поліна Юріївна</t>
  </si>
  <si>
    <t>EMQ_503</t>
  </si>
  <si>
    <t>Нежеренко Марія Романівна</t>
  </si>
  <si>
    <t>Тесленко Софія Олегівна</t>
  </si>
  <si>
    <t>EMQ_504</t>
  </si>
  <si>
    <t>Каблучко Юрій Сергійович</t>
  </si>
  <si>
    <t>Суханов Богдан Олександрович</t>
  </si>
  <si>
    <t>EMQ_505</t>
  </si>
  <si>
    <t>Литвиненко Марія Русланівна</t>
  </si>
  <si>
    <t>Губський Олександр Геннадійович</t>
  </si>
  <si>
    <t>Сімонькіна Галина Павлівна</t>
  </si>
  <si>
    <t xml:space="preserve">Академічний ліцей «Європейський» Лубенської міської ради Лубенського району Полтавської області </t>
  </si>
  <si>
    <t>EMQ_506</t>
  </si>
  <si>
    <t>Піцик Карина Андріївна</t>
  </si>
  <si>
    <t>Гуменник В'ячеслав Андрійович</t>
  </si>
  <si>
    <t>EMQ_507</t>
  </si>
  <si>
    <t>Усенко Назар Олегович</t>
  </si>
  <si>
    <t>Воропай Ілля Анатолійович</t>
  </si>
  <si>
    <t xml:space="preserve">Улітько Вікторія Олексіївна </t>
  </si>
  <si>
    <t>EMQ_508</t>
  </si>
  <si>
    <t>Колісник Дарія Андріївна</t>
  </si>
  <si>
    <t xml:space="preserve">Селюк Мілена Євгенівна </t>
  </si>
  <si>
    <t>EMQ_509</t>
  </si>
  <si>
    <t>Усова Аліса Василівна</t>
  </si>
  <si>
    <t>Тихович Марія Володимирівна</t>
  </si>
  <si>
    <t xml:space="preserve">Колесник Людмила Анатоліївна </t>
  </si>
  <si>
    <t>EMQ_510</t>
  </si>
  <si>
    <t>Салівон Данило Андрійович</t>
  </si>
  <si>
    <t>Кустря Богдан Володимирович</t>
  </si>
  <si>
    <t>EMQ_511</t>
  </si>
  <si>
    <t>Підгайна Ольга Віталіївна</t>
  </si>
  <si>
    <t>Дерій Михайло Андрійович</t>
  </si>
  <si>
    <t>Нехань Олена Геннадіївна</t>
  </si>
  <si>
    <t>EMQ_512</t>
  </si>
  <si>
    <t>Бодарь Вероніка Олександрівна</t>
  </si>
  <si>
    <t>Видай Іван Романович</t>
  </si>
  <si>
    <t>Івашкова Катерина Миколаївна</t>
  </si>
  <si>
    <t>Шпилівська філія Садівського ліцею Садівської сільської ради Сумського району Сумської області</t>
  </si>
  <si>
    <t>EMQ_513</t>
  </si>
  <si>
    <t>Триль Анна Юріївна</t>
  </si>
  <si>
    <t xml:space="preserve">Сенченко Мирослава Андріївна </t>
  </si>
  <si>
    <t>Сікарьова Оксана Ігорівна</t>
  </si>
  <si>
    <t>Гімназія №4 Павлоградської міської ради</t>
  </si>
  <si>
    <t>EMQ_514</t>
  </si>
  <si>
    <t>Духовенко Валерія Юріївна</t>
  </si>
  <si>
    <t xml:space="preserve">Гончар Денис Олексійович </t>
  </si>
  <si>
    <t>EMQ_515</t>
  </si>
  <si>
    <t>Картавих Максим Олександрович</t>
  </si>
  <si>
    <t>Тимошенко Тимофій Сергійович</t>
  </si>
  <si>
    <t>EMQ_516</t>
  </si>
  <si>
    <t>Зінько Олександра Олегівна</t>
  </si>
  <si>
    <t>Ковпик Аліна Артемівна</t>
  </si>
  <si>
    <t>Гурінок Марина Анатоліївна</t>
  </si>
  <si>
    <t>Запорізька спеціалізована школа І-ІІІ ступенів №100 Запорізької міської ради Запорізької області</t>
  </si>
  <si>
    <t>EMQ_517</t>
  </si>
  <si>
    <t>Крівніхін Кирило Юрійович</t>
  </si>
  <si>
    <t>Гаранич Богдан Олександрович</t>
  </si>
  <si>
    <t>EMQ_518</t>
  </si>
  <si>
    <t>Литовченко Діана Сергіївна</t>
  </si>
  <si>
    <t>Соловйова Анна Сергіївна</t>
  </si>
  <si>
    <t>Горбачова Олександра Олегівна</t>
  </si>
  <si>
    <t>EMQ_519</t>
  </si>
  <si>
    <t>Смолка Богдан Андрійович</t>
  </si>
  <si>
    <t>Цапко Тимур Денисович</t>
  </si>
  <si>
    <t xml:space="preserve">Горбачова Олександра Олегівна
Гурінок Марина Анатоліївна        </t>
  </si>
  <si>
    <t>EMQ_520</t>
  </si>
  <si>
    <t>Лачко Ростислав Миколайович</t>
  </si>
  <si>
    <t>Безкоровайний Михайло Олексійович</t>
  </si>
  <si>
    <t xml:space="preserve">Горбачова Олександра Олегівна
Гурінок Марина Анатоліївна   </t>
  </si>
  <si>
    <t>EMQ_521</t>
  </si>
  <si>
    <t>Гнідой Вадим Олексійович</t>
  </si>
  <si>
    <t>Рудакова Дар'я Євгенівна</t>
  </si>
  <si>
    <t>Горбачова Олександра Олегівна
Гурінок Марина Анатоліївна</t>
  </si>
  <si>
    <t>EMQ_522</t>
  </si>
  <si>
    <t>Білоус Євгеній</t>
  </si>
  <si>
    <t>Забродна Владислава</t>
  </si>
  <si>
    <t>Бут Світлана Юріївна</t>
  </si>
  <si>
    <t>Загальноосвітня санаторна школа-інтернат 19</t>
  </si>
  <si>
    <t>EMQ_523</t>
  </si>
  <si>
    <t>Баштанна Єлизавета</t>
  </si>
  <si>
    <t>Грищенко Маргарита</t>
  </si>
  <si>
    <t>EMQ_524</t>
  </si>
  <si>
    <t>Пустовіт Тимофій</t>
  </si>
  <si>
    <t>Шаталов Олександр</t>
  </si>
  <si>
    <t>EMQ_525</t>
  </si>
  <si>
    <t>Панасенко Анастасія</t>
  </si>
  <si>
    <t>Рубан Іван</t>
  </si>
  <si>
    <t>EMQ_526</t>
  </si>
  <si>
    <t>Шаповал Богдан</t>
  </si>
  <si>
    <t>Баранов Тимофій</t>
  </si>
  <si>
    <t>EMQ_527</t>
  </si>
  <si>
    <t>Поплавська Дар'я</t>
  </si>
  <si>
    <t>Кривенко Маргарита</t>
  </si>
  <si>
    <t>EMQ_528</t>
  </si>
  <si>
    <t>Пономаренко Ярослав</t>
  </si>
  <si>
    <t>Омельян Олександр</t>
  </si>
  <si>
    <t>EMQ_529</t>
  </si>
  <si>
    <t>Ліскова Аліна</t>
  </si>
  <si>
    <t>Литвин Анастасія</t>
  </si>
  <si>
    <t>EMQ_530</t>
  </si>
  <si>
    <t>Марочко Вікторія</t>
  </si>
  <si>
    <t>Ляховецька Софія</t>
  </si>
  <si>
    <t>EMQ_531</t>
  </si>
  <si>
    <t>Козлюк Максим</t>
  </si>
  <si>
    <t>Тітаренко Михайло</t>
  </si>
  <si>
    <t>EMQ_532</t>
  </si>
  <si>
    <t>Бабічев Олександр</t>
  </si>
  <si>
    <t>Кожевнікова Анна</t>
  </si>
  <si>
    <t>EMQ_533</t>
  </si>
  <si>
    <t>Байда Марія</t>
  </si>
  <si>
    <t>Швець-Кулішевський Назар</t>
  </si>
  <si>
    <t>EMQ_534</t>
  </si>
  <si>
    <t>Шабетник Михайло</t>
  </si>
  <si>
    <t>Рудь Владислав</t>
  </si>
  <si>
    <t>EMQ_535</t>
  </si>
  <si>
    <t>Роговський Олександр Олексійович</t>
  </si>
  <si>
    <t>Тирон Микола Олександрович</t>
  </si>
  <si>
    <t>Поліщук Марія Анатоліївна</t>
  </si>
  <si>
    <t>Михайлюцький ліцей Михайлюцької сільської ради Шепетівського району Хмельницької області</t>
  </si>
  <si>
    <t>EMQ_536</t>
  </si>
  <si>
    <t>Вишневський Максим Радіонович</t>
  </si>
  <si>
    <t>Микольчук Дмитро Юрійович</t>
  </si>
  <si>
    <t>EMQ_537</t>
  </si>
  <si>
    <t>Бородій Матвій Васильович</t>
  </si>
  <si>
    <t>Семенюк Олег Олегович</t>
  </si>
  <si>
    <t>EMQ_538</t>
  </si>
  <si>
    <t>Мартинюк Генадій Генадійович</t>
  </si>
  <si>
    <t>Тирон Михайло Олександрович</t>
  </si>
  <si>
    <t>EMQ_539</t>
  </si>
  <si>
    <t>Гринькова Аліна Богданівна</t>
  </si>
  <si>
    <t>Кучинська Дарія Вікторівна</t>
  </si>
  <si>
    <t>EMQ_540</t>
  </si>
  <si>
    <t>Гаврилюк Аліна Русланівна</t>
  </si>
  <si>
    <t>Поліщук Лариса Володимирівна</t>
  </si>
  <si>
    <t>EMQ_541</t>
  </si>
  <si>
    <t xml:space="preserve">Дудченко Софія Анатоліївна </t>
  </si>
  <si>
    <t>Лучко Олександр Геннадійович</t>
  </si>
  <si>
    <t xml:space="preserve">Мельник Ірина Василівна </t>
  </si>
  <si>
    <t xml:space="preserve">Кам?янець-Подільський ліцей N14 Кам?янець-Подільської міської ради Хмельницької області </t>
  </si>
  <si>
    <t>EMQ_542</t>
  </si>
  <si>
    <t>Онищенко Катерина Романівна</t>
  </si>
  <si>
    <t xml:space="preserve">Банасюкевич Єлізавета Володимирівна </t>
  </si>
  <si>
    <t>EMQ_543</t>
  </si>
  <si>
    <t xml:space="preserve">Софія Дарина Андріївна </t>
  </si>
  <si>
    <t>Олійник Владислав Віталійович</t>
  </si>
  <si>
    <t>EMQ_544</t>
  </si>
  <si>
    <t>Дишкант Євгеній Євгенійович</t>
  </si>
  <si>
    <t>Дорошенко Артем Михайлович</t>
  </si>
  <si>
    <t>Маковенко Людмила Олександрівна</t>
  </si>
  <si>
    <t>Середня загальноосвітня школа №162 м. Києва</t>
  </si>
  <si>
    <t>EMQ_545</t>
  </si>
  <si>
    <t>Іванова Інна Сергіївна</t>
  </si>
  <si>
    <t>Соловкова Вероніка Ярославівна</t>
  </si>
  <si>
    <t>EMQ_546</t>
  </si>
  <si>
    <t>Бровчук Вікторія Василівна</t>
  </si>
  <si>
    <t>Андріяка Марія Максимівна</t>
  </si>
  <si>
    <t>EMQ_547</t>
  </si>
  <si>
    <t>Пархоменко Влада Максимівна</t>
  </si>
  <si>
    <t>Гетман Евеліна Дмитрівна</t>
  </si>
  <si>
    <t>EMQ_548</t>
  </si>
  <si>
    <t>Велицька Софія Костянтинівна</t>
  </si>
  <si>
    <t>Велицька Надія Костянтинівна</t>
  </si>
  <si>
    <t>EMQ_549</t>
  </si>
  <si>
    <t>Лукін Ярослав Олександрович</t>
  </si>
  <si>
    <t>Василенко Михайло Антонович</t>
  </si>
  <si>
    <t>EMQ_550</t>
  </si>
  <si>
    <t>Панюхно Роман Іванович</t>
  </si>
  <si>
    <t>Пилипенко Роман Віталійович</t>
  </si>
  <si>
    <t>EMQ_551</t>
  </si>
  <si>
    <t>Соломіна Анастасія Олексіївна</t>
  </si>
  <si>
    <t>Стретович Емілія Дмитрівна</t>
  </si>
  <si>
    <t>EMQ_552</t>
  </si>
  <si>
    <t>Шпирко Влада Володимирівна</t>
  </si>
  <si>
    <t>Лобачевський Євген Ілліч</t>
  </si>
  <si>
    <t>EMQ_553</t>
  </si>
  <si>
    <t>Войтенко Влада Віталіївна</t>
  </si>
  <si>
    <t xml:space="preserve">Мерзла Аніта Олександрівна </t>
  </si>
  <si>
    <t>EMQ_554</t>
  </si>
  <si>
    <t>Шолька Софія Анатоліївна</t>
  </si>
  <si>
    <t>Шепель Варвара Євгенівна</t>
  </si>
  <si>
    <t>EMQ_555</t>
  </si>
  <si>
    <t>Корбут Роман Андрійович</t>
  </si>
  <si>
    <t>Стельмах Олександр Михайлович</t>
  </si>
  <si>
    <t>EMQ_556</t>
  </si>
  <si>
    <t>Волинець Олександр Олегович</t>
  </si>
  <si>
    <t>Ковальський Єгор Вадимович</t>
  </si>
  <si>
    <t>EMQ_557</t>
  </si>
  <si>
    <t>Кулікова Антоніна Андріївна</t>
  </si>
  <si>
    <t>Ковтун Михайло Андрійович</t>
  </si>
  <si>
    <t>EMQ_558</t>
  </si>
  <si>
    <t>Кріпак Кирило Олександрович</t>
  </si>
  <si>
    <t>Дубовик Давід Олександрович</t>
  </si>
  <si>
    <t>EMQ_559</t>
  </si>
  <si>
    <t>Люшук Олексій Володимирович</t>
  </si>
  <si>
    <t>Федоров Максим Константинович</t>
  </si>
  <si>
    <t>EMQ_560</t>
  </si>
  <si>
    <t>Соя Глєб Федорович</t>
  </si>
  <si>
    <t>Рогузький Вадим Євгенович</t>
  </si>
  <si>
    <t>EMQ_561</t>
  </si>
  <si>
    <t>Школьна Анастасія Петрівна</t>
  </si>
  <si>
    <t>Манастирська Марта Михайлівна</t>
  </si>
  <si>
    <t>EMQ_562</t>
  </si>
  <si>
    <t>Маслюк Єва Антонівна</t>
  </si>
  <si>
    <t>Маншилін Артем Дмитрович</t>
  </si>
  <si>
    <t>EMQ_563</t>
  </si>
  <si>
    <t>Дмитрук Ельдар Олександрович</t>
  </si>
  <si>
    <t>Сірман Віктор Володимирович</t>
  </si>
  <si>
    <t>EMQ_564</t>
  </si>
  <si>
    <t>Пащак Марія Борисівна</t>
  </si>
  <si>
    <t>Лук'янчук Софія Сергіївна</t>
  </si>
  <si>
    <t>EMQ_565</t>
  </si>
  <si>
    <t>Фірсова Христина Максимівна</t>
  </si>
  <si>
    <t>Коломієць Дар'я Олександрівна</t>
  </si>
  <si>
    <t>EMQ_566</t>
  </si>
  <si>
    <t>Давидюк Катерина Романівна</t>
  </si>
  <si>
    <t>Головій Софія Андріївна</t>
  </si>
  <si>
    <t>EMQ_567</t>
  </si>
  <si>
    <t>Розумна Елеонора Пилипівна</t>
  </si>
  <si>
    <t>Донченко Олександр Павлович</t>
  </si>
  <si>
    <t>EMQ_568</t>
  </si>
  <si>
    <t>Волинець Софія Петрівна</t>
  </si>
  <si>
    <t>Анісімов Тимофій В'ячеславович</t>
  </si>
  <si>
    <t>EMQ_569</t>
  </si>
  <si>
    <t>Буряк Марія Дмитрівна</t>
  </si>
  <si>
    <t>Шаповал Яна Віталіївна</t>
  </si>
  <si>
    <t>EMQ_570</t>
  </si>
  <si>
    <t>Королюк Софія Олександрівна</t>
  </si>
  <si>
    <t>Зінченко Єлізавета Миколаївна</t>
  </si>
  <si>
    <t>EMQ_571</t>
  </si>
  <si>
    <t>Артьомов Артем Павлович</t>
  </si>
  <si>
    <t>Андибов Олександр Олександрович</t>
  </si>
  <si>
    <t>EMQ_572</t>
  </si>
  <si>
    <t>Третьякова Дарья Андріївна</t>
  </si>
  <si>
    <t>Убірія Анастасія Сергіївна</t>
  </si>
  <si>
    <t>Загика Тетяна Григорівна</t>
  </si>
  <si>
    <t>Ліцей 53 Шевченківського району</t>
  </si>
  <si>
    <t>EMQ_573</t>
  </si>
  <si>
    <t>Горошко Єгор Васильович</t>
  </si>
  <si>
    <t>Полторацький Микита Миколайович</t>
  </si>
  <si>
    <t>Лисенко Владислава Вікторівна</t>
  </si>
  <si>
    <t>Ліцей 89 імені Григорія Цехмістренка Печерського району міста Києва</t>
  </si>
  <si>
    <t>EMQ_574</t>
  </si>
  <si>
    <t>Пономар Софія Олександрівна</t>
  </si>
  <si>
    <t>Цвігун Оксана Володимирівна</t>
  </si>
  <si>
    <t>Шепетюк Лариса Володимирівна</t>
  </si>
  <si>
    <t>ВСП "Гусятинський фаховий коледж ТНТУ імені Івана Пулюя"</t>
  </si>
  <si>
    <t>EMQ_575</t>
  </si>
  <si>
    <t>Максимович Надія Володимирівна</t>
  </si>
  <si>
    <t>Повзанюк Неля Сергіївна</t>
  </si>
  <si>
    <t>EMQ_576</t>
  </si>
  <si>
    <t>Артисюк Богдан Михайлович</t>
  </si>
  <si>
    <t>Сачук Владислав Вікторович</t>
  </si>
  <si>
    <t>Біднюк Оксана Вікторівна</t>
  </si>
  <si>
    <t>Комунальний заклад "Гімназія села Верба Оваднівської сільської ради"</t>
  </si>
  <si>
    <t>EMQ_577</t>
  </si>
  <si>
    <t>Оніщук Денис Миколайович</t>
  </si>
  <si>
    <t>Ничипор Михайло Сергійович</t>
  </si>
  <si>
    <t>EMQ_578</t>
  </si>
  <si>
    <t>Сватко Дмитро Володимирович</t>
  </si>
  <si>
    <t>Харса Дмитро Андрійович</t>
  </si>
  <si>
    <t>EMQ_579</t>
  </si>
  <si>
    <t>Бельзюк Анна Володимирівна</t>
  </si>
  <si>
    <t>Каськова Маргарита Ігорівна</t>
  </si>
  <si>
    <t>EMQ_580</t>
  </si>
  <si>
    <t>Загороднюк Каріна Василівна</t>
  </si>
  <si>
    <t>Мороз Богдан Володимирович</t>
  </si>
  <si>
    <t>EMQ_581</t>
  </si>
  <si>
    <t>Мороз Соломія Володимирівна</t>
  </si>
  <si>
    <t>Любашевська Катерина Ігорівна</t>
  </si>
  <si>
    <t>EMQ_582</t>
  </si>
  <si>
    <t>Сачук Богдана Олегівна</t>
  </si>
  <si>
    <t>Чуйко Марія Андріївна</t>
  </si>
  <si>
    <t>EMQ_583</t>
  </si>
  <si>
    <t>Сачук Мар'яна Анатоліївна</t>
  </si>
  <si>
    <t>Климук Ольга Володимирівна</t>
  </si>
  <si>
    <t>EMQ_584</t>
  </si>
  <si>
    <t>Матвійчук Христина Андріївна</t>
  </si>
  <si>
    <t>Остапюк Ілля Іванович</t>
  </si>
  <si>
    <t>EMQ_585</t>
  </si>
  <si>
    <t>Степасюк Валентин Олексійович</t>
  </si>
  <si>
    <t>Худий Богдан Сергійович</t>
  </si>
  <si>
    <t>EMQ_586</t>
  </si>
  <si>
    <t>Бельзюк Діана Володимирівна</t>
  </si>
  <si>
    <t>Шинкарук Аліна Михайлівна</t>
  </si>
  <si>
    <t>EMQ_587</t>
  </si>
  <si>
    <t>Сватко Мирослава Володимирівна</t>
  </si>
  <si>
    <t>Гайовий Денис Павлович</t>
  </si>
  <si>
    <t>EMQ_588</t>
  </si>
  <si>
    <t>Волошинський Владислав Володимирович</t>
  </si>
  <si>
    <t>Каленкович Мирослава Юріївна</t>
  </si>
  <si>
    <t>EMQ_589</t>
  </si>
  <si>
    <t>Жук Ольга Вячеславівна</t>
  </si>
  <si>
    <t>Місяк Дарина Олександрівна</t>
  </si>
  <si>
    <t>EMQ_590</t>
  </si>
  <si>
    <t>Калиновський Андрій Віталійович</t>
  </si>
  <si>
    <t>Хомич Владислав Володимирович</t>
  </si>
  <si>
    <t>EMQ_591</t>
  </si>
  <si>
    <t>Мороз Максим Іванович</t>
  </si>
  <si>
    <t>Дунець Олександр Адамович</t>
  </si>
  <si>
    <t>EMQ_592</t>
  </si>
  <si>
    <t>Белуха Катерина Денисівна</t>
  </si>
  <si>
    <t>Климук Ганна Володимирівна</t>
  </si>
  <si>
    <t>EMQ_593</t>
  </si>
  <si>
    <t>Бусел Артем Олександрович</t>
  </si>
  <si>
    <t>Волошинська Анна Олексіївна</t>
  </si>
  <si>
    <t>EMQ_594</t>
  </si>
  <si>
    <t>Дзигаленко Аліна Віталіївна</t>
  </si>
  <si>
    <t>Слободянюк Аліна Леонідівна</t>
  </si>
  <si>
    <t>Синько Тетяна Миколаївна</t>
  </si>
  <si>
    <t>Комунальний заклад "Сосонський ліцей Вінницького району Вінницької області"</t>
  </si>
  <si>
    <t>EMQ_595</t>
  </si>
  <si>
    <t>Курятков Роман Вадимович</t>
  </si>
  <si>
    <t>Захаревич Богдан Дмитрович</t>
  </si>
  <si>
    <t>EMQ_596</t>
  </si>
  <si>
    <t>Гуленко Аліна Валеріївна</t>
  </si>
  <si>
    <t>Бойко Софія Олексіївна</t>
  </si>
  <si>
    <t>Філатова Світлана Юріївна</t>
  </si>
  <si>
    <t>Комунальна установа Сумська спеціалізована школа І-ІІІ ступенів №17, м. Суми, Сумської області</t>
  </si>
  <si>
    <t>EMQ_597</t>
  </si>
  <si>
    <t>Серебрянський Олександр Валерійович</t>
  </si>
  <si>
    <t>Осадчий Олексій Андрійович</t>
  </si>
  <si>
    <t>EMQ_598</t>
  </si>
  <si>
    <t>Пономаренко Іван Владиславович</t>
  </si>
  <si>
    <t>Заїка Артем Сергійович</t>
  </si>
  <si>
    <t>EMQ_599</t>
  </si>
  <si>
    <t>Руденко Юрій Дмитрович</t>
  </si>
  <si>
    <t>Лихоузов Артем Сергійович</t>
  </si>
  <si>
    <t>EMQ_600</t>
  </si>
  <si>
    <t>Барило Валерія Романівна</t>
  </si>
  <si>
    <t>Загорулько Анна Назарівна</t>
  </si>
  <si>
    <t>EMQ_601</t>
  </si>
  <si>
    <t>Логоша Катерина Анатоліївна</t>
  </si>
  <si>
    <t>Кас'яненко Денис Русланович</t>
  </si>
  <si>
    <t>EMQ_602</t>
  </si>
  <si>
    <t>Холоша Захар Костянтинович_x000D_</t>
  </si>
  <si>
    <t>Усенко Артем Віталійович</t>
  </si>
  <si>
    <t>EMQ_603</t>
  </si>
  <si>
    <t>Петренко Лілія Олександрівна</t>
  </si>
  <si>
    <t>Кібенко Руслан Юрійович</t>
  </si>
  <si>
    <t>EMQ_604</t>
  </si>
  <si>
    <t xml:space="preserve">Ліщинський Олексій Андрійович </t>
  </si>
  <si>
    <t xml:space="preserve">Баран Констянтин Тарасович </t>
  </si>
  <si>
    <t>Пасєка Наталія Іванівна</t>
  </si>
  <si>
    <t>Тернопільська загальноосвітня школа І-ІІІступенів №14 ім. Б.Лепкого</t>
  </si>
  <si>
    <t>EMQ_605</t>
  </si>
  <si>
    <t>Крисовата Вікторія Олегівна</t>
  </si>
  <si>
    <t>Топтей Олександра Мирославівна</t>
  </si>
  <si>
    <t>EMQ_606</t>
  </si>
  <si>
    <t>Плотніченко Софія Сергіївна</t>
  </si>
  <si>
    <t>Прокопович Аліна Олегівна</t>
  </si>
  <si>
    <t>EMQ_607</t>
  </si>
  <si>
    <t>Мороз Юлія Юріївна</t>
  </si>
  <si>
    <t>Кордупель Володимир Тарасович</t>
  </si>
  <si>
    <t>EMQ_608</t>
  </si>
  <si>
    <t>Берник Христина Юріївна</t>
  </si>
  <si>
    <t>Щур Вікторія Михайлівна</t>
  </si>
  <si>
    <t>EMQ_609</t>
  </si>
  <si>
    <t>Патра Анастасія Петрівна</t>
  </si>
  <si>
    <t>Дяків Олександра Василівна</t>
  </si>
  <si>
    <t>EMQ_610</t>
  </si>
  <si>
    <t>Наконечний Андрій Зіновійович</t>
  </si>
  <si>
    <t>Струнь Сергій Романович</t>
  </si>
  <si>
    <t>EMQ_611</t>
  </si>
  <si>
    <t>Преснякова Єлизавета Олександрівна</t>
  </si>
  <si>
    <t>Решетняк В'ячеслав Сергійович</t>
  </si>
  <si>
    <t>Цибульник Надія Вікторівна</t>
  </si>
  <si>
    <t>комунальний заклад "Харківська гімназія №76 Харківської міської ради"</t>
  </si>
  <si>
    <t>EMQ_612</t>
  </si>
  <si>
    <t>Осіпов Іван Олександрович</t>
  </si>
  <si>
    <t>Ворошилов Мирон Андрійович</t>
  </si>
  <si>
    <t>Каневська Оксана Іванівна</t>
  </si>
  <si>
    <t>Науковий ліцей №3 Полтавської міської ради</t>
  </si>
  <si>
    <t>EMQ_613</t>
  </si>
  <si>
    <t>Мудрик Марія Олександрівна</t>
  </si>
  <si>
    <t>Петрова Єлизавета Павлівна</t>
  </si>
  <si>
    <t>EMQ_614</t>
  </si>
  <si>
    <t>Халус Василина Степанівна</t>
  </si>
  <si>
    <t>Дурневич Софія Миколаївна</t>
  </si>
  <si>
    <t>Кузів Діана Василівна</t>
  </si>
  <si>
    <t>Біласовицька гімназія</t>
  </si>
  <si>
    <t>EMQ_615</t>
  </si>
  <si>
    <t>Гребінь Анастасія Михайлівна</t>
  </si>
  <si>
    <t>Русин Павлівна Іванівна</t>
  </si>
  <si>
    <t>EMQ_616</t>
  </si>
  <si>
    <t>Созанський Юрій Юрійович</t>
  </si>
  <si>
    <t>Губинець Артем Миколайович</t>
  </si>
  <si>
    <t>EMQ_617</t>
  </si>
  <si>
    <t>Дорошенко Анна Євгеніївна</t>
  </si>
  <si>
    <t xml:space="preserve">Головко Віталій Іванович </t>
  </si>
  <si>
    <t xml:space="preserve">Кононенко Олена Герасимівна </t>
  </si>
  <si>
    <t xml:space="preserve">Гадяцький ліцей №3 імені Івана Виговського Гадяцької міської ради  </t>
  </si>
  <si>
    <t>EMQ_618</t>
  </si>
  <si>
    <t>Черкашина Дар'я Олексіївна</t>
  </si>
  <si>
    <t>Балала Аліна Сергіївна</t>
  </si>
  <si>
    <t>Вікторія Зорило</t>
  </si>
  <si>
    <t>EMQ_619</t>
  </si>
  <si>
    <t>Бахтін Анна Олександрівна</t>
  </si>
  <si>
    <t>Серебреннікова Поліна Мирославівна</t>
  </si>
  <si>
    <t>EMQ_620</t>
  </si>
  <si>
    <t>Момот Станіслав Олександрович</t>
  </si>
  <si>
    <t>Киричко Владислав Олександрович</t>
  </si>
  <si>
    <t>EMQ_621</t>
  </si>
  <si>
    <t>Дмуховський Микола Вікторович</t>
  </si>
  <si>
    <t>Нечет Нікіта Артемович</t>
  </si>
  <si>
    <t>Безпалько Олена Володимирівна</t>
  </si>
  <si>
    <t>Голованівський ліцей ім.Т.Г.Шевченка Голованівської селищної ради</t>
  </si>
  <si>
    <t>EMQ_622</t>
  </si>
  <si>
    <t>Добровольська Дарія Олександрівна</t>
  </si>
  <si>
    <t>Тацієнко Дарія Олександрівна</t>
  </si>
  <si>
    <t>EMQ_623</t>
  </si>
  <si>
    <t>Юрченко Єлизавета Олександрівна</t>
  </si>
  <si>
    <t>Войченко Богдан Павлович</t>
  </si>
  <si>
    <t>EMQ_624</t>
  </si>
  <si>
    <t>Безносюк Артур Сергійович</t>
  </si>
  <si>
    <t>Пугач Олександр</t>
  </si>
  <si>
    <t>EMQ_625</t>
  </si>
  <si>
    <t>Дудник Тетяна</t>
  </si>
  <si>
    <t>Котляр Валерія</t>
  </si>
  <si>
    <t>EMQ_626</t>
  </si>
  <si>
    <t>Клименко Єлизавета Олександрівна</t>
  </si>
  <si>
    <t>Довгопола Віра Вадимівна</t>
  </si>
  <si>
    <t>EMQ_627</t>
  </si>
  <si>
    <t>Тирсенко Аліна Сергіїївна</t>
  </si>
  <si>
    <t>Бурлака Юліана Павлівна</t>
  </si>
  <si>
    <t>EMQ_628</t>
  </si>
  <si>
    <t>Притиковський Роман Юрійович</t>
  </si>
  <si>
    <t>Пугач Максим Миколайович</t>
  </si>
  <si>
    <t>EMQ_629</t>
  </si>
  <si>
    <t>Тимчук Світлана Володимирівна</t>
  </si>
  <si>
    <t>Запорожець Аліна Володимирівна</t>
  </si>
  <si>
    <t>EMQ_630</t>
  </si>
  <si>
    <t>Пономарчук Софія Федорівна</t>
  </si>
  <si>
    <t>Ульянченко Мирослава Миколаївна</t>
  </si>
  <si>
    <t>Грищенко Олена Іванівна</t>
  </si>
  <si>
    <t xml:space="preserve">Шпитьківський академічний ліцей "Скіф" </t>
  </si>
  <si>
    <t>EMQ_631</t>
  </si>
  <si>
    <t>Швець Олександра</t>
  </si>
  <si>
    <t>Бєлкін Кирило</t>
  </si>
  <si>
    <t>EMQ_632</t>
  </si>
  <si>
    <t>Андріанов Гліб</t>
  </si>
  <si>
    <t>Власенко Гліб</t>
  </si>
  <si>
    <t>EMQ_633</t>
  </si>
  <si>
    <t>Андрієнко Серафім</t>
  </si>
  <si>
    <t>Сірош Артем</t>
  </si>
  <si>
    <t>EMQ_634</t>
  </si>
  <si>
    <t>Духенко Назар</t>
  </si>
  <si>
    <t>Леньо Діана</t>
  </si>
  <si>
    <t>EMQ_635</t>
  </si>
  <si>
    <t>Глушко Михайло</t>
  </si>
  <si>
    <t>Кручінін Микола</t>
  </si>
  <si>
    <t>EMQ_636</t>
  </si>
  <si>
    <t>Федоренко Поліна</t>
  </si>
  <si>
    <t>Коцюк Марія</t>
  </si>
  <si>
    <t>EMQ_637</t>
  </si>
  <si>
    <t>Алєксіков Михайло</t>
  </si>
  <si>
    <t>Спасіченко Кіра</t>
  </si>
  <si>
    <t>EMQ_638</t>
  </si>
  <si>
    <t xml:space="preserve">Одарченко Святослав       </t>
  </si>
  <si>
    <t xml:space="preserve">Лагута Андрій </t>
  </si>
  <si>
    <t>EMQ_639</t>
  </si>
  <si>
    <t>Шматкова Дар'я</t>
  </si>
  <si>
    <t>Посіреніна Соломія</t>
  </si>
  <si>
    <t>EMQ_640</t>
  </si>
  <si>
    <t>Вишняк Марія</t>
  </si>
  <si>
    <t>Метіль Анна</t>
  </si>
  <si>
    <t>EMQ_641</t>
  </si>
  <si>
    <t xml:space="preserve">Івко Нікіта </t>
  </si>
  <si>
    <t>Калиушко Климентій</t>
  </si>
  <si>
    <t>EMQ_642</t>
  </si>
  <si>
    <t>Колюшев Артем Святославович</t>
  </si>
  <si>
    <t>Кабачій Дарина Юріївна</t>
  </si>
  <si>
    <t>Кокоша Вікторія Миколаївна</t>
  </si>
  <si>
    <t>Відокремлений структурний підрозділ "Технолого-економічний фаховий коледж Білоцерківського НАУ"</t>
  </si>
  <si>
    <t>EMQ_643</t>
  </si>
  <si>
    <t>Маринченко Катерина Володимирівна</t>
  </si>
  <si>
    <t>Шпильова Ангеліна Анатоліївна</t>
  </si>
  <si>
    <t>EMQ_644</t>
  </si>
  <si>
    <t>Кузьменчук Дар'я Вікторівна</t>
  </si>
  <si>
    <t>Дудар Софія Русланівна</t>
  </si>
  <si>
    <t>EMQ_645</t>
  </si>
  <si>
    <t>Січкарук Денис Ярославович</t>
  </si>
  <si>
    <t>Клокун Володимир Володимирович</t>
  </si>
  <si>
    <t>EMQ_646</t>
  </si>
  <si>
    <t>Дронова Анастасія Дмитрівна</t>
  </si>
  <si>
    <t>Зелена Олександра Русланівна</t>
  </si>
  <si>
    <t>EMQ_647</t>
  </si>
  <si>
    <t>Шкуренко Лілія Олександрівна</t>
  </si>
  <si>
    <t>Гриник Ольга Костянтинівна</t>
  </si>
  <si>
    <t>EMQ_648</t>
  </si>
  <si>
    <t>Косяненко Андрій Сергійович</t>
  </si>
  <si>
    <t>Литовченко Анастасія Олександрівна</t>
  </si>
  <si>
    <t>EMQ_649</t>
  </si>
  <si>
    <t>Пушков Олександр Сергійович</t>
  </si>
  <si>
    <t>Наумович Арсеній Романович</t>
  </si>
  <si>
    <t>EMQ_650</t>
  </si>
  <si>
    <t>Нагаівська Вероніка Олексіївна</t>
  </si>
  <si>
    <t>Микитюк Соломія Миколаївна</t>
  </si>
  <si>
    <t>EMQ_651</t>
  </si>
  <si>
    <t>Апостолюк Володимир</t>
  </si>
  <si>
    <t>Куриляк Ігор</t>
  </si>
  <si>
    <t>Рущак Галина Романівна</t>
  </si>
  <si>
    <t>Івано-Франківська приватна гімназія «Крила»</t>
  </si>
  <si>
    <t>EMQ_652</t>
  </si>
  <si>
    <t>Прощук Ельдар</t>
  </si>
  <si>
    <t>Литвин Кароліна</t>
  </si>
  <si>
    <t>EMQ_653</t>
  </si>
  <si>
    <t xml:space="preserve">Повх Марко      </t>
  </si>
  <si>
    <t xml:space="preserve">Шевага Тереза  </t>
  </si>
  <si>
    <t>EMQ_654</t>
  </si>
  <si>
    <t>Белік Олександр</t>
  </si>
  <si>
    <t>Мамчур Мирослава</t>
  </si>
  <si>
    <t>EMQ_655</t>
  </si>
  <si>
    <t xml:space="preserve">Совгуть Ілля      </t>
  </si>
  <si>
    <t>Прус Іван</t>
  </si>
  <si>
    <t>Мельник Світлана Іванівна</t>
  </si>
  <si>
    <t>Запорізька гімназія №33 Запорізької міської ради</t>
  </si>
  <si>
    <t>EMQ_656</t>
  </si>
  <si>
    <t>Геда Поліна</t>
  </si>
  <si>
    <t xml:space="preserve">Денисов Сергій   </t>
  </si>
  <si>
    <t>EMQ_657</t>
  </si>
  <si>
    <t>Москаленко Кароліна</t>
  </si>
  <si>
    <t xml:space="preserve">Дементьєва Владислава  </t>
  </si>
  <si>
    <t>EMQ_658</t>
  </si>
  <si>
    <t>Глотов Дмитро Олексійович</t>
  </si>
  <si>
    <t>Зоря Ярослав Генадійович</t>
  </si>
  <si>
    <t>Лебеденко Світлана Сергіївна</t>
  </si>
  <si>
    <t>Комунальний заклад "Розсошенська гімназія Щербанівської сільської ради Полтавського району Полтавської області"</t>
  </si>
  <si>
    <t>EMQ_659</t>
  </si>
  <si>
    <t>Болгарчук Олександр Михайлович</t>
  </si>
  <si>
    <t>Сторожилов Дмитро Олександрович</t>
  </si>
  <si>
    <t>EMQ_660</t>
  </si>
  <si>
    <t>Черняк Артем Сергійович</t>
  </si>
  <si>
    <t>Сорокін Максим Олександрович</t>
  </si>
  <si>
    <t>EMQ_661</t>
  </si>
  <si>
    <t>Чередник Олександр Сергійович</t>
  </si>
  <si>
    <t>Норка Олександр Володимирович</t>
  </si>
  <si>
    <t>EMQ_662</t>
  </si>
  <si>
    <t>Ляшков Микита Віталійович</t>
  </si>
  <si>
    <t>Данець Ярослав Андрійович</t>
  </si>
  <si>
    <t>EMQ_663</t>
  </si>
  <si>
    <t>Нікітенко Назар Валентинович</t>
  </si>
  <si>
    <t>Барда Ілля Віталійович</t>
  </si>
  <si>
    <t>EMQ_664</t>
  </si>
  <si>
    <t>Мацак Дмитро Ігорович</t>
  </si>
  <si>
    <t>Литвин Ольга Юріївна</t>
  </si>
  <si>
    <t>EMQ_665</t>
  </si>
  <si>
    <t>Мазниця Матвій Ігорович</t>
  </si>
  <si>
    <t>Іванов Максим Олександрович</t>
  </si>
  <si>
    <t>EMQ_666</t>
  </si>
  <si>
    <t>Забудько Кіра Вячеславівна</t>
  </si>
  <si>
    <t>Колесникова Віталіна Вікторівна</t>
  </si>
  <si>
    <t>EMQ_667</t>
  </si>
  <si>
    <t xml:space="preserve">Коноваленко Софія </t>
  </si>
  <si>
    <t xml:space="preserve">Сторчака Олександр </t>
  </si>
  <si>
    <t>Шапаренко Інна Жанівна</t>
  </si>
  <si>
    <t>КУ Сумська зош І-ІІІ ступенів 4 імені Героя України О.Аніщенка СМР</t>
  </si>
  <si>
    <t>EMQ_668</t>
  </si>
  <si>
    <t xml:space="preserve">Нестеренко Анастасія </t>
  </si>
  <si>
    <t xml:space="preserve">Литвиненко Максим </t>
  </si>
  <si>
    <t>EMQ_669</t>
  </si>
  <si>
    <t xml:space="preserve">Пасюта Вероніка </t>
  </si>
  <si>
    <t xml:space="preserve">Ліфиренко Ярослав </t>
  </si>
  <si>
    <t>EMQ_670</t>
  </si>
  <si>
    <t>Антонюк Богдан Миколайович</t>
  </si>
  <si>
    <t>Іванюк Назар Ігорович</t>
  </si>
  <si>
    <t>Савенець Наталія Миколаївна</t>
  </si>
  <si>
    <t>СЗШ 99 м. Львів</t>
  </si>
  <si>
    <t>EMQ_671</t>
  </si>
  <si>
    <t>Атлахович Данило Володимирович</t>
  </si>
  <si>
    <t>Рондяк Михайло Михайлович</t>
  </si>
  <si>
    <t>EMQ_672</t>
  </si>
  <si>
    <t>Іванець Олена Володимирівна</t>
  </si>
  <si>
    <t>Лобай Ірина Андріївна</t>
  </si>
  <si>
    <t>EMQ_673</t>
  </si>
  <si>
    <t>Фарйон Олег Володимирович</t>
  </si>
  <si>
    <t>Нестеренко Нікіта Назарович</t>
  </si>
  <si>
    <t>EMQ_674</t>
  </si>
  <si>
    <t>Галянта Наталія Андріївна</t>
  </si>
  <si>
    <t>Небельський Богдан Петрович</t>
  </si>
  <si>
    <t>EMQ_675</t>
  </si>
  <si>
    <t>Жмінковська Анна Любомирівна</t>
  </si>
  <si>
    <t>Кучирка Вероніка Ігорівна</t>
  </si>
  <si>
    <t>EMQ_676</t>
  </si>
  <si>
    <t>Вихопень Роксолана Романівна</t>
  </si>
  <si>
    <t>Багрій Соломія Михайлівна</t>
  </si>
  <si>
    <t>EMQ_677</t>
  </si>
  <si>
    <t>Канюк Маргарита Ігорівна</t>
  </si>
  <si>
    <t>Легоцька Марія Олександрівна</t>
  </si>
  <si>
    <t>EMQ_678</t>
  </si>
  <si>
    <t>Піндак Юлія Маркіянівна</t>
  </si>
  <si>
    <t>Лемішко Діана Романівна</t>
  </si>
  <si>
    <t>EMQ_679</t>
  </si>
  <si>
    <t>Барабаш Марія Олегівна</t>
  </si>
  <si>
    <t>Богдан Вероніка Романівна</t>
  </si>
  <si>
    <t>EMQ_680</t>
  </si>
  <si>
    <t>Хроль Маркіян-Лук'ян Васильович</t>
  </si>
  <si>
    <t>Талаш Катерина Іванівна</t>
  </si>
  <si>
    <t>EMQ_681</t>
  </si>
  <si>
    <t>Лисенко Діана Олександрівна</t>
  </si>
  <si>
    <t>Тяско Вероніка Андріївна</t>
  </si>
  <si>
    <t>Кириченко Вікторія Олександрівна</t>
  </si>
  <si>
    <t>Черкаська загальноосвітня школа І-ІІІ ст.№2 Черкаської міської ради Черкаської області</t>
  </si>
  <si>
    <t>EMQ_682</t>
  </si>
  <si>
    <t>Каширська Ксенія Олегівна</t>
  </si>
  <si>
    <t>Сегеда Варвара Олександрівна</t>
  </si>
  <si>
    <t>EMQ_683</t>
  </si>
  <si>
    <t>Туз Денис Олександрович</t>
  </si>
  <si>
    <t>Свідовий Денис Володимирович</t>
  </si>
  <si>
    <t>Процик Марія Миколаївна</t>
  </si>
  <si>
    <t>Тернопільський кооперативний фаховий коледж</t>
  </si>
  <si>
    <t>EMQ_684</t>
  </si>
  <si>
    <t>Губіна Вероніка Іванівна</t>
  </si>
  <si>
    <t>Ціпцюра Надія Тарасівна</t>
  </si>
  <si>
    <t>EMQ_685</t>
  </si>
  <si>
    <t>Боса Ольга Володимирівна</t>
  </si>
  <si>
    <t>Борецька Іванна Ігорівна</t>
  </si>
  <si>
    <t>EMQ_686</t>
  </si>
  <si>
    <t>Журавель Олена Андріївна</t>
  </si>
  <si>
    <t>Медвідь Вікторія Михайлівна</t>
  </si>
  <si>
    <t>EMQ_687</t>
  </si>
  <si>
    <t>Горин Софія Іванівна</t>
  </si>
  <si>
    <t>Михаськів Аліна Русланівна</t>
  </si>
  <si>
    <t>Бурдаш Уляна Євгенівна</t>
  </si>
  <si>
    <t>ВСП "Бережанський фаховий коледж НУБіП України"</t>
  </si>
  <si>
    <t>EMQ_688</t>
  </si>
  <si>
    <t>Лосик Вікторія</t>
  </si>
  <si>
    <t>Пискач Христина</t>
  </si>
  <si>
    <t>EMQ_689</t>
  </si>
  <si>
    <t>Цісельський Олександр Анатолійович</t>
  </si>
  <si>
    <t>Миханів Ростислав Володимирович</t>
  </si>
  <si>
    <t>EMQ_690</t>
  </si>
  <si>
    <t>Тернова Діана Євгенівна</t>
  </si>
  <si>
    <t>Тернова Тетяна Євгенівна</t>
  </si>
  <si>
    <t>EMQ_691</t>
  </si>
  <si>
    <t>Глубіш Тетяна Сергіївна</t>
  </si>
  <si>
    <t>Палій Іванна Андріївна</t>
  </si>
  <si>
    <t>EMQ_692</t>
  </si>
  <si>
    <t>Білик Анастасія Богданівна</t>
  </si>
  <si>
    <t>Гладчук Дмитро Михайлович</t>
  </si>
  <si>
    <t>EMQ_693</t>
  </si>
  <si>
    <t>Груба Галина Олегівна</t>
  </si>
  <si>
    <t>Кочерган Галина Володимирівна</t>
  </si>
  <si>
    <t>Душенко Світлана Анатоліївна</t>
  </si>
  <si>
    <t>Чернівецький фаховий коледж технологій та дизайну</t>
  </si>
  <si>
    <t>EMQ_694</t>
  </si>
  <si>
    <t>Поніч Артем Едуардович</t>
  </si>
  <si>
    <t>Купча Ілона Сергіївна</t>
  </si>
  <si>
    <t>EMQ_695</t>
  </si>
  <si>
    <t>Мазуряк Анастасія Вікторівна</t>
  </si>
  <si>
    <t>Савюк Юлія Миколаївна</t>
  </si>
  <si>
    <t>EMQ_696</t>
  </si>
  <si>
    <t>Сорокіна Лілія Михайлівна</t>
  </si>
  <si>
    <t>Хабайло Софія Віталіївна</t>
  </si>
  <si>
    <t>EMQ_697</t>
  </si>
  <si>
    <t>Ткач Анна Денисівна</t>
  </si>
  <si>
    <t>Кибич Вікторія Русланівна</t>
  </si>
  <si>
    <t>EMQ_698</t>
  </si>
  <si>
    <t>Ревта Радислав Васильович</t>
  </si>
  <si>
    <t>Іванов Станіслав Васильович</t>
  </si>
  <si>
    <t>Гудак Еріка Павлівна</t>
  </si>
  <si>
    <t>Комунальний заклад "Перечинський професійний ліцей" Закарпатської обласної ради</t>
  </si>
  <si>
    <t>EMQ_699</t>
  </si>
  <si>
    <t>Ходанич Мар'ян Миколайович</t>
  </si>
  <si>
    <t>Риган Андрій Миколайович</t>
  </si>
  <si>
    <t>EMQ_700</t>
  </si>
  <si>
    <t>Опрендик Мирослава Мирославівна</t>
  </si>
  <si>
    <t>Манзич Михайло Михайлович</t>
  </si>
  <si>
    <t>EMQ_701</t>
  </si>
  <si>
    <t>Фединин Андрій Романович</t>
  </si>
  <si>
    <t>Юхман Софія Володимирівна</t>
  </si>
  <si>
    <t>Данів Лілія Анатоліївна</t>
  </si>
  <si>
    <t>Калуський ліцей 6</t>
  </si>
  <si>
    <t>EMQ_702</t>
  </si>
  <si>
    <t>Рендзяк Яна Борисівна</t>
  </si>
  <si>
    <t>Рендзяк Діана Борисівна</t>
  </si>
  <si>
    <t>EMQ_703</t>
  </si>
  <si>
    <t>Гамала Софія</t>
  </si>
  <si>
    <t>Гадійчук Мар'яна</t>
  </si>
  <si>
    <t>Мадай Лідія Орестівна</t>
  </si>
  <si>
    <t>Львівська гімназія "Євшан"</t>
  </si>
  <si>
    <t>EMQ_704</t>
  </si>
  <si>
    <t>Кіндій Лев</t>
  </si>
  <si>
    <t>Андруник Ярослав</t>
  </si>
  <si>
    <t>Лупак Оксана Ярославівна</t>
  </si>
  <si>
    <t>EMQ_705</t>
  </si>
  <si>
    <t>Карпинець Ярина</t>
  </si>
  <si>
    <t>Голобородько Єлизавета</t>
  </si>
  <si>
    <t>EMQ_706</t>
  </si>
  <si>
    <t>Романишин Софія</t>
  </si>
  <si>
    <t xml:space="preserve">Прох Софія </t>
  </si>
  <si>
    <t>EMQ_707</t>
  </si>
  <si>
    <t>Пулик Олеся</t>
  </si>
  <si>
    <t>Боярчук Марта</t>
  </si>
  <si>
    <t>EMQ_708</t>
  </si>
  <si>
    <t>Дацко Максим</t>
  </si>
  <si>
    <t>Беніш Артем</t>
  </si>
  <si>
    <t xml:space="preserve"> Рудник Вікторія Віталіївна</t>
  </si>
  <si>
    <t>EMQ_709</t>
  </si>
  <si>
    <t>Сухоняк Наталія</t>
  </si>
  <si>
    <t>Котляревська Олександра</t>
  </si>
  <si>
    <t>Лупак Оксана Ярославівна
Рудник Вікторія Віталіївна</t>
  </si>
  <si>
    <t>EMQ_710</t>
  </si>
  <si>
    <t>Чопик Ярина Романівна</t>
  </si>
  <si>
    <t>Павлів Анна Андріївна</t>
  </si>
  <si>
    <t>Івахів Назарій Федорович</t>
  </si>
  <si>
    <t>Дрогобицький науковий ліцей імені Богдана Лепкого Дрогобицької міської ради</t>
  </si>
  <si>
    <t>EMQ_711</t>
  </si>
  <si>
    <t>Богумила Сабріна Володимирівна</t>
  </si>
  <si>
    <t>Коваль Соломія Вікторівна</t>
  </si>
  <si>
    <t>EMQ_712</t>
  </si>
  <si>
    <t>Шлярп Олег Іванович</t>
  </si>
  <si>
    <t xml:space="preserve">Винницький Іван Мар'янович </t>
  </si>
  <si>
    <t>EMQ_713</t>
  </si>
  <si>
    <t>Хлопецький Максим Васильович</t>
  </si>
  <si>
    <t xml:space="preserve">Кушлик Матвій Юрійович </t>
  </si>
  <si>
    <t>EMQ_714</t>
  </si>
  <si>
    <t>Чайківська Магдалина Зіновіївна</t>
  </si>
  <si>
    <t xml:space="preserve">Буга Каріна Андріївна        </t>
  </si>
  <si>
    <t>EMQ_715</t>
  </si>
  <si>
    <t>Яворська Єлизавета Василівна</t>
  </si>
  <si>
    <t xml:space="preserve">Яцуляк Катерина Миколаївна  </t>
  </si>
  <si>
    <t>EMQ_716</t>
  </si>
  <si>
    <t>Михалко Андрій Ігорович</t>
  </si>
  <si>
    <t>Іваніщев Олександр Олегович</t>
  </si>
  <si>
    <t>EMQ_717</t>
  </si>
  <si>
    <t>Пашко Артем Васильович</t>
  </si>
  <si>
    <t>Масний Орест Андрійович</t>
  </si>
  <si>
    <t>EMQ_718</t>
  </si>
  <si>
    <t>Фендак Максим Миколайович</t>
  </si>
  <si>
    <t>Івахів Матвій Назарійович</t>
  </si>
  <si>
    <t>EMQ_719</t>
  </si>
  <si>
    <t>Сеньків Богдан Іванович</t>
  </si>
  <si>
    <t>Квасниця Олексій Богданович</t>
  </si>
  <si>
    <t>Перечепа Наталя Василівна</t>
  </si>
  <si>
    <t>Середня загальноосвітня школа №1 м. Львова</t>
  </si>
  <si>
    <t>EMQ_720</t>
  </si>
  <si>
    <t>Банна Вероніка Олександрівна</t>
  </si>
  <si>
    <t>Пилипів Ольга Сергіївна</t>
  </si>
  <si>
    <t>EMQ_721</t>
  </si>
  <si>
    <t>Пшик Марія Степанівна</t>
  </si>
  <si>
    <t>Хомко Василь Михайлович</t>
  </si>
  <si>
    <t>EMQ_722</t>
  </si>
  <si>
    <t>Кіс Анастасія Романівна</t>
  </si>
  <si>
    <t>Похмурська Ольга Володимирівна</t>
  </si>
  <si>
    <t>EMQ_723</t>
  </si>
  <si>
    <t>Стрільчук Дзенислава Романівна</t>
  </si>
  <si>
    <t>Семеняк Анна Володимирівна</t>
  </si>
  <si>
    <t>EMQ_724</t>
  </si>
  <si>
    <t>Богомол Лев Львович</t>
  </si>
  <si>
    <t>Корчистий Максим</t>
  </si>
  <si>
    <t>EMQ_725</t>
  </si>
  <si>
    <t>Сидоренко Нікіта Артемович</t>
  </si>
  <si>
    <t>Краснобор Ренат Олександрович</t>
  </si>
  <si>
    <t>EMQ_726</t>
  </si>
  <si>
    <t>Крук Марія Василівна</t>
  </si>
  <si>
    <t>Мельник Анастасія Анатоліївна</t>
  </si>
  <si>
    <t>Синовець Олег Олександрович</t>
  </si>
  <si>
    <t>Тернопільська загальноосвітня школа І-ІІІ ступенів № 24</t>
  </si>
  <si>
    <t>EMQ_727</t>
  </si>
  <si>
    <t>Сірий Костянтин Святославович</t>
  </si>
  <si>
    <t>Ганкевич Христина Назарівна</t>
  </si>
  <si>
    <t>EMQ_728</t>
  </si>
  <si>
    <t>Сабадах Артур Володимирович</t>
  </si>
  <si>
    <t>Боцян Вадим Анатолійович</t>
  </si>
  <si>
    <t>EMQ_729</t>
  </si>
  <si>
    <t>Фака Данило Тарасович</t>
  </si>
  <si>
    <t>Федик Владислав Романович</t>
  </si>
  <si>
    <t>EMQ_730</t>
  </si>
  <si>
    <t>Катеринчук Богдан Ігорович</t>
  </si>
  <si>
    <t>Арсан Дмитро Богданович</t>
  </si>
  <si>
    <t>EMQ_731</t>
  </si>
  <si>
    <t>Василюк Олександр Олександрович</t>
  </si>
  <si>
    <t>Василюк Сергій Олександрович</t>
  </si>
  <si>
    <t>Шамардіна Світлана Сергіївна</t>
  </si>
  <si>
    <t>Ліцей № 41 Шевченківського району м. Києва</t>
  </si>
  <si>
    <t>EMQ_732</t>
  </si>
  <si>
    <t>Ваховська Дар'я Денисівна</t>
  </si>
  <si>
    <t>Чекменьов Ілля Денисович</t>
  </si>
  <si>
    <t>EMQ_733</t>
  </si>
  <si>
    <t>Вакалюк Олександр Віталійович</t>
  </si>
  <si>
    <t>Вакалюк Роман Віталійович</t>
  </si>
  <si>
    <t>EMQ_734</t>
  </si>
  <si>
    <t>Воскресенський Максим Вячеславович</t>
  </si>
  <si>
    <t xml:space="preserve">Остапенко Богдан Сергійович    </t>
  </si>
  <si>
    <t>EMQ_735</t>
  </si>
  <si>
    <t>Фащевська Марія Валеріївна</t>
  </si>
  <si>
    <t>Лисенко Анастасія Сергіївна</t>
  </si>
  <si>
    <t>EMQ_736</t>
  </si>
  <si>
    <t>Аношенко Єлизавета Дмитрівна</t>
  </si>
  <si>
    <t>Рубанюк Єлизавета Олександрівна</t>
  </si>
  <si>
    <t>EMQ_737</t>
  </si>
  <si>
    <t>Кулинич Ілля Сергійович</t>
  </si>
  <si>
    <t>Говоровський Павло Андрійович</t>
  </si>
  <si>
    <t>EMQ_738</t>
  </si>
  <si>
    <t>Базилєва Аліса Михайлівна</t>
  </si>
  <si>
    <t>Ковальчук Тетяна Вікторівна</t>
  </si>
  <si>
    <t>Колійчук Світлана Григорівна</t>
  </si>
  <si>
    <t>Комунальний заклад "Вінницький фізико-математичний ліцей №17"</t>
  </si>
  <si>
    <t>EMQ_739</t>
  </si>
  <si>
    <t>Проданюк Анна Олексіївна</t>
  </si>
  <si>
    <t>Кушнірук Софія Назарівна</t>
  </si>
  <si>
    <t>EMQ_740</t>
  </si>
  <si>
    <t>Кучер Віталій Анатолійович</t>
  </si>
  <si>
    <t>Іваненко Володимир Олександрович</t>
  </si>
  <si>
    <t>EMQ_741</t>
  </si>
  <si>
    <t>Шевчук Дмитро Олександрович</t>
  </si>
  <si>
    <t>Чорток Вероніка Іванівна</t>
  </si>
  <si>
    <t>EMQ_742</t>
  </si>
  <si>
    <t>Кемп Віктор Кемерон</t>
  </si>
  <si>
    <t>Горяшин Артем Сергійович</t>
  </si>
  <si>
    <t>EMQ_743</t>
  </si>
  <si>
    <t>Аніщенко Олександр Вікторович</t>
  </si>
  <si>
    <t>Пашута Ілля Олександрович</t>
  </si>
  <si>
    <t>EMQ_744</t>
  </si>
  <si>
    <t>Шимотюк Вікторія Іванівна</t>
  </si>
  <si>
    <t>Бенюк Софія Дмитрівна</t>
  </si>
  <si>
    <t>EMQ_745</t>
  </si>
  <si>
    <t>Кізян Олександр Сергійович</t>
  </si>
  <si>
    <t>Гудзь Андрій Володимирович</t>
  </si>
  <si>
    <t>EMQ_746</t>
  </si>
  <si>
    <t>Києвський Артур Вадимович</t>
  </si>
  <si>
    <t>Кравчук Артем Ярославович</t>
  </si>
  <si>
    <t>EMQ_747</t>
  </si>
  <si>
    <t>Юлія Дмирук</t>
  </si>
  <si>
    <t>Юлія Іванків</t>
  </si>
  <si>
    <t>Ковальчук Олег Олексійович</t>
  </si>
  <si>
    <t>Надвірнянський ліцей "Престиж" Надвірнянської міської ради Івано-Франківської області</t>
  </si>
  <si>
    <t>EMQ_748</t>
  </si>
  <si>
    <t>Артем Князев</t>
  </si>
  <si>
    <t>Владислав Созанський</t>
  </si>
  <si>
    <t>EMQ_749</t>
  </si>
  <si>
    <t>Дмитро Длябога</t>
  </si>
  <si>
    <t>Максим Женчук</t>
  </si>
  <si>
    <t>EMQ_750</t>
  </si>
  <si>
    <t>Христина Осташук</t>
  </si>
  <si>
    <t>Ксенія Гнідик</t>
  </si>
  <si>
    <t>EMQ_751</t>
  </si>
  <si>
    <t xml:space="preserve">Карпенко Валерія Павлівна </t>
  </si>
  <si>
    <t>Бондаренко Анастасія Сергіївна</t>
  </si>
  <si>
    <t>Чорна Тетяна Василівна</t>
  </si>
  <si>
    <t>Городищенський економічний ліцей Городищенської міської ради Черкаської області</t>
  </si>
  <si>
    <t>EMQ_752</t>
  </si>
  <si>
    <t>Водоп'ян Анастасія Олексіївна</t>
  </si>
  <si>
    <t>Северінова Варвара Максимівна</t>
  </si>
  <si>
    <t xml:space="preserve">Жданюк Олена Олегівна </t>
  </si>
  <si>
    <t xml:space="preserve">Дніпровська гімназія № 44 Дніпровської міської ради </t>
  </si>
  <si>
    <t>EMQ_753</t>
  </si>
  <si>
    <t>Милованова Олександра Максимівна</t>
  </si>
  <si>
    <t>Ушканова Олена Ігорівна</t>
  </si>
  <si>
    <t>EMQ_754</t>
  </si>
  <si>
    <t>Амірагов Тігран Каренович</t>
  </si>
  <si>
    <t>Степанюк Михайло Васильович</t>
  </si>
  <si>
    <t>EMQ_755</t>
  </si>
  <si>
    <t>Одноріг  Анастасія Назарівна</t>
  </si>
  <si>
    <t>Кушнір Софія Дмитрівна</t>
  </si>
  <si>
    <t>Климко Ярина Миронівна</t>
  </si>
  <si>
    <t>Середня загальноосвітня школа І-ІІІ ступенів №29 м. Львова</t>
  </si>
  <si>
    <t>EMQ_756</t>
  </si>
  <si>
    <t>Габа Устим Назарієвич</t>
  </si>
  <si>
    <t>Курган Святослав Романович</t>
  </si>
  <si>
    <t>EMQ_757</t>
  </si>
  <si>
    <t>Ліснякова Юстина Русланівна</t>
  </si>
  <si>
    <t>Пасок Христина Богданівна</t>
  </si>
  <si>
    <t>EMQ_758</t>
  </si>
  <si>
    <t>Стефанишин Роман Павлович</t>
  </si>
  <si>
    <t>Деленько Денис Володимирович</t>
  </si>
  <si>
    <t>EMQ_759</t>
  </si>
  <si>
    <t>Голод Василь Петрович</t>
  </si>
  <si>
    <t>Ревак Андрій Романович</t>
  </si>
  <si>
    <t>EMQ_760</t>
  </si>
  <si>
    <t>Петренко Маркіян Ігорович</t>
  </si>
  <si>
    <t>Мороз Данило Володимирович</t>
  </si>
  <si>
    <t>EMQ_761</t>
  </si>
  <si>
    <t>Колаєць Анастасія Романівна</t>
  </si>
  <si>
    <t>Марчишина Олександра Андріївна</t>
  </si>
  <si>
    <t>EMQ_762</t>
  </si>
  <si>
    <t>Ястремська Вікторія Володимирівна</t>
  </si>
  <si>
    <t>Шоробура Олена-Марія Андріївна</t>
  </si>
  <si>
    <t>EMQ_763</t>
  </si>
  <si>
    <t>Адамчук Роман Ігорович</t>
  </si>
  <si>
    <t>Ткачик Давид Володимирович</t>
  </si>
  <si>
    <t>EMQ_764</t>
  </si>
  <si>
    <t>Колич Любомир Андрійович</t>
  </si>
  <si>
    <t>Свіршків Остап Ігорович</t>
  </si>
  <si>
    <t>EMQ_765</t>
  </si>
  <si>
    <t>Гуцуляк Софія Михайлівна</t>
  </si>
  <si>
    <t>Бабій Софія Андріївна</t>
  </si>
  <si>
    <t>EMQ_766</t>
  </si>
  <si>
    <t>Чуга Дарина Сергіївна</t>
  </si>
  <si>
    <t xml:space="preserve"> Коломієць Вікторія Андріївна </t>
  </si>
  <si>
    <t>Цибіна Галина Іванівна</t>
  </si>
  <si>
    <t>Конотопський ліцей№2 Конотопської міської ради Сумської області</t>
  </si>
  <si>
    <t>EMQ_767</t>
  </si>
  <si>
    <t>Кириченко Дмитро Олександрович</t>
  </si>
  <si>
    <t xml:space="preserve">Прокопенко Ілля Олександрович </t>
  </si>
  <si>
    <t>EMQ_768</t>
  </si>
  <si>
    <t>Шевко Андрій Ігорович</t>
  </si>
  <si>
    <t>Тимчук Назарій Юрійович</t>
  </si>
  <si>
    <t>EMQ_769</t>
  </si>
  <si>
    <t>Щигарцов Денис Вікторович</t>
  </si>
  <si>
    <t>Смолєнцев Максим Сергійович</t>
  </si>
  <si>
    <t>EMQ_770</t>
  </si>
  <si>
    <t>Фесенко Ярослав Володимирович</t>
  </si>
  <si>
    <t>Бондар Владислав Олександрович</t>
  </si>
  <si>
    <t>EMQ_771</t>
  </si>
  <si>
    <t>Данилова Софія Олександрівна</t>
  </si>
  <si>
    <t>Скрипочка Софія Анатоліївна</t>
  </si>
  <si>
    <t>EMQ_772</t>
  </si>
  <si>
    <t>В'язовченко Денис Анатолійович</t>
  </si>
  <si>
    <t>Радченко Іван Павлович</t>
  </si>
  <si>
    <t>EMQ_773</t>
  </si>
  <si>
    <t>Ювко Артем Сергійович</t>
  </si>
  <si>
    <t>Наконечна Софія Андріївна</t>
  </si>
  <si>
    <t>EMQ_774</t>
  </si>
  <si>
    <t>Корж Анастасія Андріївна</t>
  </si>
  <si>
    <t>Григор'єва Ксенія Андріївна</t>
  </si>
  <si>
    <t>EMQ_775</t>
  </si>
  <si>
    <t>Душин Сергій Станиславович</t>
  </si>
  <si>
    <t>Піджарий Антон Дмитрович</t>
  </si>
  <si>
    <t>EMQ_776</t>
  </si>
  <si>
    <t>Мужецький Ілля Ігорович</t>
  </si>
  <si>
    <t>Шепко Марк Олексійович</t>
  </si>
  <si>
    <t>EMQ_777</t>
  </si>
  <si>
    <t>Шоленкова Анна Сергіївна</t>
  </si>
  <si>
    <t>Максимова Вероніка Максимівна</t>
  </si>
  <si>
    <t>EMQ_778</t>
  </si>
  <si>
    <t>Мошківський Костянтин Романович</t>
  </si>
  <si>
    <t>Сидоренко Акім Віталійович</t>
  </si>
  <si>
    <t>Лінчук Елла Сергіївна</t>
  </si>
  <si>
    <t>Ліцей №38 Шевченківського району м. Київ</t>
  </si>
  <si>
    <t>EMQ_779</t>
  </si>
  <si>
    <t>Притика Марія Сергіївна</t>
  </si>
  <si>
    <t>Сміян Ярина Андріївна</t>
  </si>
  <si>
    <t>EMQ_780</t>
  </si>
  <si>
    <t>Приходько Олексій Ігорович</t>
  </si>
  <si>
    <t xml:space="preserve">Кривик Олександр Ігорович </t>
  </si>
  <si>
    <t>EMQ_781</t>
  </si>
  <si>
    <t>Гаращенко Павло Русланович</t>
  </si>
  <si>
    <t>Бородаченко Олександр Євгенович</t>
  </si>
  <si>
    <t>EMQ_782</t>
  </si>
  <si>
    <t>Гаврилюк Вікторія Степанівна</t>
  </si>
  <si>
    <t>Фролова - Владімірова Сладислава Романівна</t>
  </si>
  <si>
    <t>Мудриченко Ольга Олександрівна</t>
  </si>
  <si>
    <t>EMQ_783</t>
  </si>
  <si>
    <t>Лозинська Квітка Борисівна</t>
  </si>
  <si>
    <t>Лозинська Дзвінка Борисівна</t>
  </si>
  <si>
    <t>EMQ_784</t>
  </si>
  <si>
    <t>Антонюк Анна Володимирівна</t>
  </si>
  <si>
    <t>Лігоцька Маргарита Олександрівна</t>
  </si>
  <si>
    <t>Заброварна Оксана Віталіївна</t>
  </si>
  <si>
    <t>Товариство з обмеженою відповідальністю "Луцький ліцей "Республіка" Волинської області"</t>
  </si>
  <si>
    <t>EMQ_785</t>
  </si>
  <si>
    <t>Сидорук Анастасія Ярославівна</t>
  </si>
  <si>
    <t>Деречинська Єва Русланівна</t>
  </si>
  <si>
    <t>EMQ_786</t>
  </si>
  <si>
    <t>Шкварка Арсен Андрійович</t>
  </si>
  <si>
    <t>Самочко Артем Володимирович</t>
  </si>
  <si>
    <t>EMQ_787</t>
  </si>
  <si>
    <t>Наумчик Катерина Сергіївна</t>
  </si>
  <si>
    <t>Форманюк Вероніка Богданівна</t>
  </si>
  <si>
    <t>EMQ_788</t>
  </si>
  <si>
    <t>Волошина Анна Ігорівна</t>
  </si>
  <si>
    <t>Ратушняк Анастасія Вадимівна</t>
  </si>
  <si>
    <t>EMQ_789</t>
  </si>
  <si>
    <t>Оборонова Анастасія Ігорівна</t>
  </si>
  <si>
    <t>Аманжаєва Дарина Григорівна</t>
  </si>
  <si>
    <t>EMQ_790</t>
  </si>
  <si>
    <t>Легкодух Михайло Юрійович</t>
  </si>
  <si>
    <t>Романюк Уляна Валентинівна</t>
  </si>
  <si>
    <t>EMQ_791</t>
  </si>
  <si>
    <t>Мисько Анна Ігорівна</t>
  </si>
  <si>
    <t>Комлик Олександра Олександрівна</t>
  </si>
  <si>
    <t>EMQ_792</t>
  </si>
  <si>
    <t>Смаль Матвій Валентинович</t>
  </si>
  <si>
    <t>Василюк Артур Антонович</t>
  </si>
  <si>
    <t>EMQ_793</t>
  </si>
  <si>
    <t>Веремеєнко Іван Ігорович</t>
  </si>
  <si>
    <t>Семергей Артем Романович</t>
  </si>
  <si>
    <t xml:space="preserve">Тимошенко Людмила Григорівна </t>
  </si>
  <si>
    <t xml:space="preserve">Білоцерківський ліцей Білоцерківської сільської ради Миргородського району Полтавської області </t>
  </si>
  <si>
    <t>EMQ_794</t>
  </si>
  <si>
    <t>Моцаренко Артем Сергійович</t>
  </si>
  <si>
    <t>Кривошта Юлія Олегівна</t>
  </si>
  <si>
    <t>EMQ_795</t>
  </si>
  <si>
    <t>Селіна Софія Дмитрівна</t>
  </si>
  <si>
    <t>Мироненко Світлана Сергіївна</t>
  </si>
  <si>
    <t>EMQ_796</t>
  </si>
  <si>
    <t>Лень Олександра</t>
  </si>
  <si>
    <t>Шинкаренко Олександра</t>
  </si>
  <si>
    <t>Кожухар Надія Михайлівна</t>
  </si>
  <si>
    <t>Коцюбинський ліцей №2</t>
  </si>
  <si>
    <t>EMQ_797</t>
  </si>
  <si>
    <t xml:space="preserve">Бадилевич Денис Андрійович </t>
  </si>
  <si>
    <t>Кисельов Тимофій Артемович</t>
  </si>
  <si>
    <t>Найчук Оксана Анатоліївна, вчитель</t>
  </si>
  <si>
    <t>Школа І-ІІІ ступенів № 169 Шевченківського району м. Києва</t>
  </si>
  <si>
    <t>EMQ_798</t>
  </si>
  <si>
    <t>Гусак Марк Олексійович</t>
  </si>
  <si>
    <t>Лоза Віктор Володимирович</t>
  </si>
  <si>
    <t>EMQ_799</t>
  </si>
  <si>
    <t>Токарчук Маргарита</t>
  </si>
  <si>
    <t>Кірей-Решмід Ілля</t>
  </si>
  <si>
    <t>EMQ_800</t>
  </si>
  <si>
    <t>Жуковський Денис Володимирович</t>
  </si>
  <si>
    <t>Мерекін Іван Максимович</t>
  </si>
  <si>
    <t>EMQ_801</t>
  </si>
  <si>
    <t>Анастасова Марія Генадіївна</t>
  </si>
  <si>
    <t>Перепелична Анастасія Тарасівна</t>
  </si>
  <si>
    <t>EMQ_802</t>
  </si>
  <si>
    <t>Дзюменко Вікторія Назарівна</t>
  </si>
  <si>
    <t>Арсеньєва Анастасія Вадимівна</t>
  </si>
  <si>
    <t>EMQ_803</t>
  </si>
  <si>
    <t>Хлопяк Ігор Сергійович</t>
  </si>
  <si>
    <t>Ярмоленко Анастасія Ігорівна</t>
  </si>
  <si>
    <t>Бойко Надія Іванівна</t>
  </si>
  <si>
    <t>EMQ_804</t>
  </si>
  <si>
    <t>Бойко Вероніка Станіславівна</t>
  </si>
  <si>
    <t>Антонюк Ангеліна Олександрівна</t>
  </si>
  <si>
    <t>EMQ_805</t>
  </si>
  <si>
    <t>Ширай Василь Олексійович</t>
  </si>
  <si>
    <t>Можаровський Максим Ігорович</t>
  </si>
  <si>
    <t>EMQ_806</t>
  </si>
  <si>
    <t>Поляков Андрій Максимович</t>
  </si>
  <si>
    <t>Гавриш Арсеній Вікторович</t>
  </si>
  <si>
    <t>EMQ_807</t>
  </si>
  <si>
    <t>Задкова Ярослава Олександрівна</t>
  </si>
  <si>
    <t>Микитенко Лілія Михайлівна</t>
  </si>
  <si>
    <t>EMQ_808</t>
  </si>
  <si>
    <t>Богославський Матвій Костянтинович</t>
  </si>
  <si>
    <t>Бабій Даніїл Антонович</t>
  </si>
  <si>
    <t>EMQ_809</t>
  </si>
  <si>
    <t>Братуха Вікторія</t>
  </si>
  <si>
    <t>Худолій Вероніка</t>
  </si>
  <si>
    <t>Кузнецова Анна Володимирівна</t>
  </si>
  <si>
    <t>EMQ_810</t>
  </si>
  <si>
    <t>Зіневич Кирило Артемович</t>
  </si>
  <si>
    <t>Мірочник Олексій Валерійович</t>
  </si>
  <si>
    <t>EMQ_811</t>
  </si>
  <si>
    <t>Ноль Ярослав Вадимович</t>
  </si>
  <si>
    <t>Соколовський Володимир Олександрович</t>
  </si>
  <si>
    <t>EMQ_812</t>
  </si>
  <si>
    <t>Хоменко Богдан Русланович</t>
  </si>
  <si>
    <t>Лупач Богдан Констянтинович</t>
  </si>
  <si>
    <t>EMQ_813</t>
  </si>
  <si>
    <t>Виговський Богдан Олександрович</t>
  </si>
  <si>
    <t>Пантюшин Давид Андрійович</t>
  </si>
  <si>
    <t>EMQ_814</t>
  </si>
  <si>
    <t>Самонов Микола Сергійович</t>
  </si>
  <si>
    <t>Горячев Андрій Едуардович</t>
  </si>
  <si>
    <t>EMQ_815</t>
  </si>
  <si>
    <t>Мальцева Маргарита Сергіївна</t>
  </si>
  <si>
    <t>Хоменко Максим Вікторович</t>
  </si>
  <si>
    <t>Лебідь Світлана Михайлівна</t>
  </si>
  <si>
    <t>Комишанський ліцей Комишанської сільської ради Охтирського району Сумської області</t>
  </si>
  <si>
    <t>EMQ_816</t>
  </si>
  <si>
    <t>Голубенко Ярослав Вікторович</t>
  </si>
  <si>
    <t>Єршов Михайло Михайлович</t>
  </si>
  <si>
    <t>EMQ_817</t>
  </si>
  <si>
    <t>Тищенко Артем Володимирович</t>
  </si>
  <si>
    <t>Таран Артем Юрійович</t>
  </si>
  <si>
    <t>EMQ_818</t>
  </si>
  <si>
    <t>Бема Анастасія Олегівна</t>
  </si>
  <si>
    <t>Змага Вероніка Іванівна</t>
  </si>
  <si>
    <t>Довгополик Таміла Миколаївна</t>
  </si>
  <si>
    <t>Сватківський опорний ліцей Краснолуцької сільської ради Полтавської області</t>
  </si>
  <si>
    <t>EMQ_819</t>
  </si>
  <si>
    <t>Сватківський Дмитро лександрович</t>
  </si>
  <si>
    <t>Змага Антон Володимирович</t>
  </si>
  <si>
    <t>EMQ_820</t>
  </si>
  <si>
    <t>Мішагін Вячеслав Павлович</t>
  </si>
  <si>
    <t>Тарасов Максим Денисович</t>
  </si>
  <si>
    <t>EMQ_821</t>
  </si>
  <si>
    <t>Капшук Сергій Олегович</t>
  </si>
  <si>
    <t>Воловик Євгеній Володимирович</t>
  </si>
  <si>
    <t>EMQ_822</t>
  </si>
  <si>
    <t xml:space="preserve">Клочков Владислав Вікторович </t>
  </si>
  <si>
    <t xml:space="preserve">Побаранчук Матвій Сергійович </t>
  </si>
  <si>
    <t xml:space="preserve">Ковшик Ліана Григорівна </t>
  </si>
  <si>
    <t xml:space="preserve">Саратський ліцей </t>
  </si>
  <si>
    <t>EMQ_823</t>
  </si>
  <si>
    <t xml:space="preserve">Федорова Евеліна Сергіївна </t>
  </si>
  <si>
    <t xml:space="preserve">Римська Емілія Володимирівна </t>
  </si>
  <si>
    <t xml:space="preserve">Кравченко Світлана Зігмонтасівна </t>
  </si>
  <si>
    <t>EMQ_824</t>
  </si>
  <si>
    <t>Сочинський Тимур Русланович</t>
  </si>
  <si>
    <t>Матвій Михайлович</t>
  </si>
  <si>
    <t xml:space="preserve">Аракелян Олена Анатоліївна </t>
  </si>
  <si>
    <t>EMQ_825</t>
  </si>
  <si>
    <t>Аракелян Аріна Артурівна</t>
  </si>
  <si>
    <t>Судаков Максим Андрійович</t>
  </si>
  <si>
    <t xml:space="preserve">Кушнір Світлана Петрівна </t>
  </si>
  <si>
    <t>EMQ_826</t>
  </si>
  <si>
    <t>Ящуринська Анастасія Олександрівна</t>
  </si>
  <si>
    <t>Столяр Софія Анатоліївна</t>
  </si>
  <si>
    <t>Паламарчук Анна Олександрівна</t>
  </si>
  <si>
    <t>Комунальний заклад"Вінницький ліцей №30 ім. Тараса Шевченка"</t>
  </si>
  <si>
    <t>EMQ_827</t>
  </si>
  <si>
    <t>Конецул Тимур Олександрович</t>
  </si>
  <si>
    <t>Маковійчук Іванна Вікторівна</t>
  </si>
  <si>
    <t>EMQ_828</t>
  </si>
  <si>
    <t>Куряча Анастасія Василівна</t>
  </si>
  <si>
    <t>Крещенко Лідія Юріївна</t>
  </si>
  <si>
    <t>EMQ_829</t>
  </si>
  <si>
    <t>Дьомін Андрій  Едуардович</t>
  </si>
  <si>
    <t>Галкін Георгій Дмитрович</t>
  </si>
  <si>
    <t>EMQ_830</t>
  </si>
  <si>
    <t>Федорович Ульяна Дмитрівна</t>
  </si>
  <si>
    <t>Ганжа Сандра Андріївна</t>
  </si>
  <si>
    <t>EMQ_831</t>
  </si>
  <si>
    <t>Виноградова Маргарита Тарасівна</t>
  </si>
  <si>
    <t>Дем'янова Маргарита Юріївна</t>
  </si>
  <si>
    <t>EMQ_832</t>
  </si>
  <si>
    <t>Хуторна Яна Віталіївна</t>
  </si>
  <si>
    <t>Слободянюк Дана Андріївна</t>
  </si>
  <si>
    <t>EMQ_833</t>
  </si>
  <si>
    <t>Сокольвак Валерія Володимирівна</t>
  </si>
  <si>
    <t>Васильченко Євгенія Сергіївна</t>
  </si>
  <si>
    <t>EMQ_834</t>
  </si>
  <si>
    <t>Приленський Єгор Ігорович</t>
  </si>
  <si>
    <t>Сколодчук Марія Віталіївна</t>
  </si>
  <si>
    <t>EMQ_835</t>
  </si>
  <si>
    <t>Чорновіл Марія Павлівна</t>
  </si>
  <si>
    <t>Григоренко Анна Юріївна</t>
  </si>
  <si>
    <t>Ільченко Людмила Василівна, вчителька</t>
  </si>
  <si>
    <t>Комунальний заклад "Лука - Мелешківський ліцей Лука - Мелешківської сільської ради Вінницької області"</t>
  </si>
  <si>
    <t>EMQ_836</t>
  </si>
  <si>
    <t>Павелко Михайло Костянтинович</t>
  </si>
  <si>
    <t>Дец Олена Олександрівна</t>
  </si>
  <si>
    <t>EMQ_837</t>
  </si>
  <si>
    <t>Гира Златослава В'ячеславівна</t>
  </si>
  <si>
    <t>Літвін Віра Сергіївна</t>
  </si>
  <si>
    <t>EMQ_838</t>
  </si>
  <si>
    <t>Іщенко Марія Володимирівна</t>
  </si>
  <si>
    <t>Хоменко Валерія Іванівна</t>
  </si>
  <si>
    <t>EMQ_839</t>
  </si>
  <si>
    <t>Лащенко Олег Олександрович</t>
  </si>
  <si>
    <t>Дмитрук Андрій Іванович</t>
  </si>
  <si>
    <t>EMQ_840</t>
  </si>
  <si>
    <t>Вітюк Вікторія Вікторівна</t>
  </si>
  <si>
    <t>Галамай Дарина Павлівна</t>
  </si>
  <si>
    <t>EMQ_841</t>
  </si>
  <si>
    <t>Ємельянова Ольга Дмитрівна</t>
  </si>
  <si>
    <t>Лопатіна Єлизавета Андріївна</t>
  </si>
  <si>
    <t>Борисова Марина Володимирівна</t>
  </si>
  <si>
    <t>Богданівський ліцей Богданівської сільської ради Павлоградського району Дніпропетровської області</t>
  </si>
  <si>
    <t>EMQ_842</t>
  </si>
  <si>
    <t>Карпенко Ярослав</t>
  </si>
  <si>
    <t>Лифар Максим</t>
  </si>
  <si>
    <t>Чернобай Надія Володимирівна</t>
  </si>
  <si>
    <t xml:space="preserve">Петрівський ліцей </t>
  </si>
  <si>
    <t>EMQ_843</t>
  </si>
  <si>
    <t>Третьяков Владислав</t>
  </si>
  <si>
    <t>Спаська Ванесса</t>
  </si>
  <si>
    <t>EMQ_844</t>
  </si>
  <si>
    <t>Луценко Вікторія</t>
  </si>
  <si>
    <t>Ляскало Олександра</t>
  </si>
  <si>
    <t>EMQ_845</t>
  </si>
  <si>
    <t>Максименко Валентина</t>
  </si>
  <si>
    <t>Калініченко Анастасія</t>
  </si>
  <si>
    <t>EMQ_846</t>
  </si>
  <si>
    <t>Куземенський Максим</t>
  </si>
  <si>
    <t>Ваценко Олександр</t>
  </si>
  <si>
    <t>EMQ_847</t>
  </si>
  <si>
    <t>Іванков Денис</t>
  </si>
  <si>
    <t>Челядінов Іван</t>
  </si>
  <si>
    <t>EMQ_848</t>
  </si>
  <si>
    <t>Максименко Денис</t>
  </si>
  <si>
    <t>Максименко Єгор</t>
  </si>
  <si>
    <t>EMQ_849</t>
  </si>
  <si>
    <t>Шмаль Марія</t>
  </si>
  <si>
    <t>Молодожонова Дар'я</t>
  </si>
  <si>
    <t>EMQ_850</t>
  </si>
  <si>
    <t>Захарченко Поліна Андріївна</t>
  </si>
  <si>
    <t xml:space="preserve">Солонська Анна Василівна </t>
  </si>
  <si>
    <t>Грушко Діна Василівна</t>
  </si>
  <si>
    <t>Пирятинський ліцей</t>
  </si>
  <si>
    <t>EMQ_851</t>
  </si>
  <si>
    <t>Дядькова Поліна Сергіївна</t>
  </si>
  <si>
    <t>Пшенічкіна Євгенія Владиславівна</t>
  </si>
  <si>
    <t>EMQ_852</t>
  </si>
  <si>
    <t>Ніколаєнко Діана Вікторівна</t>
  </si>
  <si>
    <t>Савицький Ян Владиславович</t>
  </si>
  <si>
    <t>EMQ_853</t>
  </si>
  <si>
    <t>Воробойова Віолетта Віталіївна</t>
  </si>
  <si>
    <t>Дудаленко Яна Вікторівна</t>
  </si>
  <si>
    <t>Якимчук Максим Андрійович</t>
  </si>
  <si>
    <t>Ліцей №3 Гостомельської селищної рад Бучанського району</t>
  </si>
  <si>
    <t>EMQ_854</t>
  </si>
  <si>
    <t>Карпець Анна Олександрівна</t>
  </si>
  <si>
    <t>Ліпчик Анастасія Богданівна</t>
  </si>
  <si>
    <t>Пішко Лариса Анатоліївна</t>
  </si>
  <si>
    <t xml:space="preserve">Технічний Фаховий коледж Луцького національного університету </t>
  </si>
  <si>
    <t>EMQ_855</t>
  </si>
  <si>
    <t>Матвіюк Тетяна Олександрівна</t>
  </si>
  <si>
    <t>Найдич Злата Сергіївна</t>
  </si>
  <si>
    <t>EMQ_856</t>
  </si>
  <si>
    <t>Олексюк Марія Сергіївна</t>
  </si>
  <si>
    <t>Шевчук Софія Андріївна</t>
  </si>
  <si>
    <t>EMQ_857</t>
  </si>
  <si>
    <t>Свередюк Тимофій Олександрович</t>
  </si>
  <si>
    <t>Дмитрук Артем Валерійович</t>
  </si>
  <si>
    <t>EMQ_858</t>
  </si>
  <si>
    <t>Циплюк Назар Віталійович</t>
  </si>
  <si>
    <t>Загоруйко Роман Йосипович</t>
  </si>
  <si>
    <t>EMQ_859</t>
  </si>
  <si>
    <t>Климук Каріна Павлівна</t>
  </si>
  <si>
    <t>Зилінський Артем Андрійович</t>
  </si>
  <si>
    <t>EMQ_860</t>
  </si>
  <si>
    <t>Лищук Олександра Олександрівна</t>
  </si>
  <si>
    <t>Романюк Софія Романівна</t>
  </si>
  <si>
    <t>EMQ_861</t>
  </si>
  <si>
    <t>Цісарук Дарина Віталіївна</t>
  </si>
  <si>
    <t>Степанюк Софія Тарасівна</t>
  </si>
  <si>
    <t>EMQ_862</t>
  </si>
  <si>
    <t>Таранюк Марія Русланівна</t>
  </si>
  <si>
    <t>Салуха Любов Іванівна</t>
  </si>
  <si>
    <t>EMQ_863</t>
  </si>
  <si>
    <t>Семенюк Микола Володимирович</t>
  </si>
  <si>
    <t>Савонюк Артем Петрович</t>
  </si>
  <si>
    <t>EMQ_864</t>
  </si>
  <si>
    <t>Сергійчук Олександр Леонідович</t>
  </si>
  <si>
    <t>Синюк Костянтин Володимирович</t>
  </si>
  <si>
    <t>EMQ_865</t>
  </si>
  <si>
    <t>Цвек Олена Ігорівна</t>
  </si>
  <si>
    <t>Мельничук Марина Михайлівна</t>
  </si>
  <si>
    <t>EMQ_866</t>
  </si>
  <si>
    <t>Колесников Артем Романович</t>
  </si>
  <si>
    <t>Решетнікова Софія Миколаївна</t>
  </si>
  <si>
    <t xml:space="preserve">Лисенко Юлія Вікторівна </t>
  </si>
  <si>
    <t xml:space="preserve">Дніпровська гімназія № 118 Дніпровської міської ради </t>
  </si>
  <si>
    <t>EMQ_867</t>
  </si>
  <si>
    <t>Голуб Альбіна Артемівна</t>
  </si>
  <si>
    <t>Дика Уляна Дмитрівна</t>
  </si>
  <si>
    <t>EMQ_868</t>
  </si>
  <si>
    <t>Кучеренко Ілля Олегович</t>
  </si>
  <si>
    <t>Геращенко Даніїл Олександрович</t>
  </si>
  <si>
    <t>EMQ_869</t>
  </si>
  <si>
    <t>Івашина Анна Вікторівна</t>
  </si>
  <si>
    <t xml:space="preserve">Небеський - Середа Богдан Андрійович </t>
  </si>
  <si>
    <t>Таращенко Тетяна Миколаївна</t>
  </si>
  <si>
    <t>ОЗ "Хорольський ЗЗСО І-ІІІ ступенів №3"</t>
  </si>
  <si>
    <t>EMQ_870</t>
  </si>
  <si>
    <t>Бунчук Семен Михайлович</t>
  </si>
  <si>
    <t>Бондаренко Олександр Юрійович</t>
  </si>
  <si>
    <t>EMQ_871</t>
  </si>
  <si>
    <t>Грецко Андріана Остапівна</t>
  </si>
  <si>
    <t>Гаан Максим Юрійович</t>
  </si>
  <si>
    <t>Воробій Надія Іванівна</t>
  </si>
  <si>
    <t>Городоцький навчально-виховний комплекс №2 І- ІІІ ступенів "заклад загальної середньої освіти І ступеня - гімназія" Городоцької міської ради Львівської області</t>
  </si>
  <si>
    <t>EMQ_872</t>
  </si>
  <si>
    <t>Пироженко Анастасія Олександрівна</t>
  </si>
  <si>
    <t xml:space="preserve">Фоменко Поліна Сергіївна </t>
  </si>
  <si>
    <t xml:space="preserve">Філіпова Світлана Миколаївна </t>
  </si>
  <si>
    <t>Ліцей "Крила України", Знам'янської міської ради, Кіровоградської області</t>
  </si>
  <si>
    <t>EMQ_873</t>
  </si>
  <si>
    <t>Жека Євгеній Юрійович</t>
  </si>
  <si>
    <t>Висоцький Вадим Дмитрович</t>
  </si>
  <si>
    <t>Васильєва Діана Анатоліївна</t>
  </si>
  <si>
    <t>EMQ_874</t>
  </si>
  <si>
    <t>Пранничук Андріяна Михайлівна</t>
  </si>
  <si>
    <t>Джелдашов Назар Віталійович</t>
  </si>
  <si>
    <t>Бабій Андріана Миколаївна</t>
  </si>
  <si>
    <t>Лужанський ЗЗСО І - ІІІ ступенів</t>
  </si>
  <si>
    <t>EMQ_875</t>
  </si>
  <si>
    <t>Волощук Ольга Андріївна</t>
  </si>
  <si>
    <t>Гиндрюк Артем Васильович</t>
  </si>
  <si>
    <t>EMQ_876</t>
  </si>
  <si>
    <t>Данилко Олександр Васильович</t>
  </si>
  <si>
    <t>Глушко Владислав Васильович</t>
  </si>
  <si>
    <t>EMQ_877</t>
  </si>
  <si>
    <t>В'язун Анастасія Cергіївна</t>
  </si>
  <si>
    <t>Мусієнко Валерія Сергіївна</t>
  </si>
  <si>
    <t>Лапко Катерина Василівна</t>
  </si>
  <si>
    <t>Філія "Іскрівська гімназія" опорного закладу "Скороходівський ліцей" Скороходівської селищної ради Полтавської області</t>
  </si>
  <si>
    <t>EMQ_878</t>
  </si>
  <si>
    <t>Ніжніковська Лідія Олегівна</t>
  </si>
  <si>
    <t>Черничка Артем Ігорович</t>
  </si>
  <si>
    <t>EMQ_879</t>
  </si>
  <si>
    <t>Кайстренко Дар’я Євгеніївна</t>
  </si>
  <si>
    <t>Онищенко Вікторія Миколаївна</t>
  </si>
  <si>
    <t>Ющенко Ірина Володимирівна</t>
  </si>
  <si>
    <t>Заводський ліцей №1 Заводської міської ради Миргородського району Полтавської області</t>
  </si>
  <si>
    <t>EMQ_880</t>
  </si>
  <si>
    <t>Костарєва Аделіна Олександрівна</t>
  </si>
  <si>
    <t>Бойко Валерія Валеріївна</t>
  </si>
  <si>
    <t>EMQ_881</t>
  </si>
  <si>
    <t>Соломка Віктор Миколайович</t>
  </si>
  <si>
    <t>Омельяненко Захар Олегович</t>
  </si>
  <si>
    <t>EMQ_882</t>
  </si>
  <si>
    <t>Мороз Владислав Валерійович</t>
  </si>
  <si>
    <t>Тетірка Павло Миколайович</t>
  </si>
  <si>
    <t>EMQ_883</t>
  </si>
  <si>
    <t>Скибін Назар Олегович</t>
  </si>
  <si>
    <t>Кибкало Ростислав Юрійович</t>
  </si>
  <si>
    <t>EMQ_884</t>
  </si>
  <si>
    <t>Деркач Анна Миколаївна</t>
  </si>
  <si>
    <t xml:space="preserve">Бака Богдана Романівна </t>
  </si>
  <si>
    <t>EMQ_885</t>
  </si>
  <si>
    <t>Ляшко Назар Олександрович</t>
  </si>
  <si>
    <t>Нетульчак Ростислав Сергійович</t>
  </si>
  <si>
    <t>EMQ_886</t>
  </si>
  <si>
    <t>Кузьменко Марія Сергіївна</t>
  </si>
  <si>
    <t xml:space="preserve">Варчак Єлизавета Юріївна </t>
  </si>
  <si>
    <t>EMQ_887</t>
  </si>
  <si>
    <t>Олійник Таїсія Олександрівна</t>
  </si>
  <si>
    <t>Ігнатцова Надія Олександрівна</t>
  </si>
  <si>
    <t>EMQ_888</t>
  </si>
  <si>
    <t>Твердоступ Максим Юрійович</t>
  </si>
  <si>
    <t>Кайнара Артем Анатолійович</t>
  </si>
  <si>
    <t>EMQ_889</t>
  </si>
  <si>
    <t>Цись Альона Володимирівна</t>
  </si>
  <si>
    <t>Дуб’яга Аріна Андріївна</t>
  </si>
  <si>
    <t>EMQ_890</t>
  </si>
  <si>
    <t>Литвиненко Даниїл Сергійович</t>
  </si>
  <si>
    <t>Мусійченко Олександр Сергійович</t>
  </si>
  <si>
    <t>EMQ_891</t>
  </si>
  <si>
    <t>Пучка Марина Олександрівна</t>
  </si>
  <si>
    <t>Любарська Ліза Русланівна</t>
  </si>
  <si>
    <t>EMQ_892</t>
  </si>
  <si>
    <t>Дяченко Назар Русланович</t>
  </si>
  <si>
    <t>Кожевник Дмитро Сергійович</t>
  </si>
  <si>
    <t>Бідюк Олена Іванівна</t>
  </si>
  <si>
    <t>КОМУНАЛЬНИЙ ЗАКЛАД "ВЕРХНЬОДНІПРОВСЬКА ГІМНАЗІЯ №3" ВЕРХНЬОДНІПРОВСЬКОЇ МІСЬКОЇ РАДИ""</t>
  </si>
  <si>
    <t>EMQ_893</t>
  </si>
  <si>
    <t>Скварцов Ілля Віталійович</t>
  </si>
  <si>
    <t>Харлашко Глєб Михайлович</t>
  </si>
  <si>
    <t>Кривошап Наталія Олексіївна</t>
  </si>
  <si>
    <t>Ямпільський ліцей №2 Ямпільської селищної ради Сумської області</t>
  </si>
  <si>
    <t>EMQ_894</t>
  </si>
  <si>
    <t>Кривошап Сергій Валерійович</t>
  </si>
  <si>
    <t>Покотило Нікіта Олегович</t>
  </si>
  <si>
    <t>EMQ_895</t>
  </si>
  <si>
    <t>Заболотна Валерія Олександрівна</t>
  </si>
  <si>
    <t>Міщенко Марія Артемівна</t>
  </si>
  <si>
    <t>EMQ_896</t>
  </si>
  <si>
    <t xml:space="preserve">Сацевич Дмитро Сергійович </t>
  </si>
  <si>
    <t>Шаповалова Олена Анатоліївна</t>
  </si>
  <si>
    <t>Чернова Людмила Іванівна
Кутня Олена Володимирівна</t>
  </si>
  <si>
    <t>Криворізький ліцей №127 Криворізької міської ради</t>
  </si>
  <si>
    <t>EMQ_897</t>
  </si>
  <si>
    <t>Волосюк Марина Миколаївна</t>
  </si>
  <si>
    <t>Єрмакова Вікторія Вячеславівна</t>
  </si>
  <si>
    <t>EMQ_898</t>
  </si>
  <si>
    <t>Онищенко Маргарита Михайлівна</t>
  </si>
  <si>
    <t>Комар Євгеній Володимирович</t>
  </si>
  <si>
    <t>EMQ_899</t>
  </si>
  <si>
    <t>Алєксєєв Богдан Денисович</t>
  </si>
  <si>
    <t>Паливода Софія Олексіївна</t>
  </si>
  <si>
    <t>EMQ_900</t>
  </si>
  <si>
    <t>Гончар Кароліна Денисівна</t>
  </si>
  <si>
    <t>Шмідт Кароліна Віталіївна</t>
  </si>
  <si>
    <t>EMQ_901</t>
  </si>
  <si>
    <t>Євтушенко Марія Петрівна</t>
  </si>
  <si>
    <t>Коворотуша Карина Ігорівна</t>
  </si>
  <si>
    <t>EMQ_902</t>
  </si>
  <si>
    <t xml:space="preserve">Красіка Поліна Сергіївна </t>
  </si>
  <si>
    <t>Волок Іван  Олексійович</t>
  </si>
  <si>
    <t>EMQ_903</t>
  </si>
  <si>
    <t>Моісеєнко Лілія Віталіївна</t>
  </si>
  <si>
    <t>Письменна Ангеліна Дмитрівна</t>
  </si>
  <si>
    <t>EMQ_904</t>
  </si>
  <si>
    <t>Грибакіна Соф'я Олександрівна</t>
  </si>
  <si>
    <t>Зеленська Софія Геннадіївна</t>
  </si>
  <si>
    <t>Данілова Інна Олександрівна</t>
  </si>
  <si>
    <t>КЗ "Харківський ліцей №156"</t>
  </si>
  <si>
    <t>EMQ_905</t>
  </si>
  <si>
    <t>Забіяка Данило Олександрович</t>
  </si>
  <si>
    <t>Сотник Маргарита Володимирівна</t>
  </si>
  <si>
    <t>EMQ_906</t>
  </si>
  <si>
    <t>Міхальов Марк</t>
  </si>
  <si>
    <t>Рігас Максим</t>
  </si>
  <si>
    <t>Алексєєв Павло Сергійович</t>
  </si>
  <si>
    <t>Русанівський ліцей</t>
  </si>
  <si>
    <t>EMQ_907</t>
  </si>
  <si>
    <t>Григор'єв Тимофій</t>
  </si>
  <si>
    <t>Сервірог Петро</t>
  </si>
  <si>
    <t>EMQ_908</t>
  </si>
  <si>
    <t>Семенова Анастасія</t>
  </si>
  <si>
    <t>Тішков Ілля</t>
  </si>
  <si>
    <t>EMQ_909</t>
  </si>
  <si>
    <t>Чуркіна Діна</t>
  </si>
  <si>
    <t>Вірич Марія</t>
  </si>
  <si>
    <t>EMQ_910</t>
  </si>
  <si>
    <t>Ціхоцький Назар Артурович</t>
  </si>
  <si>
    <t>Степорук Павло Андрійович</t>
  </si>
  <si>
    <t>Мартинюк Оксана Володимиріна</t>
  </si>
  <si>
    <t>Комунальний заклад загальної середньої освіти "Луцький ліцей № 21 імені Михайла Кравчука Луцької міської ради"</t>
  </si>
  <si>
    <t>EMQ_911</t>
  </si>
  <si>
    <t>Кашуба Марія Петрівна</t>
  </si>
  <si>
    <t>Крижалова Меланія Костянтинівна</t>
  </si>
  <si>
    <t>EMQ_912</t>
  </si>
  <si>
    <t>Матвійчук Олександра Романівна</t>
  </si>
  <si>
    <t>Панчук Дарина Денисівна</t>
  </si>
  <si>
    <t>EMQ_913</t>
  </si>
  <si>
    <t>Піньковська Олена Василівна</t>
  </si>
  <si>
    <t>Хомова Злата Олексіївна</t>
  </si>
  <si>
    <t>Тарасова Ірина Петрівна</t>
  </si>
  <si>
    <t>Гімназія міжнародних відносин №323 з поглибленим вивченням англійської мови м.Києва</t>
  </si>
  <si>
    <t>EMQ_914</t>
  </si>
  <si>
    <t>Чубук Юлія Олександрівна</t>
  </si>
  <si>
    <t>Божко Вероніка Русланівна</t>
  </si>
  <si>
    <t>EMQ_915</t>
  </si>
  <si>
    <t>Забуга Дар'я Дмитрівна</t>
  </si>
  <si>
    <t>Капустіна Софія Геннадіївна</t>
  </si>
  <si>
    <t>Онищенко Євген Вячеславович</t>
  </si>
  <si>
    <t>Комунальний заклад "Ліцей "Європейська освіта" Кропивницької міської ради</t>
  </si>
  <si>
    <t>EMQ_916</t>
  </si>
  <si>
    <t>Леус Анастасія Віталіївна</t>
  </si>
  <si>
    <t>Салюк Злата Сергіївна</t>
  </si>
  <si>
    <t>EMQ_917</t>
  </si>
  <si>
    <t>Колесніков Іван Володимирович</t>
  </si>
  <si>
    <t>Гронський Максим Вікторович</t>
  </si>
  <si>
    <t>EMQ_918</t>
  </si>
  <si>
    <t>Яровенко Анна Сергіївна</t>
  </si>
  <si>
    <t>Кулик Карина Артурівна</t>
  </si>
  <si>
    <t>EMQ_919</t>
  </si>
  <si>
    <t>Іванова Софія Сергіївна</t>
  </si>
  <si>
    <t>Карпенко Антоніна Олександрівна</t>
  </si>
  <si>
    <t>EMQ_920</t>
  </si>
  <si>
    <t>Савченко Аліна Олегівна</t>
  </si>
  <si>
    <t>Валявська Марія Андріївна</t>
  </si>
  <si>
    <t>EMQ_921</t>
  </si>
  <si>
    <t>Коломієць Марія Олександрівна</t>
  </si>
  <si>
    <t>Сучкова Софія Андріївна</t>
  </si>
  <si>
    <t>EMQ_922</t>
  </si>
  <si>
    <t>Чередніченко Олександр Русланович</t>
  </si>
  <si>
    <t>Бондаренко Олександра Дмитрівна</t>
  </si>
  <si>
    <t>EMQ_923</t>
  </si>
  <si>
    <t>Молчанова Анна Олександрівна</t>
  </si>
  <si>
    <t>Орєх Денис Михайлович</t>
  </si>
  <si>
    <t>EMQ_924</t>
  </si>
  <si>
    <t>Мельниченко Дмитро Сергійович</t>
  </si>
  <si>
    <t>Кулінка Михайло Олександрович</t>
  </si>
  <si>
    <t>EMQ_925</t>
  </si>
  <si>
    <t>Івченко Дмитро Вадимович</t>
  </si>
  <si>
    <t>Сергієнко Назар Артемович</t>
  </si>
  <si>
    <t>Мельникова Вікторія Вікторівна</t>
  </si>
  <si>
    <t>Ліцей №29 Оболонського району м.Києва імені Петра Калнишевського</t>
  </si>
  <si>
    <t>EMQ_926</t>
  </si>
  <si>
    <t>Грищук Михайло Дмитрович</t>
  </si>
  <si>
    <t>Сковлюк Матвій Сергійович</t>
  </si>
  <si>
    <t>Чернишова Вікторія Михайлівна</t>
  </si>
  <si>
    <t>EMQ_927</t>
  </si>
  <si>
    <t>Стукалов Георгій Андрійович</t>
  </si>
  <si>
    <t>Миколюк Тімур Артемович</t>
  </si>
  <si>
    <t>EMQ_928</t>
  </si>
  <si>
    <t xml:space="preserve">Левитська Майя </t>
  </si>
  <si>
    <t>Кипич Яна</t>
  </si>
  <si>
    <t>EMQ_929</t>
  </si>
  <si>
    <t>Зварич Анастасія Романівна</t>
  </si>
  <si>
    <t>Макаренко Софія Андріївна</t>
  </si>
  <si>
    <t>EMQ_930</t>
  </si>
  <si>
    <t>Мейлах Дмитро Володимирович</t>
  </si>
  <si>
    <t>Коваль Артем Тарасович</t>
  </si>
  <si>
    <t>EMQ_931</t>
  </si>
  <si>
    <t>Лісовиченко Вероніка Олегівна</t>
  </si>
  <si>
    <t>Капустинська Єлизавета Сергіївна</t>
  </si>
  <si>
    <t>EMQ_932</t>
  </si>
  <si>
    <t>Жовтоног Денис Валерійович</t>
  </si>
  <si>
    <t>Міщенко Денис Максимович</t>
  </si>
  <si>
    <t>EMQ_933</t>
  </si>
  <si>
    <t>Андреєва Євгенія Василівна</t>
  </si>
  <si>
    <t>Білоус Радислава Олександрівна</t>
  </si>
  <si>
    <t>EMQ_934</t>
  </si>
  <si>
    <t>Полторацький Гліб Сергійович</t>
  </si>
  <si>
    <t>Борисенко Денис Юрійович</t>
  </si>
  <si>
    <t>EMQ_935</t>
  </si>
  <si>
    <t>Гапонік Євгенія Тимофіївна</t>
  </si>
  <si>
    <t>Долбіліна Маргарита Валентинівна</t>
  </si>
  <si>
    <t>EMQ_936</t>
  </si>
  <si>
    <t xml:space="preserve">Долбілін Матвій </t>
  </si>
  <si>
    <t>Куницька Ксенія</t>
  </si>
  <si>
    <t>EMQ_937</t>
  </si>
  <si>
    <t>Лещенко Олексій Вікторович</t>
  </si>
  <si>
    <t>Кравченко Михайло Павлович</t>
  </si>
  <si>
    <t>EMQ_938</t>
  </si>
  <si>
    <t>Тараховський Максим Ігорович</t>
  </si>
  <si>
    <t>Черненко Іван Іванович</t>
  </si>
  <si>
    <t>Гавриш Станіслав Костянтинович</t>
  </si>
  <si>
    <t>EMQ_939</t>
  </si>
  <si>
    <t>Чорновіл Михайло</t>
  </si>
  <si>
    <t xml:space="preserve">Яговенко Кирило </t>
  </si>
  <si>
    <t>EMQ_940</t>
  </si>
  <si>
    <t>Василенко Світлана</t>
  </si>
  <si>
    <t>Гончарук Анна</t>
  </si>
  <si>
    <t>EMQ_941</t>
  </si>
  <si>
    <t>Люта Анна Русланівна</t>
  </si>
  <si>
    <t>Антоненко Катерина Андріївна</t>
  </si>
  <si>
    <t>EMQ_942</t>
  </si>
  <si>
    <t>Мойсєєнко Ілля</t>
  </si>
  <si>
    <t>Дзяман Павло</t>
  </si>
  <si>
    <t>EMQ_943</t>
  </si>
  <si>
    <t>Маслюкова Вероніка Євгенівна</t>
  </si>
  <si>
    <t>Дюдяєва Анастасія Олександрівна</t>
  </si>
  <si>
    <t>Посполіта Леся Миколаївна</t>
  </si>
  <si>
    <t>EMQ_944</t>
  </si>
  <si>
    <t>Даниленко Марина Петрівна</t>
  </si>
  <si>
    <t>Шарафтінова Мілана Денисівна</t>
  </si>
  <si>
    <t>EMQ_945</t>
  </si>
  <si>
    <t>Божевільна Поліна Віталіївна</t>
  </si>
  <si>
    <t>Слободянюк Христина Владиславівна</t>
  </si>
  <si>
    <t xml:space="preserve">Сторожук Тетяна Олександрівна        </t>
  </si>
  <si>
    <t>EMQ_946</t>
  </si>
  <si>
    <t>Гоноренко Гліб</t>
  </si>
  <si>
    <t>Моржевський Антон</t>
  </si>
  <si>
    <t>EMQ_947</t>
  </si>
  <si>
    <t xml:space="preserve">Сарнецька Софія Євгеніївна </t>
  </si>
  <si>
    <t>Лебідь Анастасія Володимирівна</t>
  </si>
  <si>
    <t>Рябошапка Віра Степанівна</t>
  </si>
  <si>
    <t>EMQ_948</t>
  </si>
  <si>
    <t>Горбань Іван Євгенович</t>
  </si>
  <si>
    <t>Хрик Валентин Юрійович</t>
  </si>
  <si>
    <t>EMQ_949</t>
  </si>
  <si>
    <t>Вагерич Поліна Олександрівна</t>
  </si>
  <si>
    <t>Савицький Данило Іванович</t>
  </si>
  <si>
    <t>Пендак Лариса Семенівна</t>
  </si>
  <si>
    <t>ОЗ Нижньосірогозький ліцей</t>
  </si>
  <si>
    <t>EMQ_950</t>
  </si>
  <si>
    <t>Гуменюк Анастасія Павлівна</t>
  </si>
  <si>
    <t xml:space="preserve">Лук'янова Юлія Олександрівна </t>
  </si>
  <si>
    <t>EMQ_951</t>
  </si>
  <si>
    <t>Кичук Олег Миколайович</t>
  </si>
  <si>
    <t xml:space="preserve">Захарчук Антон Богданович </t>
  </si>
  <si>
    <t>EMQ_952</t>
  </si>
  <si>
    <t xml:space="preserve">Повелиця Матвій Дмитрович </t>
  </si>
  <si>
    <t xml:space="preserve">Горічко Владислав Дмитрович </t>
  </si>
  <si>
    <t>EMQ_953</t>
  </si>
  <si>
    <t xml:space="preserve">Білецький Дмитро Андрійович </t>
  </si>
  <si>
    <t xml:space="preserve">Стасюк Данило Денисович </t>
  </si>
  <si>
    <t>Сапрунова Тетяна Олександрівна</t>
  </si>
  <si>
    <t>Запорізька гімназія "Основа" Запорізької міської ради</t>
  </si>
  <si>
    <t>EMQ_954</t>
  </si>
  <si>
    <t>Тимченко Даніїл Володимирович</t>
  </si>
  <si>
    <t>Скрипаль Кіра Олександрівна</t>
  </si>
  <si>
    <t>Литвиненко Ольга Вікторівна</t>
  </si>
  <si>
    <t>EMQ_955</t>
  </si>
  <si>
    <t>Тонковид Маргарита Олександрівна</t>
  </si>
  <si>
    <t>Погоріла Анна Віталіївна</t>
  </si>
  <si>
    <t>Братко Владіслав Володимирович</t>
  </si>
  <si>
    <t>Комунальний заклад "Вінницький ліцей 20"</t>
  </si>
  <si>
    <t>EMQ_956</t>
  </si>
  <si>
    <t>Загнебедюк Софія Андріївна</t>
  </si>
  <si>
    <t>Нікітенко Анна Едуардівна</t>
  </si>
  <si>
    <t>EMQ_957</t>
  </si>
  <si>
    <t>Мазур Олександра Василівна</t>
  </si>
  <si>
    <t>Кучерява Вікторія Вадимівна</t>
  </si>
  <si>
    <t>Шаповал Ярослав Юрійович</t>
  </si>
  <si>
    <t>EMQ_958</t>
  </si>
  <si>
    <t>Назаренко Аліна Олексіївна</t>
  </si>
  <si>
    <t>Нагнибіда Олександра Русланівна</t>
  </si>
  <si>
    <t>EMQ_959</t>
  </si>
  <si>
    <t xml:space="preserve">Фесенко Варвара Іванівна </t>
  </si>
  <si>
    <t>Старікова Аліна Володимирівна</t>
  </si>
  <si>
    <t xml:space="preserve">Третяк Світлана Василівна </t>
  </si>
  <si>
    <t xml:space="preserve">ОЗО Матвіївський ЗНВК ВСЕСВІТ Матвіївської сільської ради </t>
  </si>
  <si>
    <t>EMQ_960</t>
  </si>
  <si>
    <t>Щербакова Поліна Андріївна</t>
  </si>
  <si>
    <t>Бабій Кіра Дмитрівна</t>
  </si>
  <si>
    <t>EMQ_961</t>
  </si>
  <si>
    <t xml:space="preserve">Москаленко Юлія Володимирівна </t>
  </si>
  <si>
    <t xml:space="preserve">Козаченко Анна Володимирівна </t>
  </si>
  <si>
    <t>EMQ_962</t>
  </si>
  <si>
    <t>Рибіна Софія Андріївна</t>
  </si>
  <si>
    <t xml:space="preserve">Кармазь Поліна Сергіївна </t>
  </si>
  <si>
    <t>EMQ_963</t>
  </si>
  <si>
    <t>Тітова Владислава Максимівна</t>
  </si>
  <si>
    <t xml:space="preserve">Сапа Мірослава Олександрівна </t>
  </si>
  <si>
    <t>EMQ_964</t>
  </si>
  <si>
    <t xml:space="preserve">Рабешко Єлизавета Вадимівна </t>
  </si>
  <si>
    <t>Бойченко Анастасія Олександрівна</t>
  </si>
  <si>
    <t>EMQ_965</t>
  </si>
  <si>
    <t xml:space="preserve">Шамрай Валерія Олексіївна </t>
  </si>
  <si>
    <t>Дем'янов Даніїл Олексійович</t>
  </si>
  <si>
    <t>Кручак Лариса Анатоліївна</t>
  </si>
  <si>
    <t>EMQ_966</t>
  </si>
  <si>
    <t>Лук'яненко Артем Дмитрович</t>
  </si>
  <si>
    <t>Федько Іван Сергійович</t>
  </si>
  <si>
    <t>EMQ_967</t>
  </si>
  <si>
    <t xml:space="preserve">Чумаченко Микита Сергійович </t>
  </si>
  <si>
    <t>Фролов Назар Денисович</t>
  </si>
  <si>
    <t>EMQ_968</t>
  </si>
  <si>
    <t>Журавльова Тетяна Костянтинівна</t>
  </si>
  <si>
    <t>Ільїн Олег Владиславович</t>
  </si>
  <si>
    <t>EMQ_969</t>
  </si>
  <si>
    <t xml:space="preserve">Мінцер Марія Озарівна </t>
  </si>
  <si>
    <t xml:space="preserve">Мамедова Ульвія Панах Кізі </t>
  </si>
  <si>
    <t>Денисова Ірина Вікторівна</t>
  </si>
  <si>
    <t xml:space="preserve">Спеціалізована школа І-ІІІ ступенів #57 з поглибленим вивченням англійської мови Шевченківського району м.Києва </t>
  </si>
  <si>
    <t>EMQ_970</t>
  </si>
  <si>
    <t xml:space="preserve">Руденко Ілона Євгенівна </t>
  </si>
  <si>
    <t>Федьків Мар'яна Макарівна</t>
  </si>
  <si>
    <t>EMQ_971</t>
  </si>
  <si>
    <t xml:space="preserve">Онищенко Надія Петрівна </t>
  </si>
  <si>
    <t>Полтавченко Катерина Ярославівна</t>
  </si>
  <si>
    <t>EMQ_972</t>
  </si>
  <si>
    <t>Земсков Олександр Сергійович</t>
  </si>
  <si>
    <t>Павленко Михайло Олегович</t>
  </si>
  <si>
    <t>EMQ_973</t>
  </si>
  <si>
    <t>Зозірова Домініка Зазаїва</t>
  </si>
  <si>
    <t xml:space="preserve">Чепак Поліна Максимівна </t>
  </si>
  <si>
    <t>EMQ_974</t>
  </si>
  <si>
    <t>Попович Ірина Михайлівна</t>
  </si>
  <si>
    <t>Русин Софія Іванівна</t>
  </si>
  <si>
    <t>Локес Зоряна Миколаївна</t>
  </si>
  <si>
    <t>Приватний ліцей лідерства та бізнесу м.Мукачево</t>
  </si>
  <si>
    <t>EMQ_975</t>
  </si>
  <si>
    <t>Роман Олександр Олександрович</t>
  </si>
  <si>
    <t>Гордубей Євгеній Вікторович</t>
  </si>
  <si>
    <t>EMQ_976</t>
  </si>
  <si>
    <t>Корнієнко Артем Сергійович</t>
  </si>
  <si>
    <t>Бабіля Олександр Іванович</t>
  </si>
  <si>
    <t>EMQ_977</t>
  </si>
  <si>
    <t>Шуті Олександр Олександрович</t>
  </si>
  <si>
    <t>Біличко Артур Ярославович</t>
  </si>
  <si>
    <t>EMQ_978</t>
  </si>
  <si>
    <t>Петришка Михайло Іванович</t>
  </si>
  <si>
    <t>Малицький Іван Сергійович</t>
  </si>
  <si>
    <t>EMQ_979</t>
  </si>
  <si>
    <t>Кратко Владислав Ігорович</t>
  </si>
  <si>
    <t>Окаєвич Вікторія Анатоліївна</t>
  </si>
  <si>
    <t>EMQ_980</t>
  </si>
  <si>
    <t>Агі Артем Олександрович</t>
  </si>
  <si>
    <t>Гричушенко Олександр Олегович</t>
  </si>
  <si>
    <t>EMQ_981</t>
  </si>
  <si>
    <t>Головей Євгеній Миколайович</t>
  </si>
  <si>
    <t>Шуть Назар Олександрович</t>
  </si>
  <si>
    <t>ВЕРХНЬОДНІПРОВСЬКИЙ ЛІЦЕЙ №5 ВЕРХНЬОДНІПРОВСЬКОЇ МІСЬКОЇ РАДИ</t>
  </si>
  <si>
    <t>EMQ_982</t>
  </si>
  <si>
    <t>Серневич Валерія Олексіївна</t>
  </si>
  <si>
    <t>Рибальченко Іван Віталійович</t>
  </si>
  <si>
    <t>EMQ_983</t>
  </si>
  <si>
    <t>Кривошеєва Аріна Сергіївна</t>
  </si>
  <si>
    <t>Кривенко Вероніка Олексіївна</t>
  </si>
  <si>
    <t>Собко Ігор Володимирович</t>
  </si>
  <si>
    <t>Крюківщинський ліцей «Лідер»</t>
  </si>
  <si>
    <t>EMQ_984</t>
  </si>
  <si>
    <t>Березовський Олександр Сергійович</t>
  </si>
  <si>
    <t>Ісаєнко Андрій Тарасович</t>
  </si>
  <si>
    <t>Седляр Михайло Олегович</t>
  </si>
  <si>
    <t>ліцей "Наукова зміна"</t>
  </si>
  <si>
    <t>EMQ_985</t>
  </si>
  <si>
    <t>Кізян Аделіна Романівна</t>
  </si>
  <si>
    <t>Мокренко Денис Вадимович</t>
  </si>
  <si>
    <t>EMQ_986</t>
  </si>
  <si>
    <t>Рятов Ілля Костянтинович</t>
  </si>
  <si>
    <t>Тітаренко Дмитро Сергійович</t>
  </si>
  <si>
    <t>EMQ_987</t>
  </si>
  <si>
    <t>Царик Артемій Віталійович</t>
  </si>
  <si>
    <t>Бєлов Олексій Сергійович</t>
  </si>
  <si>
    <t>EMQ_988</t>
  </si>
  <si>
    <t>Войтов Григорій Костянтинович</t>
  </si>
  <si>
    <t>Височило Іван Володимирович</t>
  </si>
  <si>
    <t>EMQ_989</t>
  </si>
  <si>
    <t>Джулай Катерина Ігорівна</t>
  </si>
  <si>
    <t>Теплюк Анастасія Віталіївна</t>
  </si>
  <si>
    <t>EMQ_990</t>
  </si>
  <si>
    <t>Пашута Ярослав Ігорович</t>
  </si>
  <si>
    <t>Костюк Вікторія Сергіївна</t>
  </si>
  <si>
    <t>EMQ_991</t>
  </si>
  <si>
    <t>Мартинюк Ангеліна Василівна</t>
  </si>
  <si>
    <t>Юр'єва Таїсія Юріївна</t>
  </si>
  <si>
    <t>Михайлова Наталія Анатоліївна</t>
  </si>
  <si>
    <t>Броварський ліцей №9 Броварської міської ради Броварського району Київської області</t>
  </si>
  <si>
    <t>EMQ_992</t>
  </si>
  <si>
    <t>Чугай Тимофій Романович</t>
  </si>
  <si>
    <t>Покуса Денис Олександрович</t>
  </si>
  <si>
    <t>EMQ_993</t>
  </si>
  <si>
    <t>Капінус Аріанна Денисівна</t>
  </si>
  <si>
    <t>Кириченко Анна Артурівна</t>
  </si>
  <si>
    <t>EMQ_994</t>
  </si>
  <si>
    <t>Черкасов Микита Дмитрович</t>
  </si>
  <si>
    <t>Барановський Максим Володимирович</t>
  </si>
  <si>
    <t>Деміденко Людмила Степанівна</t>
  </si>
  <si>
    <t>Ірпінський фаховий коледж економіки та права</t>
  </si>
  <si>
    <t>EMQ_995</t>
  </si>
  <si>
    <t>Місяць Іван Євгенійович</t>
  </si>
  <si>
    <t>Черницький Кирило Артемович</t>
  </si>
  <si>
    <t>EMQ_996</t>
  </si>
  <si>
    <t>Черненко Кароліна Артемівна</t>
  </si>
  <si>
    <t>Грищенко Софія Анатоліївна</t>
  </si>
  <si>
    <t>EMQ_997</t>
  </si>
  <si>
    <t>Спасібо Олександра Олександрівна</t>
  </si>
  <si>
    <t>Шелудько Ірма Андріївна</t>
  </si>
  <si>
    <t>EMQ_998</t>
  </si>
  <si>
    <t>Куделіна Євгенія Дмитрівна</t>
  </si>
  <si>
    <t>Бартко Анна Сергіївна</t>
  </si>
  <si>
    <t>Калусенко Валентина Вікторівна</t>
  </si>
  <si>
    <t>EMQ_999</t>
  </si>
  <si>
    <t>Лузанчук Олександра Сергіївна</t>
  </si>
  <si>
    <t>Лещенко Соломія Андріївна</t>
  </si>
  <si>
    <t>EMQ_1000</t>
  </si>
  <si>
    <t>Махмудова Лаюза Доньоржонівна</t>
  </si>
  <si>
    <t>Демидко Вікторія Сергіївна</t>
  </si>
  <si>
    <t>EMQ_1001</t>
  </si>
  <si>
    <t>Бублик Віталій Миколайович</t>
  </si>
  <si>
    <t>Джулій Владислав Анатолійович</t>
  </si>
  <si>
    <t>EMQ_1002</t>
  </si>
  <si>
    <t>Махновець Максим Романович</t>
  </si>
  <si>
    <t>Некачало Михайло Богданович</t>
  </si>
  <si>
    <t>EMQ_1003</t>
  </si>
  <si>
    <t>Кобилінський Богдан Олександрович</t>
  </si>
  <si>
    <t>Задоян Вікторія Павлівна</t>
  </si>
  <si>
    <t>EMQ_1004</t>
  </si>
  <si>
    <t>Михайлик Денис Олександрович</t>
  </si>
  <si>
    <t>Оленчук Юліанна Володимирівна</t>
  </si>
  <si>
    <t>EMQ_1005</t>
  </si>
  <si>
    <t>Вільчінський Євген Дмитрович</t>
  </si>
  <si>
    <t>Севериненко Тимофій Андрійович</t>
  </si>
  <si>
    <t>Ковтун Валерій Петрович, вчитель математики</t>
  </si>
  <si>
    <t>Піївський ліцей "Ерудит" Ржищівської міської ради Київської області</t>
  </si>
  <si>
    <t>EMQ_1006</t>
  </si>
  <si>
    <t>Шевель Кирило Сергійович</t>
  </si>
  <si>
    <t>Макорта Ілля Андрійович</t>
  </si>
  <si>
    <t>Малежик Григорій Ігорович</t>
  </si>
  <si>
    <t>Чернігівська гімназія № 5 Чернігівської міської ради</t>
  </si>
  <si>
    <t>EMQ_1007</t>
  </si>
  <si>
    <t>ДОРОНЧЕНКО Вікторія Вікторівна</t>
  </si>
  <si>
    <t>САГАЙДАКОВА Єлизавета Максимівна</t>
  </si>
  <si>
    <t>СТАСЕНКО Катерина Романівна</t>
  </si>
  <si>
    <t>КЗ "ЛІЦЕЙ ПРИРОДНИЧИХ НАУК" КМР</t>
  </si>
  <si>
    <t>EMQ_1008</t>
  </si>
  <si>
    <t>СІДОРОВА Вікторія Олександрівна</t>
  </si>
  <si>
    <t>ПЯТАКОВА Софія Костянтинівна</t>
  </si>
  <si>
    <t>EMQ_1009</t>
  </si>
  <si>
    <t>КУДІНОВА Євгенія Миколаївна</t>
  </si>
  <si>
    <t>НЕМІЧЕВА Уляна Русланівна</t>
  </si>
  <si>
    <t>EMQ_1010</t>
  </si>
  <si>
    <t>Баб’яр Клим Павлович</t>
  </si>
  <si>
    <t>Баб’яр Платон Павлович</t>
  </si>
  <si>
    <t>Орешко Тетяна Олексіївна</t>
  </si>
  <si>
    <t>Міжнародний ліцей "Михаїл"</t>
  </si>
  <si>
    <t>EMQ_1011</t>
  </si>
  <si>
    <t>Семикін Іван Андрійович</t>
  </si>
  <si>
    <t>Руденко Богдан Сергійович</t>
  </si>
  <si>
    <t>EMQ_1012</t>
  </si>
  <si>
    <t>Заїка Назар Олександрович</t>
  </si>
  <si>
    <t>Піговський Лука Петрович</t>
  </si>
  <si>
    <t>EMQ_1013</t>
  </si>
  <si>
    <t>Коваль Дар’я Миколаївна</t>
  </si>
  <si>
    <t>Іванець Кіра Євгеніївна</t>
  </si>
  <si>
    <t>EMQ_1014</t>
  </si>
  <si>
    <t>Процай Тімур Олександрович</t>
  </si>
  <si>
    <t>Кудряшова Катерина Євгеніївна</t>
  </si>
  <si>
    <t>EMQ_1015</t>
  </si>
  <si>
    <t>Тарнавська Вікторія Михайлівна</t>
  </si>
  <si>
    <t>Тарасова Софія Денисівна</t>
  </si>
  <si>
    <t>EMQ_1016</t>
  </si>
  <si>
    <t>Омета Петро Павлович</t>
  </si>
  <si>
    <t>Бродовий Олег Володимирович</t>
  </si>
  <si>
    <t>EMQ_1017</t>
  </si>
  <si>
    <t>Бузань Марк Ярославович</t>
  </si>
  <si>
    <t>Гапко Остап Вадимович</t>
  </si>
  <si>
    <t>EMQ_1018</t>
  </si>
  <si>
    <t>Некрасов Дмитро Сергійович</t>
  </si>
  <si>
    <t>Куриш Тимофій Дмитрович</t>
  </si>
  <si>
    <t>EMQ_1019</t>
  </si>
  <si>
    <t>Шрамко Аліса Ігорівна</t>
  </si>
  <si>
    <t>Кириченко Єва Мирославівна</t>
  </si>
  <si>
    <t>EMQ_1020</t>
  </si>
  <si>
    <t>Панасюк Зоряна Андріївна</t>
  </si>
  <si>
    <t>Мерденова Марія Юріївна</t>
  </si>
  <si>
    <t>EMQ_1021</t>
  </si>
  <si>
    <t>Долічева Мілана Сергіївна</t>
  </si>
  <si>
    <t>Білоус Єва Олександрівна</t>
  </si>
  <si>
    <t>EMQ_1022</t>
  </si>
  <si>
    <t>Булик Анастасія Іванівна</t>
  </si>
  <si>
    <t>Піша Кароліна Дмитрівна</t>
  </si>
  <si>
    <t>EMQ_1023</t>
  </si>
  <si>
    <t>Чичаров-Селюков Олександр</t>
  </si>
  <si>
    <t>Сахарчук Марія Володимирівна</t>
  </si>
  <si>
    <t>Іванова Алла Дмитрівна</t>
  </si>
  <si>
    <t>Комунальний заклад "Харківський ліцей №87 Харківської міської ради"</t>
  </si>
  <si>
    <t>EMQ_1024</t>
  </si>
  <si>
    <t>Устименко Олексій Олександрович</t>
  </si>
  <si>
    <t>Мурзін Антон Андрійович</t>
  </si>
  <si>
    <t>Панасенко Вікторія Володимирівна</t>
  </si>
  <si>
    <t>Опішнянський ліцей Опішнянської селищної ради Полтавської області</t>
  </si>
  <si>
    <t>EMQ_1025</t>
  </si>
  <si>
    <t>Петренко Ілля Олександрович</t>
  </si>
  <si>
    <t>Шендрик Тарас Олександрович</t>
  </si>
  <si>
    <t>EMQ_1026</t>
  </si>
  <si>
    <t>Білоцерківець Артем Сергійович</t>
  </si>
  <si>
    <t>Солдатов Віталій Дмитрович</t>
  </si>
  <si>
    <t>EMQ_1027</t>
  </si>
  <si>
    <t>Гурин Єлизавета Ігорівна</t>
  </si>
  <si>
    <t>Ковальчук Анна Андріївна</t>
  </si>
  <si>
    <t>EMQ_1028</t>
  </si>
  <si>
    <t xml:space="preserve">Склярова Каріна </t>
  </si>
  <si>
    <t>Мась Аліна</t>
  </si>
  <si>
    <t>Золотар Яна Олександрівна</t>
  </si>
  <si>
    <t>Білозерська загальноосвітня школа І-ІІІ ступенів № 18 Білозерської міської ради</t>
  </si>
  <si>
    <t>EMQ_1029</t>
  </si>
  <si>
    <t xml:space="preserve">Поліна Комарова </t>
  </si>
  <si>
    <t>Авдощенко Катерина</t>
  </si>
  <si>
    <t>EMQ_1030</t>
  </si>
  <si>
    <t xml:space="preserve">Альошина Софія </t>
  </si>
  <si>
    <t xml:space="preserve">Голосна Софія      </t>
  </si>
  <si>
    <t>EMQ_1031</t>
  </si>
  <si>
    <t xml:space="preserve">Ольшанецький Нікіта </t>
  </si>
  <si>
    <t>Козієв Єгор</t>
  </si>
  <si>
    <t>EMQ_1032</t>
  </si>
  <si>
    <t xml:space="preserve">Ігнатьєв Тимур </t>
  </si>
  <si>
    <t>Іванов Назар</t>
  </si>
  <si>
    <t>EMQ_1033</t>
  </si>
  <si>
    <t>Притулюк Микита</t>
  </si>
  <si>
    <t xml:space="preserve">Панібратченко Єгор   </t>
  </si>
  <si>
    <t>EMQ_1034</t>
  </si>
  <si>
    <t>Борцова Юлія</t>
  </si>
  <si>
    <t>Беднякова Ганна</t>
  </si>
  <si>
    <t>EMQ_1035</t>
  </si>
  <si>
    <t xml:space="preserve">Павликівська Діана Віталіївна </t>
  </si>
  <si>
    <t>Чупира Анна Ярославівна</t>
  </si>
  <si>
    <t xml:space="preserve">Дуда Надія Романівна </t>
  </si>
  <si>
    <t>Іваниківський ліцей</t>
  </si>
  <si>
    <t>EMQ_1036</t>
  </si>
  <si>
    <t>Григорук Катерина Михайлівна</t>
  </si>
  <si>
    <t>Романишин Ангеліна Володимирівна</t>
  </si>
  <si>
    <t>EMQ_1037</t>
  </si>
  <si>
    <t>Чупира Ярослав Ярославович</t>
  </si>
  <si>
    <t>Костюк Валентина Володимирівна</t>
  </si>
  <si>
    <t>EMQ_1038</t>
  </si>
  <si>
    <t>Романів Денис Михайлович</t>
  </si>
  <si>
    <t>Слободян Павло Михайлович</t>
  </si>
  <si>
    <t>EMQ_1039</t>
  </si>
  <si>
    <t>Мартинюк Василь Іванович</t>
  </si>
  <si>
    <t xml:space="preserve">Вирстюк Анастасія Степанівна </t>
  </si>
  <si>
    <t>EMQ_1040</t>
  </si>
  <si>
    <t xml:space="preserve">Сінельник Анастасія Сергіївна </t>
  </si>
  <si>
    <t>Листопад Роман Олександрович</t>
  </si>
  <si>
    <t>Спесивцева Олеся Петрівна</t>
  </si>
  <si>
    <t>Медвинський ліцей</t>
  </si>
  <si>
    <t>EMQ_1041</t>
  </si>
  <si>
    <t>Онопрієнко Анна Василівна</t>
  </si>
  <si>
    <t>Безкоровайна Катерина Романівна</t>
  </si>
  <si>
    <t>EMQ_1042</t>
  </si>
  <si>
    <t>Панасенко Євгеній Вікторович</t>
  </si>
  <si>
    <t>Шостак Нікіта Сергійович</t>
  </si>
  <si>
    <t>EMQ_1043</t>
  </si>
  <si>
    <t>Дудар Дмитро Ярославович</t>
  </si>
  <si>
    <t>Миколенко Іван Олександрович</t>
  </si>
  <si>
    <t>EMQ_1044</t>
  </si>
  <si>
    <t>Лоборева Аліса Борисівна</t>
  </si>
  <si>
    <t>Логінов Марк Мартіншович</t>
  </si>
  <si>
    <t>Пильник Наталія Михайлівна</t>
  </si>
  <si>
    <t>Чернігівська гімназія #3 Чернігівської міської ради</t>
  </si>
  <si>
    <t>EMQ_1045</t>
  </si>
  <si>
    <t>Олешко Артем Ігорович</t>
  </si>
  <si>
    <t>Мотора Григорій Олександрович</t>
  </si>
  <si>
    <t>EMQ_1046</t>
  </si>
  <si>
    <t xml:space="preserve">Марков Дмитро Геннадійович  </t>
  </si>
  <si>
    <t>Ковшун Кирило Миколайович</t>
  </si>
  <si>
    <t>EMQ_1047</t>
  </si>
  <si>
    <t>Ветох Матвій Михайлович</t>
  </si>
  <si>
    <t>Горнюк Артем Віталійович</t>
  </si>
  <si>
    <t>EMQ_1048</t>
  </si>
  <si>
    <t>Данчило Соломія Петрівна</t>
  </si>
  <si>
    <t>Димид Софія Тарасівна</t>
  </si>
  <si>
    <t>Самілів Лариса Василівна</t>
  </si>
  <si>
    <t>Брошнівський ПЛПЛ</t>
  </si>
  <si>
    <t>EMQ_1049</t>
  </si>
  <si>
    <t>Хливнюк Діана Володимирівна</t>
  </si>
  <si>
    <t>Шилан Діана Миколаївна</t>
  </si>
  <si>
    <t>Боднарюк Ірина Леонідівна</t>
  </si>
  <si>
    <t>Відокремлений структурний підрозділ "Рівненський технічний фаховий коледж Національного університету водного господарства та природокористування"</t>
  </si>
  <si>
    <t>EMQ_1050</t>
  </si>
  <si>
    <t>Гаркуша Ангеліна Анатоліївна</t>
  </si>
  <si>
    <t>Романчук Марина Андріївна</t>
  </si>
  <si>
    <t>EMQ_1051</t>
  </si>
  <si>
    <t xml:space="preserve">Пігій Ілона Володимирівна </t>
  </si>
  <si>
    <t xml:space="preserve">Пахолко Христина Миколаївна </t>
  </si>
  <si>
    <t>Якимець Леся Василівна</t>
  </si>
  <si>
    <t>Бережанський Ліцей імені Віталія Скакуна</t>
  </si>
  <si>
    <t>EMQ_1052</t>
  </si>
  <si>
    <t>Полякова Еліна Олександрівна</t>
  </si>
  <si>
    <t>Савіцька Мар'яна Василівна</t>
  </si>
  <si>
    <t>Ладан Сергій Петрович</t>
  </si>
  <si>
    <t>Вінницький гуманітарний ліцей №1 ім.М.І.Пирогова</t>
  </si>
  <si>
    <t>EMQ_1053</t>
  </si>
  <si>
    <t>Товма Георгій Ігорович</t>
  </si>
  <si>
    <t>Матвійчук Андрій Віталійович</t>
  </si>
  <si>
    <t>EMQ_1054</t>
  </si>
  <si>
    <t>Бірюкова Любов Ігорівна</t>
  </si>
  <si>
    <t>Москаленко Софія Юріївна</t>
  </si>
  <si>
    <t>EMQ_1055</t>
  </si>
  <si>
    <t>Ружанська Анастасія Віталіївна</t>
  </si>
  <si>
    <t>Печена Каріна Євгеніївна</t>
  </si>
  <si>
    <t>EMQ_1056</t>
  </si>
  <si>
    <t>Бабінчук Діана Максимівна</t>
  </si>
  <si>
    <t>Плетньов Артем Дмитрович</t>
  </si>
  <si>
    <t>EMQ_1057</t>
  </si>
  <si>
    <t>Ковбаса Олександр Павлович</t>
  </si>
  <si>
    <t>Железняк Володимир Миколайович</t>
  </si>
  <si>
    <t xml:space="preserve">Дуда Вікторія Юріївна </t>
  </si>
  <si>
    <t xml:space="preserve">Гімназія № 7 Нікопольської міської ради </t>
  </si>
  <si>
    <t>EMQ_1058</t>
  </si>
  <si>
    <t>Жук Яна Ростиславівна</t>
  </si>
  <si>
    <t>Циганик Владислава Володимирівна</t>
  </si>
  <si>
    <t xml:space="preserve">Шацило Марія Василівна </t>
  </si>
  <si>
    <t xml:space="preserve">Коробівський НВК "ЗОШ І-ІІІ ступенів - заклад дошкільної освіти" Золотоніської міської ради Черкаської області </t>
  </si>
  <si>
    <t>EMQ_1059</t>
  </si>
  <si>
    <t>Безворотна Єлизавета Романівна</t>
  </si>
  <si>
    <t>Шацило Іван Володимирович</t>
  </si>
  <si>
    <t>EMQ_1060</t>
  </si>
  <si>
    <t>Кива Анна Романівна</t>
  </si>
  <si>
    <t>Фуштей Анна Миколаївна</t>
  </si>
  <si>
    <t>EMQ_1061</t>
  </si>
  <si>
    <t>Кичко Тимофій Андрійович</t>
  </si>
  <si>
    <t>Донець Антон Анатолійович</t>
  </si>
  <si>
    <t>EMQ_1062</t>
  </si>
  <si>
    <t>Рубан Богдан Олександрович</t>
  </si>
  <si>
    <t>Деркач Сергій Костянтинович</t>
  </si>
  <si>
    <t>EMQ_1063</t>
  </si>
  <si>
    <t>Христич Аліна Олексіївна</t>
  </si>
  <si>
    <t>Коломієць Софія Романівна</t>
  </si>
  <si>
    <t>EMQ_1064</t>
  </si>
  <si>
    <t>Герцен Євгенія Віталіївна</t>
  </si>
  <si>
    <t>Дем'яненко Марія Сергіївна</t>
  </si>
  <si>
    <t>EMQ_1065</t>
  </si>
  <si>
    <t>Тітаренко Олександр Віталійович</t>
  </si>
  <si>
    <t>Бойко Ярослав Володимирович</t>
  </si>
  <si>
    <t>EMQ_1066</t>
  </si>
  <si>
    <t>Іващенко Лілія Олексіївна</t>
  </si>
  <si>
    <t>Баранова Кіра Олександрівна</t>
  </si>
  <si>
    <t>EMQ_1067</t>
  </si>
  <si>
    <t>Джула Діана Вячеславівна</t>
  </si>
  <si>
    <t>Кроха Радіон Вадимович</t>
  </si>
  <si>
    <t>EMQ_1068</t>
  </si>
  <si>
    <t>Скутельник Віталій Миколайович</t>
  </si>
  <si>
    <t>Щербина Максим Тарасович</t>
  </si>
  <si>
    <t>EMQ_1069</t>
  </si>
  <si>
    <t>Харченко Максим Васильович</t>
  </si>
  <si>
    <t>Гнатко Максим Євгенійович</t>
  </si>
  <si>
    <t>EMQ_1070</t>
  </si>
  <si>
    <t>Харченко Софія Олександрівна</t>
  </si>
  <si>
    <t>Фуштей Софія Миколаївна</t>
  </si>
  <si>
    <t>EMQ_1071</t>
  </si>
  <si>
    <t>Акользіна Аріна Вікторівна</t>
  </si>
  <si>
    <t>Подзолкін Олександр Русланович</t>
  </si>
  <si>
    <t xml:space="preserve">Кротова Тетяна Василівна </t>
  </si>
  <si>
    <t>Запорізька гімназія №41 Запорізької міської ради</t>
  </si>
  <si>
    <t>EMQ_1072</t>
  </si>
  <si>
    <t>Волинець Аріадна Русланівна</t>
  </si>
  <si>
    <t>Черпалюк Вікторія Володимирівна</t>
  </si>
  <si>
    <t>Козак Людмила Миколаївна</t>
  </si>
  <si>
    <t>Опорний заклад Почаївська ЗОШ І-ІІІ ступенів</t>
  </si>
  <si>
    <t>EMQ_1073</t>
  </si>
  <si>
    <t>Дроб Владислав Русланович</t>
  </si>
  <si>
    <t>Черепенко Денис Віталійович</t>
  </si>
  <si>
    <t>EMQ_1074</t>
  </si>
  <si>
    <t>Ярмусь Давид Олександрович</t>
  </si>
  <si>
    <t>Бондар Матвій Володимирович</t>
  </si>
  <si>
    <t>EMQ_1075</t>
  </si>
  <si>
    <t>Петрик Аріадна</t>
  </si>
  <si>
    <t xml:space="preserve">Ярмолка Роман </t>
  </si>
  <si>
    <t>Мудрик Людмила Степанівна</t>
  </si>
  <si>
    <t>EMQ_1076</t>
  </si>
  <si>
    <t>Іващук Уляна Сергіївна</t>
  </si>
  <si>
    <t>Ярмусь Юлія Олегівна</t>
  </si>
  <si>
    <t>EMQ_1077</t>
  </si>
  <si>
    <t>Вихованець Яна Ігорівна</t>
  </si>
  <si>
    <t>Данилюк Олена Василівна</t>
  </si>
  <si>
    <t>Романюк Тетяна Іванівна</t>
  </si>
  <si>
    <t>EMQ_1078</t>
  </si>
  <si>
    <t>Коваль Марія Ігорівна</t>
  </si>
  <si>
    <t>Грішина Дарина Русланівна</t>
  </si>
  <si>
    <t>EMQ_1079</t>
  </si>
  <si>
    <t>Каминіна Анастасія Максимівна</t>
  </si>
  <si>
    <t>Шматок Олеся Романівна</t>
  </si>
  <si>
    <t>Воронецька Ірина Яківна</t>
  </si>
  <si>
    <t>Ліцей ім. Михайла Драгоманова</t>
  </si>
  <si>
    <t>EMQ_1080</t>
  </si>
  <si>
    <t>Музика Злата Романівна</t>
  </si>
  <si>
    <t>Чепеленко Іван Володимирович</t>
  </si>
  <si>
    <t>EMQ_1081</t>
  </si>
  <si>
    <t>Поліщук Катерина Олегівна</t>
  </si>
  <si>
    <t>Олещенко Анна Станіславівна</t>
  </si>
  <si>
    <t>EMQ_1082</t>
  </si>
  <si>
    <t>Салмінський Володимир Дмитрович</t>
  </si>
  <si>
    <t>Зекерья Тимофій Арсенович</t>
  </si>
  <si>
    <t>EMQ_1083</t>
  </si>
  <si>
    <t>Волохоненко Анастасія Юріївна</t>
  </si>
  <si>
    <t>Баліцька Тетяна Олексіївна</t>
  </si>
  <si>
    <t>EMQ_1084</t>
  </si>
  <si>
    <t>Клименко Аліна Ігорівна</t>
  </si>
  <si>
    <t>Алексєєв Микита Віталійович</t>
  </si>
  <si>
    <t>EMQ_1085</t>
  </si>
  <si>
    <t>Новікова Марія Костянтинівна</t>
  </si>
  <si>
    <t>Волік Анастасія Олександрівна</t>
  </si>
  <si>
    <t>EMQ_1086</t>
  </si>
  <si>
    <t>Уницька Софія Вадимівна</t>
  </si>
  <si>
    <t>Кіпчук Владислава Артемівна</t>
  </si>
  <si>
    <t>EMQ_1087</t>
  </si>
  <si>
    <t>Олєшкевич Поліна Євгенівна</t>
  </si>
  <si>
    <t>Косенко Поліна Анатоліївна</t>
  </si>
  <si>
    <t>EMQ_1088</t>
  </si>
  <si>
    <t>Савчук Гліб Олександрович</t>
  </si>
  <si>
    <t xml:space="preserve">Василик Єва Олексіївна </t>
  </si>
  <si>
    <t>Лимарчук Марина Володимирівна</t>
  </si>
  <si>
    <t>EMQ_1089</t>
  </si>
  <si>
    <t>Галабурда Іван Миколайович</t>
  </si>
  <si>
    <t>Ветров Андрій Олександрович</t>
  </si>
  <si>
    <t>EMQ_1090</t>
  </si>
  <si>
    <t>Гогінадзе Аліса Георгіївна</t>
  </si>
  <si>
    <t>Глущенко Тимофій Олександрович</t>
  </si>
  <si>
    <t>EMQ_1091</t>
  </si>
  <si>
    <t>Трофимчук Олена Олександрівна</t>
  </si>
  <si>
    <t>Шингур Єлизавета Максимівна</t>
  </si>
  <si>
    <t>EMQ_1092</t>
  </si>
  <si>
    <t>Щербатюк Каріна Русланівна</t>
  </si>
  <si>
    <t>Щербатюк Діана Русланівна</t>
  </si>
  <si>
    <t>EMQ_1093</t>
  </si>
  <si>
    <t>Степаненко Катерина Романівна</t>
  </si>
  <si>
    <t>Степаненко Андрій Романович</t>
  </si>
  <si>
    <t>EMQ_1094</t>
  </si>
  <si>
    <t>Насирова Валерія Маратівна</t>
  </si>
  <si>
    <t>Потапенко Поліна Володимирівна</t>
  </si>
  <si>
    <t>EMQ_1095</t>
  </si>
  <si>
    <t>Чередніченко Валєрій Вікторович</t>
  </si>
  <si>
    <t>Снєгірьова Дар`я Олександрівна</t>
  </si>
  <si>
    <t>EMQ_1096</t>
  </si>
  <si>
    <t>Філімонова Аліна Станіславівна</t>
  </si>
  <si>
    <t>Нагорна Поліна Володимирівна</t>
  </si>
  <si>
    <t>Лисенко Єлизавета Анатоліївна</t>
  </si>
  <si>
    <t>EMQ_1097</t>
  </si>
  <si>
    <t>Чуприна Софія Владиславівна</t>
  </si>
  <si>
    <t>Нікітова Вероніка Юріївна</t>
  </si>
  <si>
    <t>EMQ_1098</t>
  </si>
  <si>
    <t>Черненко Олександр Костянтинович</t>
  </si>
  <si>
    <t>Кучман Дмитро Андрійович</t>
  </si>
  <si>
    <t>EMQ_1099</t>
  </si>
  <si>
    <t>Кононенко Ілля Олександрович</t>
  </si>
  <si>
    <t>Муха Олександр Євгенійович</t>
  </si>
  <si>
    <t>EMQ_1100</t>
  </si>
  <si>
    <t>Петриченко Поліна Вікторівна</t>
  </si>
  <si>
    <t>Бритавська Поліна Володимирівна</t>
  </si>
  <si>
    <t>EMQ_1101</t>
  </si>
  <si>
    <t>Мантач Анна Марія В'ячеславівна</t>
  </si>
  <si>
    <t>Климентьєва Ангєліна Сергіївна</t>
  </si>
  <si>
    <t>EMQ_1102</t>
  </si>
  <si>
    <t>Гвелесіані Андрій Вікторович</t>
  </si>
  <si>
    <t>Левченко Мирослав Максимович</t>
  </si>
  <si>
    <t>EMQ_1103</t>
  </si>
  <si>
    <t>Шаравська Ольга Володимирівна</t>
  </si>
  <si>
    <t>Пархоменко Аліса Олександрівна</t>
  </si>
  <si>
    <t>EMQ_1104</t>
  </si>
  <si>
    <t>Онищак Тимофій Миколайович</t>
  </si>
  <si>
    <t>Радіонова Марія Євгеніївна</t>
  </si>
  <si>
    <t>Чернюк Світлана Вікторівна</t>
  </si>
  <si>
    <t>Сухобалківський ліцей Мостівської сільської ради Вознесенського району</t>
  </si>
  <si>
    <t>EMQ_1105</t>
  </si>
  <si>
    <t>Філінська Марія Володимирівна</t>
  </si>
  <si>
    <t>Колосова Вікторія Віталіївна</t>
  </si>
  <si>
    <t>Гудзь Ірина Миколаївна</t>
  </si>
  <si>
    <t>Вільнотерешківська гімназія імені І.М.Волочая Піщанської сільської ради</t>
  </si>
  <si>
    <t>EMQ_1106</t>
  </si>
  <si>
    <t>Малюченко Анна Дмитрівна</t>
  </si>
  <si>
    <t>Мещерякова Анастасія Юріївна</t>
  </si>
  <si>
    <t>EMQ_1107</t>
  </si>
  <si>
    <t>Вітенко Анна Вікторівна</t>
  </si>
  <si>
    <t>Плоха Анастасія Анатоліївна</t>
  </si>
  <si>
    <t>EMQ_1108</t>
  </si>
  <si>
    <t>Смик Стефанія Володимирівн</t>
  </si>
  <si>
    <t>Мудрик Дарина Іванівна</t>
  </si>
  <si>
    <t>EMQ_1109</t>
  </si>
  <si>
    <t>Плохий Назар Володимирович</t>
  </si>
  <si>
    <t>Силенко Олександр Вікторович</t>
  </si>
  <si>
    <t>EMQ_1110</t>
  </si>
  <si>
    <t>Мошляк Анна В'ячеславівна</t>
  </si>
  <si>
    <t>Погорілець Валерія Олексіївна</t>
  </si>
  <si>
    <t>EMQ_1111</t>
  </si>
  <si>
    <t>Бочуля Роман Олександрович</t>
  </si>
  <si>
    <t>Крупа Олександр Романович</t>
  </si>
  <si>
    <t>EMQ_1112</t>
  </si>
  <si>
    <t>Корнієнко Анастасія Сергіївна</t>
  </si>
  <si>
    <t>Купко Єгор Ігорович</t>
  </si>
  <si>
    <t>EMQ_1113</t>
  </si>
  <si>
    <t>Кузьменко Марія Володимирівна</t>
  </si>
  <si>
    <t>Левкович Маргарита Богданівна</t>
  </si>
  <si>
    <t>EMQ_1114</t>
  </si>
  <si>
    <t>Швайко Вадим Олегович</t>
  </si>
  <si>
    <t>Білоусько Ростислав Віталійович</t>
  </si>
  <si>
    <t>EMQ_1115</t>
  </si>
  <si>
    <t>Краскова Анна Іванівна</t>
  </si>
  <si>
    <t>Давидко Катерина Павлівна</t>
  </si>
  <si>
    <t>EMQ_1116</t>
  </si>
  <si>
    <t>Маргошвілі Альбіна Ібраімівна</t>
  </si>
  <si>
    <t>Павленко Вікторія Миколаївна</t>
  </si>
  <si>
    <t>EMQ_1117</t>
  </si>
  <si>
    <t>Душкіна Анастасія Сергіївна</t>
  </si>
  <si>
    <t>Дика Катерина Олегівна</t>
  </si>
  <si>
    <t>Шолька Сергій Миколайович</t>
  </si>
  <si>
    <t>Арцизький ліцей №5 з початковою школою та гімназією Арцизької міської ради</t>
  </si>
  <si>
    <t>EMQ_1118</t>
  </si>
  <si>
    <t>Леденьова Поліна Олександрівна</t>
  </si>
  <si>
    <t>Красіля Марина Ігорівна</t>
  </si>
  <si>
    <t>EMQ_1119</t>
  </si>
  <si>
    <t>Ворнікова Кіра Віталіївна</t>
  </si>
  <si>
    <t>Терзі Аделіна Вікторівна</t>
  </si>
  <si>
    <t>EMQ_1120</t>
  </si>
  <si>
    <t>Бондаренко Олександр Євгенович</t>
  </si>
  <si>
    <t>Махов Іван Сергійович</t>
  </si>
  <si>
    <t>EMQ_1121</t>
  </si>
  <si>
    <t>Орліогло Софія Романівна</t>
  </si>
  <si>
    <t>Тамарлі Ганна Валеріївна</t>
  </si>
  <si>
    <t>Кірієнко Олена Олександрівна</t>
  </si>
  <si>
    <t>Першотравенський ліцей №2 Першотравенської міської ради</t>
  </si>
  <si>
    <t>EMQ_1122</t>
  </si>
  <si>
    <t>Шевчук Вероніка Сергїівна</t>
  </si>
  <si>
    <t>Глянько Ганна Максимівна</t>
  </si>
  <si>
    <t>EMQ_1123</t>
  </si>
  <si>
    <t>Компанієць Софія Богданівна</t>
  </si>
  <si>
    <t>Неділько Ганна Юріївна</t>
  </si>
  <si>
    <t>EMQ_1124</t>
  </si>
  <si>
    <t>Селін Гліб Олексійович</t>
  </si>
  <si>
    <t>Токар Дмитро Андрійович</t>
  </si>
  <si>
    <t>Ільїна Ніна Вікторівна</t>
  </si>
  <si>
    <t>EMQ_1125</t>
  </si>
  <si>
    <t>Шулєпов Лев Сергійович</t>
  </si>
  <si>
    <t>Пархоменко Євген Андрійович</t>
  </si>
  <si>
    <t>EMQ_1126</t>
  </si>
  <si>
    <t>Покора Марія Миколаївна</t>
  </si>
  <si>
    <t>Макарова Олександра Дмитрівна</t>
  </si>
  <si>
    <t>EMQ_1127</t>
  </si>
  <si>
    <t>Мініна Анастасія Вікторівна</t>
  </si>
  <si>
    <t>Скрипник Ксенія Вікторівна</t>
  </si>
  <si>
    <t>EMQ_1128</t>
  </si>
  <si>
    <t>Вовк Валерія Вадимівна</t>
  </si>
  <si>
    <t>Османов Костянтин Андрійович</t>
  </si>
  <si>
    <t>EMQ_1129</t>
  </si>
  <si>
    <t>Гамаюнова Ганна Юріївна</t>
  </si>
  <si>
    <t>Остроух Вероніка Іванівна</t>
  </si>
  <si>
    <t>EMQ_1130</t>
  </si>
  <si>
    <t>Шульган Юлія Миколаївна</t>
  </si>
  <si>
    <t>Майовська Дарина Володимирівна</t>
  </si>
  <si>
    <t>Качор Ірина Володимирівна
Лущак Наталія Олександрівна</t>
  </si>
  <si>
    <t>Зашківський ліцей імені Євгена Коновальця</t>
  </si>
  <si>
    <t>EMQ_1131</t>
  </si>
  <si>
    <t>Колодій Вікторія Ігорівна</t>
  </si>
  <si>
    <t>Чук Поліна</t>
  </si>
  <si>
    <t>EMQ_1132</t>
  </si>
  <si>
    <t>Фіть Матвій Сергійович</t>
  </si>
  <si>
    <t>Тромса Дмитро Григорович</t>
  </si>
  <si>
    <t>EMQ_1133</t>
  </si>
  <si>
    <t>Сава Володимир</t>
  </si>
  <si>
    <t>Цюрпіта Віталій Васильович</t>
  </si>
  <si>
    <t>EMQ_1134</t>
  </si>
  <si>
    <t>Байдала Артем Ігорович</t>
  </si>
  <si>
    <t>Левицька Вікторія Романівна</t>
  </si>
  <si>
    <t>EMQ_1135</t>
  </si>
  <si>
    <t>Дацко Данило Андрійович</t>
  </si>
  <si>
    <t>Серкутан Даниїл</t>
  </si>
  <si>
    <t>EMQ_1136</t>
  </si>
  <si>
    <t>Рєзік Ксенія</t>
  </si>
  <si>
    <t xml:space="preserve">Акімова Анна </t>
  </si>
  <si>
    <t>Вронська Інна Миколаївна, вчитель</t>
  </si>
  <si>
    <t>Дніпровський ліцей 28 Дніпровської міської  ради</t>
  </si>
  <si>
    <t>EMQ_1137</t>
  </si>
  <si>
    <t>Анашенко Дарина</t>
  </si>
  <si>
    <t xml:space="preserve">Матвієць Ксенія </t>
  </si>
  <si>
    <t>EMQ_1138</t>
  </si>
  <si>
    <t>Романенко Максим</t>
  </si>
  <si>
    <t>Чернова Анна</t>
  </si>
  <si>
    <t>Вронська Інна Миколаївна</t>
  </si>
  <si>
    <t>EMQ_1139</t>
  </si>
  <si>
    <t>Коломійченко Єгор</t>
  </si>
  <si>
    <t>Хмарська Софія</t>
  </si>
  <si>
    <t>EMQ_1140</t>
  </si>
  <si>
    <t>Кривенчук Єгор</t>
  </si>
  <si>
    <t>Безуглий Ілля</t>
  </si>
  <si>
    <t>EMQ_1141</t>
  </si>
  <si>
    <t>Безпалов Артем Ігорович</t>
  </si>
  <si>
    <t>Глушко Євген Юрійович</t>
  </si>
  <si>
    <t>Левицька Олена Миколаївна</t>
  </si>
  <si>
    <t>Комунальний заклад "Ліцей "Вікторія-П" Кропивницької міської ради"</t>
  </si>
  <si>
    <t>EMQ_1142</t>
  </si>
  <si>
    <t>Янковська Софія Ярославівна</t>
  </si>
  <si>
    <t xml:space="preserve">Кривенко Амалія Сергіївна   </t>
  </si>
  <si>
    <t>EMQ_1143</t>
  </si>
  <si>
    <t>Стьожка Ілля Олегович</t>
  </si>
  <si>
    <t>Давиденко Богдан Віталійович</t>
  </si>
  <si>
    <t>EMQ_1144</t>
  </si>
  <si>
    <t>Маковей Марія Євгеніївна</t>
  </si>
  <si>
    <t>Вранцева Анастасія Олексіївна</t>
  </si>
  <si>
    <t>EMQ_1145</t>
  </si>
  <si>
    <t>Байол Вікторія Олегівна</t>
  </si>
  <si>
    <t>Денисова Валерія Олександрівна</t>
  </si>
  <si>
    <t>EMQ_1146</t>
  </si>
  <si>
    <t>Гавриш Тимур Володимирович</t>
  </si>
  <si>
    <t>Герасименко Сергій Андрійович</t>
  </si>
  <si>
    <t>EMQ_1147</t>
  </si>
  <si>
    <t>Дилдін Артем Олександрович</t>
  </si>
  <si>
    <t>Черненко Фелікс Герардович</t>
  </si>
  <si>
    <t>EMQ_1148</t>
  </si>
  <si>
    <t>Полєжаєва Дар’я Володимирівна</t>
  </si>
  <si>
    <t>Мягкова Софія Дмитрівна</t>
  </si>
  <si>
    <t>EMQ_1149</t>
  </si>
  <si>
    <t>Ситніченко Олександр Ігорович</t>
  </si>
  <si>
    <t>Сіленко Поліна Віталіївна</t>
  </si>
  <si>
    <t>Ситніченко Ольга Анатоліївна</t>
  </si>
  <si>
    <t>Білозірський ліцей - опорний заклад загальної середньої освіти Білозірської сільської ради Черкаського району Черкаської області</t>
  </si>
  <si>
    <t>EMQ_1150</t>
  </si>
  <si>
    <t>Даниленко Вероніка Іванівна</t>
  </si>
  <si>
    <t>Феофанова Олена Олексіївна</t>
  </si>
  <si>
    <t>Корнієнко Світлана Іванівна</t>
  </si>
  <si>
    <t>Ціпківська гімназія Краснолуцька сільська рада</t>
  </si>
  <si>
    <t>EMQ_1151</t>
  </si>
  <si>
    <t>Воловик Максим Євгенійович</t>
  </si>
  <si>
    <t>Матанцев Іван Олексадрович</t>
  </si>
  <si>
    <t>EMQ_1152</t>
  </si>
  <si>
    <t>Фень Марія Сергіївна</t>
  </si>
  <si>
    <t>Фень Наталія Сергіївна</t>
  </si>
  <si>
    <t>EMQ_1153</t>
  </si>
  <si>
    <t>Герасименко Софія Володимирівна</t>
  </si>
  <si>
    <t>Давид Крістіна Василівна</t>
  </si>
  <si>
    <t>EMQ_1154</t>
  </si>
  <si>
    <t xml:space="preserve">Здихальська Ася Петрівна </t>
  </si>
  <si>
    <t xml:space="preserve">Богуславський Артем Вадимович </t>
  </si>
  <si>
    <t xml:space="preserve">Кирилюк Антоніна Миколаївна </t>
  </si>
  <si>
    <t>Старокостянтинівська ЗОШ І-ІІІ ступенів v1</t>
  </si>
  <si>
    <t>EMQ_1155</t>
  </si>
  <si>
    <t xml:space="preserve">Покоюк Дарія Ігорівна </t>
  </si>
  <si>
    <t>Капляр Вікторія Сергіївна</t>
  </si>
  <si>
    <t>EMQ_1156</t>
  </si>
  <si>
    <t xml:space="preserve">Хомич Діана Володимирівна </t>
  </si>
  <si>
    <t xml:space="preserve">Олійник Аліна Дмитрівна </t>
  </si>
  <si>
    <t>EMQ_1157</t>
  </si>
  <si>
    <t xml:space="preserve">Курган Назар Олександрович </t>
  </si>
  <si>
    <t>Гринчишин Назарій Сергійович</t>
  </si>
  <si>
    <t>EMQ_1158</t>
  </si>
  <si>
    <t xml:space="preserve">Литва Анна Русланівна </t>
  </si>
  <si>
    <t xml:space="preserve">Іващук Анастасія Іванівна </t>
  </si>
  <si>
    <t>EMQ_1159</t>
  </si>
  <si>
    <t xml:space="preserve">Березний Богдан Михайлович </t>
  </si>
  <si>
    <t xml:space="preserve">Хомич Аліса Дмитрівна </t>
  </si>
  <si>
    <t>EMQ_1160</t>
  </si>
  <si>
    <t xml:space="preserve">Вовчук Ангеліна Олегівна </t>
  </si>
  <si>
    <t xml:space="preserve">Черниш Андрій Васильович </t>
  </si>
  <si>
    <t>EMQ_1161</t>
  </si>
  <si>
    <t>Мосоров Олег Олександрович</t>
  </si>
  <si>
    <t xml:space="preserve">Горбанчук Михайло Іванович </t>
  </si>
  <si>
    <t>EMQ_1162</t>
  </si>
  <si>
    <t xml:space="preserve">Полупан Аніта Романівна </t>
  </si>
  <si>
    <t xml:space="preserve">Кузьмич Олена Юріївна </t>
  </si>
  <si>
    <t>EMQ_1163</t>
  </si>
  <si>
    <t xml:space="preserve">Лісовський Назар Дмитрович </t>
  </si>
  <si>
    <t xml:space="preserve">Боровик Олеся Олегівна </t>
  </si>
  <si>
    <t>EMQ_1164</t>
  </si>
  <si>
    <t>Мотозюк Дарія Юріївна</t>
  </si>
  <si>
    <t xml:space="preserve">Яроцька Софія Сергіївна </t>
  </si>
  <si>
    <t>EMQ_1165</t>
  </si>
  <si>
    <t xml:space="preserve">Фурман Василь Андрійович </t>
  </si>
  <si>
    <t xml:space="preserve">Сімак Микола Миколайович </t>
  </si>
  <si>
    <t>EMQ_1166</t>
  </si>
  <si>
    <t>Микитюк Артем Володимирович</t>
  </si>
  <si>
    <t>Думарецький Дмитрій Олександрович</t>
  </si>
  <si>
    <t>Надобко Оксана Григорівна</t>
  </si>
  <si>
    <t>Комунальний заклад загальної середньої освіти Ліцей №1 ім. Володимира Красицького Хмельницької міської ради</t>
  </si>
  <si>
    <t>EMQ_1167</t>
  </si>
  <si>
    <t>Гончарук Михайло Олегович</t>
  </si>
  <si>
    <t>Плохотнюк Микита Платонович</t>
  </si>
  <si>
    <t>EMQ_1168</t>
  </si>
  <si>
    <t>Попик Дзвенислава Андріївна</t>
  </si>
  <si>
    <t>Собчинська Катерина Вікторівна</t>
  </si>
  <si>
    <t>EMQ_1169</t>
  </si>
  <si>
    <t>Синчук Олексій Васильович</t>
  </si>
  <si>
    <t>Ткач Іван Сергійович</t>
  </si>
  <si>
    <t>EMQ_1170</t>
  </si>
  <si>
    <t>Когунь Віолетта Андріївна</t>
  </si>
  <si>
    <t>Гончарук Марія Олегівна</t>
  </si>
  <si>
    <t>EMQ_1171</t>
  </si>
  <si>
    <t>Приходченко Ольга Максимівна</t>
  </si>
  <si>
    <t>Худняк Вікторія Вікторівна</t>
  </si>
  <si>
    <t>EMQ_1172</t>
  </si>
  <si>
    <t>Соловей Микола Володимирович</t>
  </si>
  <si>
    <t>Ковальчук Іван Олександрович</t>
  </si>
  <si>
    <t>EMQ_1173</t>
  </si>
  <si>
    <t>Гальченко Юрій Володимирович</t>
  </si>
  <si>
    <t>Синишин Микола Михайлович</t>
  </si>
  <si>
    <t>Івасюнько Майя Юріївна</t>
  </si>
  <si>
    <t>EMQ_1174</t>
  </si>
  <si>
    <t>Саврацька Марія Володимирівна</t>
  </si>
  <si>
    <t>Савков Михайло Іванович</t>
  </si>
  <si>
    <t>EMQ_1175</t>
  </si>
  <si>
    <t>Нич Мілена Антонівна</t>
  </si>
  <si>
    <t>Ковальчук Софія Андріївна</t>
  </si>
  <si>
    <t>EMQ_1176</t>
  </si>
  <si>
    <t>Бабій Софія Вадимівна</t>
  </si>
  <si>
    <t>Яніцька Софія Радиславівна</t>
  </si>
  <si>
    <t>EMQ_1177</t>
  </si>
  <si>
    <t>Сас Матвій Юрійович</t>
  </si>
  <si>
    <t>Лук'янець Єгор Олексійович</t>
  </si>
  <si>
    <t>EMQ_1178</t>
  </si>
  <si>
    <t xml:space="preserve">Гарбар Павло Андрійович </t>
  </si>
  <si>
    <t>Міщенко Дмитро Олександрович</t>
  </si>
  <si>
    <t>EMQ_1179</t>
  </si>
  <si>
    <t>Акаєвич Ілля Сергійович</t>
  </si>
  <si>
    <t>Могильницький Валентин Сергійович</t>
  </si>
  <si>
    <t>Блінова Катерина Сергіївна</t>
  </si>
  <si>
    <t>EMQ_1180</t>
  </si>
  <si>
    <t>Чернецька Аріна Віталіївна</t>
  </si>
  <si>
    <t>Гаврилюк анастасія Максимівна</t>
  </si>
  <si>
    <t>EMQ_1181</t>
  </si>
  <si>
    <t>Воробйов Данило Олегович</t>
  </si>
  <si>
    <t>Рогатюк Гордій Дмитрович</t>
  </si>
  <si>
    <t>Матощук Тетяна Борисівна</t>
  </si>
  <si>
    <t>EMQ_1182</t>
  </si>
  <si>
    <t>Шеліхін Владислав Михайлович</t>
  </si>
  <si>
    <t>Клинін Петро Денисович</t>
  </si>
  <si>
    <t>Загідуліна Наталія Георгіївна</t>
  </si>
  <si>
    <t>Ліцей № 214 м. Києва</t>
  </si>
  <si>
    <t>EMQ_1183</t>
  </si>
  <si>
    <t>Красуцька Софія Петрівна</t>
  </si>
  <si>
    <t>Рученчин Вікторія Мирославівна</t>
  </si>
  <si>
    <t xml:space="preserve">Терен Тетяна Василівна </t>
  </si>
  <si>
    <t xml:space="preserve">СЗШ №90 м.Львова </t>
  </si>
  <si>
    <t>EMQ_1184</t>
  </si>
  <si>
    <t>Катарина Юлія Юріївна</t>
  </si>
  <si>
    <t>Мойса Анна-Марія Ігорівна</t>
  </si>
  <si>
    <t>EMQ_1185</t>
  </si>
  <si>
    <t>Ганяк Таїсія Василівна</t>
  </si>
  <si>
    <t>Скобало Вікторія Ярославівна</t>
  </si>
  <si>
    <t>EMQ_1186</t>
  </si>
  <si>
    <t>Терешко Дарина Іванівна</t>
  </si>
  <si>
    <t xml:space="preserve">Мельник Вікторія Ігорівна </t>
  </si>
  <si>
    <t>EMQ_1187</t>
  </si>
  <si>
    <t>Мошовський Ігор Андрійович</t>
  </si>
  <si>
    <t>Кухар Остап Степанович</t>
  </si>
  <si>
    <t>EMQ_1188</t>
  </si>
  <si>
    <t>Єрмаков Владислав Олександрович</t>
  </si>
  <si>
    <t>Рибачук Остап Юрійович</t>
  </si>
  <si>
    <t>EMQ_1189</t>
  </si>
  <si>
    <t>Михайляк Маркіян Богданович</t>
  </si>
  <si>
    <t>Коваль Олег Юрійович</t>
  </si>
  <si>
    <t>EMQ_1190</t>
  </si>
  <si>
    <t>Салабай Назар Ігорович</t>
  </si>
  <si>
    <t>Данилюк Ангеліна Олександрівна</t>
  </si>
  <si>
    <t>EMQ_1191</t>
  </si>
  <si>
    <t>Лопушанська Ольга Олегівна</t>
  </si>
  <si>
    <t>Думич Ярина Олегівна</t>
  </si>
  <si>
    <t>EMQ_1192</t>
  </si>
  <si>
    <t>Неустроєва Дар'я Олегівна</t>
  </si>
  <si>
    <t>Калашник Злата Сергіївна</t>
  </si>
  <si>
    <t>Мусієнко Ірина Янківна</t>
  </si>
  <si>
    <t>ЗЗСО гімназія №12 Дружківської міської ради Донецької області</t>
  </si>
  <si>
    <t>EMQ_1193</t>
  </si>
  <si>
    <t>Прищенко Артем Андрійович</t>
  </si>
  <si>
    <t>Гамідова Каріна Анарівна</t>
  </si>
  <si>
    <t>Конотоп Павло Миколайович</t>
  </si>
  <si>
    <t>Недригайлівський ліцей Недригайлівської селищної ради</t>
  </si>
  <si>
    <t>EMQ_1194</t>
  </si>
  <si>
    <t>Боровик Кіріл Іванович</t>
  </si>
  <si>
    <t>Нємцева Діана Сергіівна</t>
  </si>
  <si>
    <t>EMQ_1195</t>
  </si>
  <si>
    <t>Швачка Катерина Андріївна</t>
  </si>
  <si>
    <t>Щербина Валерія Олександрівна</t>
  </si>
  <si>
    <t>Євстаф'єва Тетяна Олександрівна</t>
  </si>
  <si>
    <t xml:space="preserve">Краматорська загальноосвітня школа І-ІІІ ступенів №26 Краматорської міської ради Донецької області </t>
  </si>
  <si>
    <t>EMQ_1196</t>
  </si>
  <si>
    <t>Марінеско Анатолій Вікторович</t>
  </si>
  <si>
    <t>Закурін Андрій Ігорович</t>
  </si>
  <si>
    <t xml:space="preserve">Тищенко Інна Іванівна </t>
  </si>
  <si>
    <t>Комунальний заклад "Ліцей 5 Покровської міської ради Дніпропетровської області"</t>
  </si>
  <si>
    <t>EMQ_1197</t>
  </si>
  <si>
    <t>Глотова Вікторія</t>
  </si>
  <si>
    <t>Горобій Софія</t>
  </si>
  <si>
    <t>EMQ_1198</t>
  </si>
  <si>
    <t>Мінінок Яна Вікторівна</t>
  </si>
  <si>
    <t>Головатюк Альбіна Сергіївна</t>
  </si>
  <si>
    <t>EMQ_1199</t>
  </si>
  <si>
    <t>Яупова Любов Юріївна</t>
  </si>
  <si>
    <t>Черненко Олексій Владиславович</t>
  </si>
  <si>
    <t>EMQ_1200</t>
  </si>
  <si>
    <t>Бурядник Ксенія Миколаївна</t>
  </si>
  <si>
    <t>Ткаченко Віра Василівна</t>
  </si>
  <si>
    <t>EMQ_1201</t>
  </si>
  <si>
    <t>Балтян Софія Геннадіївна</t>
  </si>
  <si>
    <t>Макаренко Ростислав Русланович</t>
  </si>
  <si>
    <t>EMQ_1202</t>
  </si>
  <si>
    <t>Марченко Марк Сергійович</t>
  </si>
  <si>
    <t>Проща Олена Максимівна</t>
  </si>
  <si>
    <t>EMQ_1203</t>
  </si>
  <si>
    <t>Гибало Андрій Олександрович</t>
  </si>
  <si>
    <t>Росовський Владислав Едуардович</t>
  </si>
  <si>
    <t>EMQ_1204</t>
  </si>
  <si>
    <t>Жеглов Богдан Петрович</t>
  </si>
  <si>
    <t>Ругальов Роман Леонідович</t>
  </si>
  <si>
    <t>EMQ_1205</t>
  </si>
  <si>
    <t>Боднар Марія Андріївна</t>
  </si>
  <si>
    <t xml:space="preserve">Новицька Марія Олегівна </t>
  </si>
  <si>
    <t>Боднар Ірина Миколаївна</t>
  </si>
  <si>
    <t>Івано-Франківський приватний ліцей "Католицький ліцей святого Василія Великого"</t>
  </si>
  <si>
    <t>EMQ_1206</t>
  </si>
  <si>
    <t>Косяков Валерій Олексійович</t>
  </si>
  <si>
    <t>Чжао Жень</t>
  </si>
  <si>
    <t>Стріженок Наталія Олександрівна</t>
  </si>
  <si>
    <t>Ліцей № 85 міста Києва</t>
  </si>
  <si>
    <t>EMQ_1207</t>
  </si>
  <si>
    <t>Малиш Марк</t>
  </si>
  <si>
    <t>Скоробагатий Тимур</t>
  </si>
  <si>
    <t>EMQ_1208</t>
  </si>
  <si>
    <t>Длуський Дмитро Олегович</t>
  </si>
  <si>
    <t>Мазур Тимур Олександрович</t>
  </si>
  <si>
    <t>EMQ_1209</t>
  </si>
  <si>
    <t>Набієва Сарвіноз Бахтієрівна</t>
  </si>
  <si>
    <t>Колосовська Діана Сергіївна</t>
  </si>
  <si>
    <t>EMQ_1210</t>
  </si>
  <si>
    <t>Нечипоренко Анастасія Андріївна</t>
  </si>
  <si>
    <t>Німенко Дар'я Анатоліївна</t>
  </si>
  <si>
    <t>EMQ_1211</t>
  </si>
  <si>
    <t>Тулупов Марк Вікторович</t>
  </si>
  <si>
    <t>Глазков Володимир Олександрович</t>
  </si>
  <si>
    <t>EMQ_1212</t>
  </si>
  <si>
    <t>Мошик Михайло Георгійович</t>
  </si>
  <si>
    <t>Бєлокуров Андрій Денисович</t>
  </si>
  <si>
    <t>EMQ_1213</t>
  </si>
  <si>
    <t>Іванов Михайло Андрійович</t>
  </si>
  <si>
    <t>Науменко Даніїл Олександрович</t>
  </si>
  <si>
    <t>EMQ_1214</t>
  </si>
  <si>
    <t>Кураков Владислав Олександрович</t>
  </si>
  <si>
    <t>Гороховік Данило Вадимович</t>
  </si>
  <si>
    <t>EMQ_1215</t>
  </si>
  <si>
    <t>Новак Поліна Романівна</t>
  </si>
  <si>
    <t>Яковлева Мирослава Артемівна</t>
  </si>
  <si>
    <t>EMQ_1216</t>
  </si>
  <si>
    <t>Назаренко Владислав Віталійович</t>
  </si>
  <si>
    <t>Машківський Микола Андрійович</t>
  </si>
  <si>
    <t>EMQ_1217</t>
  </si>
  <si>
    <t>Гаманюк Нікіта Ігорович</t>
  </si>
  <si>
    <t>Волошин Данило Юрійович</t>
  </si>
  <si>
    <t>EMQ_1218</t>
  </si>
  <si>
    <t>Давиденко Марія Олексіївна</t>
  </si>
  <si>
    <t>Лябоженко Поліна Сергіївна</t>
  </si>
  <si>
    <t>EMQ_1219</t>
  </si>
  <si>
    <t>Слінчук Кіра Борисівна</t>
  </si>
  <si>
    <t>Биков Павло Петрович</t>
  </si>
  <si>
    <t>Ткачук Олена Михайлівна</t>
  </si>
  <si>
    <t>Новогуйвинський ліцей імені Сергія Процика</t>
  </si>
  <si>
    <t>EMQ_1220</t>
  </si>
  <si>
    <t>Кучківський Іван Сергійович</t>
  </si>
  <si>
    <t>Рибальченко Назар Віталійович</t>
  </si>
  <si>
    <t>Курильчук Дар`я Андріївна</t>
  </si>
  <si>
    <t>EMQ_1221</t>
  </si>
  <si>
    <t>Медіна Кіріл Миколайович</t>
  </si>
  <si>
    <t>Лаукарт Іван Сергійович</t>
  </si>
  <si>
    <t>Ручка Сергій Володимирович</t>
  </si>
  <si>
    <t>EMQ_1222</t>
  </si>
  <si>
    <t>Шумило Дар`я Олегівна</t>
  </si>
  <si>
    <t>Олійник Софія Олегівна</t>
  </si>
  <si>
    <t>Панчук Марина Сергіївна</t>
  </si>
  <si>
    <t>EMQ_1223</t>
  </si>
  <si>
    <t>Собченко Катерина Сергіївна</t>
  </si>
  <si>
    <t>Циганенко Олександра Олександрівна</t>
  </si>
  <si>
    <t>EMQ_1224</t>
  </si>
  <si>
    <t>Соловйова Міланжеліна В’ячеславівна</t>
  </si>
  <si>
    <t>Шило Іванна  Андріївна</t>
  </si>
  <si>
    <t>Кузіна Анастасія Олегівна</t>
  </si>
  <si>
    <t>КЗ "Зеленогайська гімназія"</t>
  </si>
  <si>
    <t>EMQ_1225</t>
  </si>
  <si>
    <t>Колібабчук Ілля Олександрович</t>
  </si>
  <si>
    <t>Кожушко Андрій Олександрович</t>
  </si>
  <si>
    <t>Красножон Тетяна Вікторівна</t>
  </si>
  <si>
    <t>ліцей "Ерудит" Монастирищенської міської ради Черкаської області</t>
  </si>
  <si>
    <t>EMQ_1226</t>
  </si>
  <si>
    <t>Ковтун Анастасія Вадимівна</t>
  </si>
  <si>
    <t>Фащевська Альбіна Віталіївна</t>
  </si>
  <si>
    <t>EMQ_1227</t>
  </si>
  <si>
    <t>Кирпа Матвій Михайлович</t>
  </si>
  <si>
    <t>Григораш Крістіна Ігорівна</t>
  </si>
  <si>
    <t>EMQ_1228</t>
  </si>
  <si>
    <t>Білоус Денис Олегович</t>
  </si>
  <si>
    <t>Підопригора Єлизавета Русланівна</t>
  </si>
  <si>
    <t>EMQ_1229</t>
  </si>
  <si>
    <t>Дубина Антон Михайлович</t>
  </si>
  <si>
    <t>Михайлюк Вадим Валентинович</t>
  </si>
  <si>
    <t>EMQ_1230</t>
  </si>
  <si>
    <t>Кривенко Ангеліна Миколаївна</t>
  </si>
  <si>
    <t>Заваліста Євгенія Олександрівна</t>
  </si>
  <si>
    <t>EMQ_1231</t>
  </si>
  <si>
    <t>Грицай Анастасія Русланівна</t>
  </si>
  <si>
    <t>Побережна Катерина Іванівна</t>
  </si>
  <si>
    <t>EMQ_1232</t>
  </si>
  <si>
    <t>Гира Анна Анатоліївна</t>
  </si>
  <si>
    <t>Завальна Лілія Геннадіївна</t>
  </si>
  <si>
    <t>EMQ_1233</t>
  </si>
  <si>
    <t>Шквира Єлизавета Юріївна</t>
  </si>
  <si>
    <t>Таран Сніжана Сергіївна</t>
  </si>
  <si>
    <t>EMQ_1234</t>
  </si>
  <si>
    <t>Карпенко Маргарита Степанівна</t>
  </si>
  <si>
    <t>Березовська Мірра Павлівна</t>
  </si>
  <si>
    <t>Гайнулліна Олена Миколаївна</t>
  </si>
  <si>
    <t>Ліцей "Лідер" м.Білгорода-Дністровського</t>
  </si>
  <si>
    <t>EMQ_1235</t>
  </si>
  <si>
    <t>Бурілов Максим Олексійович</t>
  </si>
  <si>
    <t>Беницький Микита Олександрович</t>
  </si>
  <si>
    <t>EMQ_1236</t>
  </si>
  <si>
    <t>Груєв Євгеній Олександрович</t>
  </si>
  <si>
    <t xml:space="preserve"> Маковецький Данило Вікторович</t>
  </si>
  <si>
    <t>EMQ_1237</t>
  </si>
  <si>
    <t>Петров Дмитро Олегович</t>
  </si>
  <si>
    <t xml:space="preserve"> Карнута Мирон Олексійович</t>
  </si>
  <si>
    <t>EMQ_1238</t>
  </si>
  <si>
    <t>Федоренко Іван Сергійович</t>
  </si>
  <si>
    <t>Федоров Іван Дмитрович</t>
  </si>
  <si>
    <t>EMQ_1239</t>
  </si>
  <si>
    <t>Шалюта Софія Сергіївна</t>
  </si>
  <si>
    <t>Ромашевська Кіра Борисівна</t>
  </si>
  <si>
    <t>EMQ_1240</t>
  </si>
  <si>
    <t>Волков Станіслав Євгенович</t>
  </si>
  <si>
    <t>Путь Ігор Ігорович</t>
  </si>
  <si>
    <t>EMQ_1241</t>
  </si>
  <si>
    <t>Євчук Орина Олександрівна</t>
  </si>
  <si>
    <t>Попова Анастасія Артурівна</t>
  </si>
  <si>
    <t>EMQ_1242</t>
  </si>
  <si>
    <t>Логінов Павло Анатолійович</t>
  </si>
  <si>
    <t>Смотров Олександр Русланович</t>
  </si>
  <si>
    <t>EMQ_1243</t>
  </si>
  <si>
    <t>Кім Вікторія Сергіївна</t>
  </si>
  <si>
    <t>Курінний Михайло Сергійович</t>
  </si>
  <si>
    <t>EMQ_1244</t>
  </si>
  <si>
    <t>Броневщук Дмитро Романович</t>
  </si>
  <si>
    <t>Бензерук Лев Віталійович</t>
  </si>
  <si>
    <t>EMQ_1245</t>
  </si>
  <si>
    <t>Єрморатій Єлизавета Андріївна</t>
  </si>
  <si>
    <t>Гармашова Катерина Костянтинівна</t>
  </si>
  <si>
    <t>EMQ_1246</t>
  </si>
  <si>
    <t>Шляхтицький Микита Юрійович</t>
  </si>
  <si>
    <t>Томілін Тимур Віталійович</t>
  </si>
  <si>
    <t>EMQ_1247</t>
  </si>
  <si>
    <t>Гайдайчук Софія Вадимівна</t>
  </si>
  <si>
    <t>Маліновська Дар’я Володимирівна</t>
  </si>
  <si>
    <t>EMQ_1248</t>
  </si>
  <si>
    <t>Колесніченко Альбіна Євгенівна</t>
  </si>
  <si>
    <t>Ніколаєнко Кароліна Ігорівна</t>
  </si>
  <si>
    <t>EMQ_1249</t>
  </si>
  <si>
    <t>Маруненко Максим Максимович</t>
  </si>
  <si>
    <t>Токаренко Данило Віталійович</t>
  </si>
  <si>
    <t>EMQ_1250</t>
  </si>
  <si>
    <t>Петухова Євгенія Андріївна</t>
  </si>
  <si>
    <t>Попова Єлизавета Юріївна</t>
  </si>
  <si>
    <t>EMQ_1251</t>
  </si>
  <si>
    <t>Коваленко Юлія Дмитрівна</t>
  </si>
  <si>
    <t>Шелемтенкко Дар’я Сергіївна</t>
  </si>
  <si>
    <t>EMQ_1252</t>
  </si>
  <si>
    <t>Ставицький Михайло Христофорович</t>
  </si>
  <si>
    <t>Григорян Артур Геганович</t>
  </si>
  <si>
    <t>EMQ_1253</t>
  </si>
  <si>
    <t>Григорян Елеонора</t>
  </si>
  <si>
    <t>Зозуля Анна</t>
  </si>
  <si>
    <t>EMQ_1254</t>
  </si>
  <si>
    <t>Санжара Богдан Романович</t>
  </si>
  <si>
    <t>Коваленко Данило Денисович</t>
  </si>
  <si>
    <t>EMQ_1255</t>
  </si>
  <si>
    <t>Костроміцький Тарас Микитович</t>
  </si>
  <si>
    <t>Розумова Дар’я Сергіївна</t>
  </si>
  <si>
    <t>EMQ_1256</t>
  </si>
  <si>
    <t>Сергєєва Софія Сергіївна</t>
  </si>
  <si>
    <t>Копайгора Єлизавета Олексіївна</t>
  </si>
  <si>
    <t>EMQ_1257</t>
  </si>
  <si>
    <t>Сорочан Іван Павлович</t>
  </si>
  <si>
    <t>Василик Іван Андрійович</t>
  </si>
  <si>
    <t>EMQ_1258</t>
  </si>
  <si>
    <t>Андреєв Ярослав Олександрович</t>
  </si>
  <si>
    <t>Канджа Назар Олегович</t>
  </si>
  <si>
    <t>EMQ_1259</t>
  </si>
  <si>
    <t xml:space="preserve">Шевченко Ілля </t>
  </si>
  <si>
    <t>Білібіна Вікторія</t>
  </si>
  <si>
    <t>EMQ_1260</t>
  </si>
  <si>
    <t>Чумаченко Софія Євгенівна</t>
  </si>
  <si>
    <t>Жиленко Дар’я Андріївна</t>
  </si>
  <si>
    <t>EMQ_1261</t>
  </si>
  <si>
    <t>Мудряк Діана Олегівна</t>
  </si>
  <si>
    <t>Штирбулова Алина Вадимівна</t>
  </si>
  <si>
    <t>EMQ_1262</t>
  </si>
  <si>
    <t>Музичекно Анна Віталіївна</t>
  </si>
  <si>
    <t>Ігошина Аліна Олександрівна</t>
  </si>
  <si>
    <t>EMQ_1263</t>
  </si>
  <si>
    <t>Матюшенко Максим Олексійович</t>
  </si>
  <si>
    <t>Кахчі Іван Андрійович</t>
  </si>
  <si>
    <t>EMQ_1264</t>
  </si>
  <si>
    <t>Чуханенко Аліна Олександрівна</t>
  </si>
  <si>
    <t>Сулаков Іван Русланович</t>
  </si>
  <si>
    <t>EMQ_1265</t>
  </si>
  <si>
    <t>Корженко Дар’я Олександрівна</t>
  </si>
  <si>
    <t>Шефер Антоніна Володимирівна</t>
  </si>
  <si>
    <t>EMQ_1266</t>
  </si>
  <si>
    <t>Середа Роман Дмитрович</t>
  </si>
  <si>
    <t>Мельник Арсен Сергійович</t>
  </si>
  <si>
    <t>EMQ_1267</t>
  </si>
  <si>
    <t>Ярошенко Дмитро Павлович</t>
  </si>
  <si>
    <t>Мунтян Дмитро Віталійович</t>
  </si>
  <si>
    <t>EMQ_1268</t>
  </si>
  <si>
    <t>Виграновська Марія Олександрівна</t>
  </si>
  <si>
    <t>Кіоссе Катерина Миколаївна</t>
  </si>
  <si>
    <t>EMQ_1269</t>
  </si>
  <si>
    <t>Копайгора Кіра Павлівна</t>
  </si>
  <si>
    <t>Ліщинська Кіра Денисівна</t>
  </si>
  <si>
    <t>EMQ_1270</t>
  </si>
  <si>
    <t>Кухарська Лілія Ігорівна</t>
  </si>
  <si>
    <t>Волошинова Вікторія Тарасівна</t>
  </si>
  <si>
    <t>EMQ_1271</t>
  </si>
  <si>
    <t>Собко Ніка Станіславівна</t>
  </si>
  <si>
    <t>Донос Вікторія Максимівна</t>
  </si>
  <si>
    <t>EMQ_1272</t>
  </si>
  <si>
    <t>Гур’єв Володимир Ігорович</t>
  </si>
  <si>
    <t>Нестерук Максим Олександрович</t>
  </si>
  <si>
    <t>EMQ_1273</t>
  </si>
  <si>
    <t>Кириченко Дар'я Юріївна</t>
  </si>
  <si>
    <t>Хильман Максим Сергійович</t>
  </si>
  <si>
    <t>Гапон Марина Юріївна</t>
  </si>
  <si>
    <t>Літківський ліцей ім. М.П. Стельмаха</t>
  </si>
  <si>
    <t>EMQ_1274</t>
  </si>
  <si>
    <t xml:space="preserve">Сивак Катерина Андріївна </t>
  </si>
  <si>
    <t>Донцов Ростислав Ігорович</t>
  </si>
  <si>
    <t>EMQ_1275</t>
  </si>
  <si>
    <t>Манукян Анна Олександрівна</t>
  </si>
  <si>
    <t>Донцова Ярослава Юріївна</t>
  </si>
  <si>
    <t>EMQ_1276</t>
  </si>
  <si>
    <t>Ус Єгор Дмитрович</t>
  </si>
  <si>
    <t xml:space="preserve">Безпалько Максим Святославович </t>
  </si>
  <si>
    <t>EMQ_1277</t>
  </si>
  <si>
    <t>Агеєнкова Марія Сергіївна</t>
  </si>
  <si>
    <t>Казбан Єгор Вікторович</t>
  </si>
  <si>
    <t>Хмелевська Наталія Геннадіївна</t>
  </si>
  <si>
    <t>П'ятигірський ліцей Донецької селищної ради Ізюмського району Харківської області</t>
  </si>
  <si>
    <t>EMQ_1278</t>
  </si>
  <si>
    <t>Шпачинська Віолетта Романівна</t>
  </si>
  <si>
    <t>Онопрієнко Ельміра Віталіївна</t>
  </si>
  <si>
    <t>Борисенко Олександр Володимирович</t>
  </si>
  <si>
    <t>EMQ_1279</t>
  </si>
  <si>
    <t>Безлюдний Даніїл</t>
  </si>
  <si>
    <t>Куликовський Олександр</t>
  </si>
  <si>
    <t>Кривенко Оксана Іванівна</t>
  </si>
  <si>
    <t>Ніжинська гімназія №10 Ніжинської міської ради</t>
  </si>
  <si>
    <t>EMQ_1280</t>
  </si>
  <si>
    <t>Захлинюк Дмитро</t>
  </si>
  <si>
    <t>Красновид Олександра</t>
  </si>
  <si>
    <t>EMQ_1281</t>
  </si>
  <si>
    <t>Лупікс Святослав</t>
  </si>
  <si>
    <t>Лупікс Яна</t>
  </si>
  <si>
    <t>EMQ_1282</t>
  </si>
  <si>
    <t>Улєшнікова Аліна</t>
  </si>
  <si>
    <t>Богдан Анастасія</t>
  </si>
  <si>
    <t>EMQ_1283</t>
  </si>
  <si>
    <t>Мірошниченко Аріана Ігорівна</t>
  </si>
  <si>
    <t>Івашина Ульяна Єгорівна</t>
  </si>
  <si>
    <t>Пилипенко Пилип Олексійович</t>
  </si>
  <si>
    <t>школа І-ІІІ ступенів № 249 Деснянського району міста Києва</t>
  </si>
  <si>
    <t>EMQ_1284</t>
  </si>
  <si>
    <t xml:space="preserve">Богів Євген Іванович </t>
  </si>
  <si>
    <t>Черкас Іліан Юрійович</t>
  </si>
  <si>
    <t>Грицак Галина Олександрівна</t>
  </si>
  <si>
    <t>Ліцей 10 Івано-Франківської міської ради</t>
  </si>
  <si>
    <t>EMQ_1285</t>
  </si>
  <si>
    <t>Міськевич Роман Леонідович</t>
  </si>
  <si>
    <t>Гонський Артур Тарасович</t>
  </si>
  <si>
    <t>EMQ_1286</t>
  </si>
  <si>
    <t>Горбовий Лук'ян Андрійович</t>
  </si>
  <si>
    <t>Мельничук Віталій Юрійович</t>
  </si>
  <si>
    <t>EMQ_1287</t>
  </si>
  <si>
    <t>Кривенко Нікіта</t>
  </si>
  <si>
    <t>Ющенко Анатолій</t>
  </si>
  <si>
    <t>Ніжинський будинок дітей та юнацтва</t>
  </si>
  <si>
    <t>EMQ_1288</t>
  </si>
  <si>
    <t>Шульжик Гліб</t>
  </si>
  <si>
    <t>Шевченко Антон</t>
  </si>
  <si>
    <t>EMQ_1289</t>
  </si>
  <si>
    <t>Ковінько Денис Валерійович</t>
  </si>
  <si>
    <t>Рева Владислав Сергійович</t>
  </si>
  <si>
    <t>Мусієнко Анастасія Миколаївна</t>
  </si>
  <si>
    <t>Ліцей №13 "УСПІХ" Полтавської міської ради</t>
  </si>
  <si>
    <t>EMQ_1290</t>
  </si>
  <si>
    <t>Срібний Руслан Богданович</t>
  </si>
  <si>
    <t>Дикий Віталій Олексійович</t>
  </si>
  <si>
    <t>EMQ_1291</t>
  </si>
  <si>
    <t>Овсій Дмитро Андрійович</t>
  </si>
  <si>
    <t>Семенов Олександр Миколайович</t>
  </si>
  <si>
    <t>EMQ_1292</t>
  </si>
  <si>
    <t>Данько Олександр Сергійович</t>
  </si>
  <si>
    <t>Знаменщіков Максим Романович</t>
  </si>
  <si>
    <t>EMQ_1293</t>
  </si>
  <si>
    <t>Ландар Богдана Олександрівна</t>
  </si>
  <si>
    <t>Крикотенко Софія Олегівна</t>
  </si>
  <si>
    <t>EMQ_1294</t>
  </si>
  <si>
    <t>Данилейко Артем Олександрович</t>
  </si>
  <si>
    <t>Пилипенко Роман Іванович</t>
  </si>
  <si>
    <t>EMQ_1295</t>
  </si>
  <si>
    <t>Чеханюк Олексій Олександрович</t>
  </si>
  <si>
    <t>Рій Глєб Юрійович</t>
  </si>
  <si>
    <t>EMQ_1296</t>
  </si>
  <si>
    <t>Кіприч Владислав Русланович</t>
  </si>
  <si>
    <t>Коробченко Богдан Валерійович</t>
  </si>
  <si>
    <t>EMQ_1297</t>
  </si>
  <si>
    <t>Погрібняк Вікторія Олександрівна</t>
  </si>
  <si>
    <t>Білан Софія Сергіївна</t>
  </si>
  <si>
    <t>EMQ_1298</t>
  </si>
  <si>
    <t>Герасименко Іван Олегович</t>
  </si>
  <si>
    <t>Дейнека Давид Сергійович</t>
  </si>
  <si>
    <t>EMQ_1299</t>
  </si>
  <si>
    <t>Побережнюк Станіслав Олександрович</t>
  </si>
  <si>
    <t>Лебідь Назар Вадимович</t>
  </si>
  <si>
    <t>EMQ_1300</t>
  </si>
  <si>
    <t>Лук'янов Іван Сергійович</t>
  </si>
  <si>
    <t>Соловчук Станіслав Олександрович</t>
  </si>
  <si>
    <t>EMQ_1301</t>
  </si>
  <si>
    <t>Мізіна Марія Андріївна</t>
  </si>
  <si>
    <t>Милостюк Денис Артемович</t>
  </si>
  <si>
    <t>EMQ_1302</t>
  </si>
  <si>
    <t>Остапенко Олесь Михайлович</t>
  </si>
  <si>
    <t>Нестеренко Сергій Володимирович</t>
  </si>
  <si>
    <t>EMQ_1303</t>
  </si>
  <si>
    <t>Сирота Ілля Олександрович</t>
  </si>
  <si>
    <t>Ломов Артем Валерійович</t>
  </si>
  <si>
    <t>EMQ_1304</t>
  </si>
  <si>
    <t>Чабаненко Владислав Володимирович</t>
  </si>
  <si>
    <t>Гранько Богдан Максимович</t>
  </si>
  <si>
    <t>EMQ_1305</t>
  </si>
  <si>
    <t>Пригода Макар Максимович</t>
  </si>
  <si>
    <t>Федорова Аріна Аркадіївна</t>
  </si>
  <si>
    <t>EMQ_1306</t>
  </si>
  <si>
    <t>Животовська Євгенія Едуардівна</t>
  </si>
  <si>
    <t>Кірдєєва Поліна Дмитріївна</t>
  </si>
  <si>
    <t>EMQ_1307</t>
  </si>
  <si>
    <t>Кімпан Діана Русланівна</t>
  </si>
  <si>
    <t>Сисоєв Тимур Богданович</t>
  </si>
  <si>
    <t>EMQ_1308</t>
  </si>
  <si>
    <t>Файкова Влада Ігорівна</t>
  </si>
  <si>
    <t>Семенчук Євгенія Євгеніївна</t>
  </si>
  <si>
    <t>EMQ_1309</t>
  </si>
  <si>
    <t>Лижнюк Дар'я Генадіївна</t>
  </si>
  <si>
    <t>Кучеренко Софія Андріївна</t>
  </si>
  <si>
    <t>EMQ_1310</t>
  </si>
  <si>
    <t>Дехтяренко Даниіл</t>
  </si>
  <si>
    <t>Мороз Олександр</t>
  </si>
  <si>
    <t>Мачушник Олена Леонідівна</t>
  </si>
  <si>
    <t>Ліцей № 6 міста Житомира ім.В.Г.Короленка</t>
  </si>
  <si>
    <t>EMQ_1311</t>
  </si>
  <si>
    <t>Радченко Артем</t>
  </si>
  <si>
    <t>Пилипчук Віталій</t>
  </si>
  <si>
    <t>EMQ_1312</t>
  </si>
  <si>
    <t>Вікаренко Дарина</t>
  </si>
  <si>
    <t>Шевчук Діана</t>
  </si>
  <si>
    <t>EMQ_1313</t>
  </si>
  <si>
    <t>Кучинський Назар</t>
  </si>
  <si>
    <t xml:space="preserve">Михайлов Микола </t>
  </si>
  <si>
    <t>EMQ_1314</t>
  </si>
  <si>
    <t>Кулєш Вікторія</t>
  </si>
  <si>
    <t>Малишева Вікторія</t>
  </si>
  <si>
    <t>EMQ_1315</t>
  </si>
  <si>
    <t>Хоперія Єлизавета</t>
  </si>
  <si>
    <t xml:space="preserve">Дроздюк Софія </t>
  </si>
  <si>
    <t>EMQ_1316</t>
  </si>
  <si>
    <t>Нестерук Ілона</t>
  </si>
  <si>
    <t>Мущицька Каміла</t>
  </si>
  <si>
    <t>EMQ_1317</t>
  </si>
  <si>
    <t>Церпіцька Марія</t>
  </si>
  <si>
    <t>Хайбулаєва Ганна</t>
  </si>
  <si>
    <t>EMQ_1318</t>
  </si>
  <si>
    <t>Безверхий Богдан</t>
  </si>
  <si>
    <t>Ходаківський Богдан</t>
  </si>
  <si>
    <t>EMQ_1319</t>
  </si>
  <si>
    <t>Гусак Данило</t>
  </si>
  <si>
    <t>Савіна Крістіна</t>
  </si>
  <si>
    <t>EMQ_1320</t>
  </si>
  <si>
    <t xml:space="preserve">Зуєв Михайло  </t>
  </si>
  <si>
    <t xml:space="preserve">Павлючик Максим </t>
  </si>
  <si>
    <t>Чирва Валентина Василівна</t>
  </si>
  <si>
    <t>Комунальний заклад "Гімназія №12" Кам'янської міської ради</t>
  </si>
  <si>
    <t>EMQ_1321</t>
  </si>
  <si>
    <t xml:space="preserve">Іщенко Анастасія  </t>
  </si>
  <si>
    <t xml:space="preserve">Дубовик Юлія  </t>
  </si>
  <si>
    <t>EMQ_1322</t>
  </si>
  <si>
    <t xml:space="preserve">Ткач Аліна </t>
  </si>
  <si>
    <t xml:space="preserve">Чистякова Каріна </t>
  </si>
  <si>
    <t>EMQ_1323</t>
  </si>
  <si>
    <t>Політович Валерія</t>
  </si>
  <si>
    <t xml:space="preserve">Граф Анастасія </t>
  </si>
  <si>
    <t>EMQ_1324</t>
  </si>
  <si>
    <t xml:space="preserve">Сухорукова Анастасія </t>
  </si>
  <si>
    <t xml:space="preserve">Алесенко Поліна </t>
  </si>
  <si>
    <t>EMQ_1325</t>
  </si>
  <si>
    <t>Степаненко Никита</t>
  </si>
  <si>
    <t xml:space="preserve">Захаров Олег </t>
  </si>
  <si>
    <t>EMQ_1326</t>
  </si>
  <si>
    <t xml:space="preserve">Жовтоштан Олексій  </t>
  </si>
  <si>
    <t xml:space="preserve">Чепела Володимир </t>
  </si>
  <si>
    <t>EMQ_1327</t>
  </si>
  <si>
    <t xml:space="preserve">Олійник Захар </t>
  </si>
  <si>
    <t xml:space="preserve">Ніжегородов Матвій  </t>
  </si>
  <si>
    <t>EMQ_1328</t>
  </si>
  <si>
    <t xml:space="preserve">Цимбал Тетяна </t>
  </si>
  <si>
    <t xml:space="preserve">Литвин Ангеліна </t>
  </si>
  <si>
    <t>EMQ_1329</t>
  </si>
  <si>
    <t xml:space="preserve">Вінокурова Кіра </t>
  </si>
  <si>
    <t xml:space="preserve">Левченко Елеонора </t>
  </si>
  <si>
    <t>EMQ_1330</t>
  </si>
  <si>
    <t>Саєнко Єлизавета</t>
  </si>
  <si>
    <t xml:space="preserve">Пилипенко Сергій  </t>
  </si>
  <si>
    <t>EMQ_1331</t>
  </si>
  <si>
    <t>Ганська Євгенія</t>
  </si>
  <si>
    <t xml:space="preserve">Зіневич Ангеліна </t>
  </si>
  <si>
    <t>EMQ_1332</t>
  </si>
  <si>
    <t xml:space="preserve">Новікова Уляна </t>
  </si>
  <si>
    <t xml:space="preserve">Юхно Андрій  </t>
  </si>
  <si>
    <t>EMQ_1333</t>
  </si>
  <si>
    <t xml:space="preserve">Пісмарьова Вероніка </t>
  </si>
  <si>
    <t xml:space="preserve">Святохо Єва </t>
  </si>
  <si>
    <t>EMQ_1334</t>
  </si>
  <si>
    <t>Колесова Елла</t>
  </si>
  <si>
    <t xml:space="preserve">Єрьоменко  Софія  </t>
  </si>
  <si>
    <t>EMQ_1335</t>
  </si>
  <si>
    <t xml:space="preserve">Кипкало Максим  </t>
  </si>
  <si>
    <t>Авдеєнко Богдан</t>
  </si>
  <si>
    <t>EMQ_1336</t>
  </si>
  <si>
    <t xml:space="preserve">Любич Дарина  </t>
  </si>
  <si>
    <t xml:space="preserve">Нікітова Анастасія </t>
  </si>
  <si>
    <t>EMQ_1337</t>
  </si>
  <si>
    <t>Дячук Михайло Іванович</t>
  </si>
  <si>
    <t>Тафійчук Володимир Олексійович</t>
  </si>
  <si>
    <t xml:space="preserve">Дячук Мар'яна Андріївна </t>
  </si>
  <si>
    <t>Ясінянський заклад загальної середньої освіти І-ІІІ ступенів № 1 Ясінянської селищної ради Рахівського району Закарпатської області</t>
  </si>
  <si>
    <t>EMQ_1338</t>
  </si>
  <si>
    <t>Старостін Данііл Костянтинович</t>
  </si>
  <si>
    <t>Жидков Марко Віталійович</t>
  </si>
  <si>
    <t>Клименко Олена Вікторівна</t>
  </si>
  <si>
    <t>Слов'янський педагогічний ліцей Слов'янської міської ради Донецької області</t>
  </si>
  <si>
    <t>EMQ_1339</t>
  </si>
  <si>
    <t>Кисельова Влада Олегівна</t>
  </si>
  <si>
    <t>Труфанова Анна Антонівна</t>
  </si>
  <si>
    <t>EMQ_1340</t>
  </si>
  <si>
    <t>Чумаченко Валерія Віталіївна</t>
  </si>
  <si>
    <t>Гондар Ярослава Сергіївна</t>
  </si>
  <si>
    <t>EMQ_1341</t>
  </si>
  <si>
    <t>Тимчук Денис Дмитрович</t>
  </si>
  <si>
    <t>Борковська Єлизавета Геннадіївна</t>
  </si>
  <si>
    <t>EMQ_1342</t>
  </si>
  <si>
    <t>Коструб Андрій Андрійович</t>
  </si>
  <si>
    <t>Кальмар Михайло Єгорович</t>
  </si>
  <si>
    <t>EMQ_1343</t>
  </si>
  <si>
    <t>Савенок Дар'я Олексіївна</t>
  </si>
  <si>
    <t>Пішта Валерія Дмитрівна</t>
  </si>
  <si>
    <t>EMQ_1344</t>
  </si>
  <si>
    <t>Міхович Давид Артемович</t>
  </si>
  <si>
    <t>Звягін Руслан Русланович</t>
  </si>
  <si>
    <t>Руденко Галина Анатоліївна</t>
  </si>
  <si>
    <t>Комунальний заклад освіти "Ліцей митно-податкової справи з посиленою військово-фізичною підготовкою при Університеті митної справи та фінансів" Дніпровської міської ради</t>
  </si>
  <si>
    <t>EMQ_1345</t>
  </si>
  <si>
    <t>Сімутін Даніїл Павлович</t>
  </si>
  <si>
    <t>Томилко Костянтин Степанович</t>
  </si>
  <si>
    <t>EMQ_1346</t>
  </si>
  <si>
    <t>Горбатюк Артем Артурович</t>
  </si>
  <si>
    <t>Козенко Дмитро</t>
  </si>
  <si>
    <t>EMQ_1347</t>
  </si>
  <si>
    <t>Скоромний Артем Сергійович</t>
  </si>
  <si>
    <t>EMQ_1348</t>
  </si>
  <si>
    <t>Жданенко Дмитро</t>
  </si>
  <si>
    <t>Козаков Матвій</t>
  </si>
  <si>
    <t>EMQ_1349</t>
  </si>
  <si>
    <t>Чарин Андрій Олексійович</t>
  </si>
  <si>
    <t>Москаленко Олексій Іванович</t>
  </si>
  <si>
    <t>EMQ_1350</t>
  </si>
  <si>
    <t>Стадницький Антон Сергійович</t>
  </si>
  <si>
    <t>Єрошкін Даніїл Олегович</t>
  </si>
  <si>
    <t>EMQ_1351</t>
  </si>
  <si>
    <t>Закіян Вадим</t>
  </si>
  <si>
    <t>Єрошкін Денис Олегович</t>
  </si>
  <si>
    <t>EMQ_1352</t>
  </si>
  <si>
    <t>Нагурний Кирило Вячеславович</t>
  </si>
  <si>
    <t>Шатік Нікіта Сергійович</t>
  </si>
  <si>
    <t>EMQ_1353</t>
  </si>
  <si>
    <t xml:space="preserve">Кузака Віталій Валерійович </t>
  </si>
  <si>
    <t>Салівонік Сава Миколайович</t>
  </si>
  <si>
    <t>Бакшаєв Володимир Вікторович</t>
  </si>
  <si>
    <t>Сарненський ліцей №5</t>
  </si>
  <si>
    <t>EMQ_1354</t>
  </si>
  <si>
    <t xml:space="preserve">Щевич Максим Іванович </t>
  </si>
  <si>
    <t>Дужий Денис Олександрович</t>
  </si>
  <si>
    <t>EMQ_1355</t>
  </si>
  <si>
    <t>Нальотов Гліб Костянтинович</t>
  </si>
  <si>
    <t>Панков Єгор Дмитрович</t>
  </si>
  <si>
    <t>Петрович Віктор Володимирович</t>
  </si>
  <si>
    <t>Ліцей "МАЙ СКУЛ ЕДЮКЕЙШН"</t>
  </si>
  <si>
    <t>EMQ_1356</t>
  </si>
  <si>
    <t>Кузьма Анна Олександрівна</t>
  </si>
  <si>
    <t>Юрченко Єлизавета Юріївна</t>
  </si>
  <si>
    <t>EMQ_1357</t>
  </si>
  <si>
    <t>Данилюк Надія Юріївна</t>
  </si>
  <si>
    <t>Стрелець Марта Андріївна</t>
  </si>
  <si>
    <t>Гричка Ірина Мефодіївна</t>
  </si>
  <si>
    <t>Яцьковицька філія опорного закладу Балашівський ліцей</t>
  </si>
  <si>
    <t>EMQ_1358</t>
  </si>
  <si>
    <t>Стрілець Юлія Андріївна</t>
  </si>
  <si>
    <t>Лескова Вероніка Василівна</t>
  </si>
  <si>
    <t>EMQ_1359</t>
  </si>
  <si>
    <t>Стрілець Вікторія Василівна</t>
  </si>
  <si>
    <t>Марчук Катерина Іванівна</t>
  </si>
  <si>
    <t>EMQ_1360</t>
  </si>
  <si>
    <t>Зейда Мирослава Вікторівна</t>
  </si>
  <si>
    <t>Бовшовець Любов Олександрівна</t>
  </si>
  <si>
    <t>Стрілець Віра Андріївна</t>
  </si>
  <si>
    <t>EMQ_1361</t>
  </si>
  <si>
    <t>Зейда Михайло Анатолійович</t>
  </si>
  <si>
    <t>Боровець Микола Васильович</t>
  </si>
  <si>
    <t>EMQ_1362</t>
  </si>
  <si>
    <t>Микитів Артем Сергійович</t>
  </si>
  <si>
    <t xml:space="preserve">Карпук Віктор Андрійович   </t>
  </si>
  <si>
    <t>Рибка Олена Борисівна</t>
  </si>
  <si>
    <t>КЗЗСО "Луцький ліцей №9 Луцької міської ради"</t>
  </si>
  <si>
    <t>EMQ_1363</t>
  </si>
  <si>
    <t>Ковальчук Марія Олегівна</t>
  </si>
  <si>
    <t>Костюкевич Валентина Сергіївна</t>
  </si>
  <si>
    <t>EMQ_1364</t>
  </si>
  <si>
    <t>Мартинова Анна Дмитрівна</t>
  </si>
  <si>
    <t>Пінкевич Катерина Мирославівна</t>
  </si>
  <si>
    <t>EMQ_1365</t>
  </si>
  <si>
    <t>Каун Наталія Юріївна</t>
  </si>
  <si>
    <t>Коритнєв Антон Олегович</t>
  </si>
  <si>
    <t>EMQ_1366</t>
  </si>
  <si>
    <t>Бекало Ярослав Володимирович</t>
  </si>
  <si>
    <t>Божидарнік Емілія Тарасівна</t>
  </si>
  <si>
    <t>EMQ_1367</t>
  </si>
  <si>
    <t xml:space="preserve">Крикун Вікторія Юріївна </t>
  </si>
  <si>
    <t>Цісар Аліна Андріївна</t>
  </si>
  <si>
    <t>EMQ_1368</t>
  </si>
  <si>
    <t xml:space="preserve">Кінлер Денис Олегович        </t>
  </si>
  <si>
    <t>Юрчук Артем Ігорович</t>
  </si>
  <si>
    <t>EMQ_1369</t>
  </si>
  <si>
    <t>Климук Кирило Олегович</t>
  </si>
  <si>
    <t>Нагорний Дмитро Олександрович</t>
  </si>
  <si>
    <t>EMQ_1370</t>
  </si>
  <si>
    <t>Приходько Мирослав Юрійович</t>
  </si>
  <si>
    <t>Гайдук Марко Васильович</t>
  </si>
  <si>
    <t>EMQ_1371</t>
  </si>
  <si>
    <t>Мельничук Олександр Віталійович</t>
  </si>
  <si>
    <t>Головій Данило Олександрович</t>
  </si>
  <si>
    <t>EMQ_1372</t>
  </si>
  <si>
    <t>Юнчик Крістіна Юріївна</t>
  </si>
  <si>
    <t xml:space="preserve">Забіяка Анна Сергіївна  </t>
  </si>
  <si>
    <t>EMQ_1373</t>
  </si>
  <si>
    <t>Країло Олександр Олександрович</t>
  </si>
  <si>
    <t>Дячук Крістіан Олександрович</t>
  </si>
  <si>
    <t>EMQ_1374</t>
  </si>
  <si>
    <t>Волосюк Андрій Миколайович</t>
  </si>
  <si>
    <t>Карпюк Назар Миколайович</t>
  </si>
  <si>
    <t>EMQ_1375</t>
  </si>
  <si>
    <t>Доскуч Любов Олександрівна</t>
  </si>
  <si>
    <t>Горчинський Серафим Романович</t>
  </si>
  <si>
    <t>EMQ_1376</t>
  </si>
  <si>
    <t>Грицай Олег</t>
  </si>
  <si>
    <t>Глазирін Артем</t>
  </si>
  <si>
    <t>EMQ_1377</t>
  </si>
  <si>
    <t>Хвищук Анна Володимирівна</t>
  </si>
  <si>
    <t xml:space="preserve">Свента Анна Володимирівна </t>
  </si>
  <si>
    <t>EMQ_1378</t>
  </si>
  <si>
    <t>Устяк Антон Романович</t>
  </si>
  <si>
    <t>Виходець Костянтин Ігорович</t>
  </si>
  <si>
    <t>EMQ_1379</t>
  </si>
  <si>
    <t>Гульцева Анастасія Ігорівна</t>
  </si>
  <si>
    <t>Куліш Анастасія Сергіївна</t>
  </si>
  <si>
    <t>EMQ_1380</t>
  </si>
  <si>
    <t>Конопельнюк Макар Леонідович</t>
  </si>
  <si>
    <t>Міхно Владислав Валентинович</t>
  </si>
  <si>
    <t>EMQ_1381</t>
  </si>
  <si>
    <t>Тащєєва Василіса Олександрівна</t>
  </si>
  <si>
    <t>Супронюк Ірина Сергіївна</t>
  </si>
  <si>
    <t>EMQ_1382</t>
  </si>
  <si>
    <t>Шкуринська Ангеліна Сергіївна</t>
  </si>
  <si>
    <t>Лорві Давид Олександрович</t>
  </si>
  <si>
    <t>EMQ_1383</t>
  </si>
  <si>
    <t>Сенечко Єва Олександрівна</t>
  </si>
  <si>
    <t>Казанцева Ангеліна Сергіївна</t>
  </si>
  <si>
    <t>EMQ_1384</t>
  </si>
  <si>
    <t>Мясоєдов Дмитро Сергійович</t>
  </si>
  <si>
    <t>Брижниченко Тимур Костянтинович</t>
  </si>
  <si>
    <t>Тимко Наталія Федорівна</t>
  </si>
  <si>
    <t>Краматорська спеціальна школа № 18 Донецької обласної ради</t>
  </si>
  <si>
    <t>EMQ_1385</t>
  </si>
  <si>
    <t>Бекер Алла Андріївна</t>
  </si>
  <si>
    <t>Цюрпіта Христина Василівна</t>
  </si>
  <si>
    <t>Порохонько Василина Євгенівна вчитель</t>
  </si>
  <si>
    <t>Підгаєцький ліцей імені Маркіяна Паславського</t>
  </si>
  <si>
    <t>EMQ_1386</t>
  </si>
  <si>
    <t>Хараба Віталій Романович</t>
  </si>
  <si>
    <t>Баранська Анастасія Миколаївна</t>
  </si>
  <si>
    <t>EMQ_1387</t>
  </si>
  <si>
    <t>Кіс Віта Миколаївна</t>
  </si>
  <si>
    <t>Цюрпіта Софія Василівна</t>
  </si>
  <si>
    <t>EMQ_1388</t>
  </si>
  <si>
    <t>Тесарівська Ілона Миколаївна</t>
  </si>
  <si>
    <t>Головка Анжела Степанівна</t>
  </si>
  <si>
    <t>EMQ_1389</t>
  </si>
  <si>
    <t>Кендра Надія Олегівна</t>
  </si>
  <si>
    <t>Нискоклон Анастасія Володимирівна</t>
  </si>
  <si>
    <t>EMQ_1390</t>
  </si>
  <si>
    <t>Нафанець Максим Дмитрович</t>
  </si>
  <si>
    <t>Басан Максим Олегович</t>
  </si>
  <si>
    <t>Кравченко Оксана Василівна</t>
  </si>
  <si>
    <t>Дніпровський ліцей № 3 Дніпровської міської ради</t>
  </si>
  <si>
    <t>EMQ_1391</t>
  </si>
  <si>
    <t>Чудік Максим Петрович</t>
  </si>
  <si>
    <t>Масенко Юрій В'ячеславович</t>
  </si>
  <si>
    <t>EMQ_1392</t>
  </si>
  <si>
    <t>Бібік Кирило Євгенович</t>
  </si>
  <si>
    <t>Чабаненко Тимофій Сергійович</t>
  </si>
  <si>
    <t>EMQ_1393</t>
  </si>
  <si>
    <t>Уманський Єгор Володимирович</t>
  </si>
  <si>
    <t>Сущенко Микита Михайлович</t>
  </si>
  <si>
    <t>EMQ_1394</t>
  </si>
  <si>
    <t>Борисов Владислав Євгенійович</t>
  </si>
  <si>
    <t>Здоровець Андрій Олексійович</t>
  </si>
  <si>
    <t>EMQ_1395</t>
  </si>
  <si>
    <t>Лавренюк Софія Дмитрівна</t>
  </si>
  <si>
    <t>Швецова Аліса Євгенівна</t>
  </si>
  <si>
    <t>EMQ_1396</t>
  </si>
  <si>
    <t>Пацера Поліна Сергіївна</t>
  </si>
  <si>
    <t>Дмитрієва Марина Віталіївна</t>
  </si>
  <si>
    <t>EMQ_1397</t>
  </si>
  <si>
    <t>Бойченко Іван Миколайович</t>
  </si>
  <si>
    <t>Білевич Євгенія Віталіївна</t>
  </si>
  <si>
    <t>EMQ_1398</t>
  </si>
  <si>
    <t>Момот Марія Ігорівна</t>
  </si>
  <si>
    <t>Рувінська Міла Михайлівна</t>
  </si>
  <si>
    <t>EMQ_1399</t>
  </si>
  <si>
    <t>Шаранюк Анастасія Ігорівна</t>
  </si>
  <si>
    <t>Каракуша Єлизавета Євгенівна</t>
  </si>
  <si>
    <t>EMQ_1400</t>
  </si>
  <si>
    <t>Прілоус Михайло Андрійович</t>
  </si>
  <si>
    <t>Тараканов Максим Євгенович</t>
  </si>
  <si>
    <t>EMQ_1401</t>
  </si>
  <si>
    <t>Посмітюха Дмитро Богданович</t>
  </si>
  <si>
    <t>Музиченко Кирило Андрійович</t>
  </si>
  <si>
    <t>EMQ_1402</t>
  </si>
  <si>
    <t>Чупіна Алексія Антонівна</t>
  </si>
  <si>
    <t>Зіненко Марія Михайлівна</t>
  </si>
  <si>
    <t>EMQ_1403</t>
  </si>
  <si>
    <t>Радичук Данило Олексійович</t>
  </si>
  <si>
    <t>Парфененко Єгор Ігорович</t>
  </si>
  <si>
    <t>EMQ_1404</t>
  </si>
  <si>
    <t>Кириченко Олександра Віталіївна</t>
  </si>
  <si>
    <t>Думіна Вероніка Русланівна</t>
  </si>
  <si>
    <t>EMQ_1405</t>
  </si>
  <si>
    <t>Маєвська  Крістіна Юріївна</t>
  </si>
  <si>
    <t>Бурч Єлизавета Ярославівна</t>
  </si>
  <si>
    <t>Шпиталь Юлія Олександрівна
Власова Ірина Олександрівна</t>
  </si>
  <si>
    <t>Гімназія № 48, м. Києва</t>
  </si>
  <si>
    <t>EMQ_1406</t>
  </si>
  <si>
    <t>Барієв Емір Ескендерович</t>
  </si>
  <si>
    <t>Палчей  Гліб Артемович</t>
  </si>
  <si>
    <t>EMQ_1407</t>
  </si>
  <si>
    <t xml:space="preserve">Палій Тарас Максимович 
</t>
  </si>
  <si>
    <t>Погребняк Максим Юрійови</t>
  </si>
  <si>
    <t>EMQ_1408</t>
  </si>
  <si>
    <t>Карсим  Софія Валеріївна</t>
  </si>
  <si>
    <t>Тарасюк Лідія Дмитрівна</t>
  </si>
  <si>
    <t>EMQ_1409</t>
  </si>
  <si>
    <t>Пойманова Марія Володимирівна</t>
  </si>
  <si>
    <t>Борова Анастасія Миколаївна</t>
  </si>
  <si>
    <t>EMQ_1410</t>
  </si>
  <si>
    <t xml:space="preserve">Бойчук Соломія Романівна </t>
  </si>
  <si>
    <t>Коротич Марія Євгенівна</t>
  </si>
  <si>
    <t>EMQ_1411</t>
  </si>
  <si>
    <t xml:space="preserve">Золотар Андрій Юрійович 
</t>
  </si>
  <si>
    <t>Лук'яненко Майя Богданівна</t>
  </si>
  <si>
    <t>Шпиталь Юлія Олександрівна</t>
  </si>
  <si>
    <t>EMQ_1412</t>
  </si>
  <si>
    <t xml:space="preserve">Батковська Катерина Віталіївна </t>
  </si>
  <si>
    <t>Михайлова Марія Артемівна</t>
  </si>
  <si>
    <t>EMQ_1413</t>
  </si>
  <si>
    <t xml:space="preserve">Танчак Любов Андріївна </t>
  </si>
  <si>
    <t>Бебко Анна Константинівна</t>
  </si>
  <si>
    <t>EMQ_1414</t>
  </si>
  <si>
    <t xml:space="preserve">Шкавро Матвій Вадимович </t>
  </si>
  <si>
    <t>Пушкаренко Іван Сергійович</t>
  </si>
  <si>
    <t>EMQ_1415</t>
  </si>
  <si>
    <t xml:space="preserve">Мацяка Нікіта Дмитрович </t>
  </si>
  <si>
    <t>Коломієць Іван Олександрович</t>
  </si>
  <si>
    <t>EMQ_1416</t>
  </si>
  <si>
    <t xml:space="preserve">Христан Ольга Михайлівна </t>
  </si>
  <si>
    <t xml:space="preserve">Козубович Олександр Русланович </t>
  </si>
  <si>
    <t>EMQ_1417</t>
  </si>
  <si>
    <t xml:space="preserve">Коваленко Марія Сергіївна </t>
  </si>
  <si>
    <t xml:space="preserve">Черницькі Ярослав Пьотровіч </t>
  </si>
  <si>
    <t>EMQ_1418</t>
  </si>
  <si>
    <t xml:space="preserve">Стогній Борис Андрійович </t>
  </si>
  <si>
    <t>Маляренко Софія Артемівна</t>
  </si>
  <si>
    <t>EMQ_1419</t>
  </si>
  <si>
    <t>Гайдамаха Артур Олександрович</t>
  </si>
  <si>
    <t>Боцюрко Микола Юрійович</t>
  </si>
  <si>
    <t>Половський Володимир Семенович</t>
  </si>
  <si>
    <t>Науковий ліцей ім. М. Сабата Івано-Франківської міської ради</t>
  </si>
  <si>
    <t>EMQ_1420</t>
  </si>
  <si>
    <t>Нижник Софія Любомирівна</t>
  </si>
  <si>
    <t>Шупенюк Ярина Любомирівна</t>
  </si>
  <si>
    <t>EMQ_1421</t>
  </si>
  <si>
    <t>Андрухів Зоряна Олегівна</t>
  </si>
  <si>
    <t>Багира Максим Андрійович</t>
  </si>
  <si>
    <t>EMQ_1422</t>
  </si>
  <si>
    <t>Матішак Михайло Олексійович</t>
  </si>
  <si>
    <t>EMQ_1423</t>
  </si>
  <si>
    <t>Мірчук Злата Володимирівна</t>
  </si>
  <si>
    <t>Мислюк Дарія Ігорівна</t>
  </si>
  <si>
    <t>EMQ_1424</t>
  </si>
  <si>
    <t>Івасюк Роксолана Андріївна</t>
  </si>
  <si>
    <t>Семанчук Іван Віталійович</t>
  </si>
  <si>
    <t>EMQ_1425</t>
  </si>
  <si>
    <t>Дзвінчук Єва Андріївна</t>
  </si>
  <si>
    <t>Дутчак Анастасія Миколаївна</t>
  </si>
  <si>
    <t>EMQ_1426</t>
  </si>
  <si>
    <t>Домбровський Олексій Степанович</t>
  </si>
  <si>
    <t>Зелінський Максим Миколайович</t>
  </si>
  <si>
    <t>EMQ_1427</t>
  </si>
  <si>
    <t>Горблянська Анастасія Володимирівна</t>
  </si>
  <si>
    <t>Зварич Віталій Любомирович</t>
  </si>
  <si>
    <t>EMQ_1428</t>
  </si>
  <si>
    <t>Петрів Наталія Андріївна</t>
  </si>
  <si>
    <t>Бабій Максим Ігорович</t>
  </si>
  <si>
    <t>EMQ_1429</t>
  </si>
  <si>
    <t>Полініченко Юлія Олександрівна</t>
  </si>
  <si>
    <t>Коропецька Анна Володимирівна</t>
  </si>
  <si>
    <t>EMQ_1430</t>
  </si>
  <si>
    <t>Грицкевич Маргарита Василівна</t>
  </si>
  <si>
    <t>Скульський Назарій Павлович</t>
  </si>
  <si>
    <t>EMQ_1431</t>
  </si>
  <si>
    <t>Винник Анастасія Ігорівна</t>
  </si>
  <si>
    <t>Метошоп Анастасія Юріївна</t>
  </si>
  <si>
    <t>EMQ_1432</t>
  </si>
  <si>
    <t>Ванджура Софія Ігорівна</t>
  </si>
  <si>
    <t>Василик Мар'яна Михайлівна</t>
  </si>
  <si>
    <t>EMQ_1433</t>
  </si>
  <si>
    <t>Панчук Назар Олександрович</t>
  </si>
  <si>
    <t>Куць Ростислав Мирославович</t>
  </si>
  <si>
    <t>Бурко Марія Богданівна</t>
  </si>
  <si>
    <t xml:space="preserve">Великомостівський ліцей </t>
  </si>
  <si>
    <t>EMQ_1434</t>
  </si>
  <si>
    <t>Паламарчук Поліна Григорівна</t>
  </si>
  <si>
    <t>Цісовська Юлія Володимирівна</t>
  </si>
  <si>
    <t>EMQ_1435</t>
  </si>
  <si>
    <t>Залюшний Андрій Павловича</t>
  </si>
  <si>
    <t>Батючок Юрій Романович</t>
  </si>
  <si>
    <t>EMQ_1436</t>
  </si>
  <si>
    <t>Яцишин Лілія Петрівна</t>
  </si>
  <si>
    <t>Сковорон Ростислав Ігорович</t>
  </si>
  <si>
    <t>EMQ_1437</t>
  </si>
  <si>
    <t>Зварич Вероніка Тарасівна</t>
  </si>
  <si>
    <t>Кушнір Вероніка Андріївна</t>
  </si>
  <si>
    <t>EMQ_1438</t>
  </si>
  <si>
    <t>Росаловська Анастасія Володимирівна</t>
  </si>
  <si>
    <t>Андрушко Тетяна Андріївна</t>
  </si>
  <si>
    <t>EMQ_1439</t>
  </si>
  <si>
    <t>Русник Маряна Василівна</t>
  </si>
  <si>
    <t>Юрочко Ольга Борисівна</t>
  </si>
  <si>
    <t>EMQ_1440</t>
  </si>
  <si>
    <t>Кірик Софія Юріївна</t>
  </si>
  <si>
    <t>Груба Марта Романівна</t>
  </si>
  <si>
    <t xml:space="preserve">Волощук Мар?яна Павлівна          </t>
  </si>
  <si>
    <t>EMQ_1441</t>
  </si>
  <si>
    <t>Данилюк Анна Михайлівна</t>
  </si>
  <si>
    <t>Осташевська Олена Андріївна</t>
  </si>
  <si>
    <t>EMQ_1442</t>
  </si>
  <si>
    <t>Кузьма Марта Тарасівна</t>
  </si>
  <si>
    <t>Білаш Олеся Андріївна</t>
  </si>
  <si>
    <t>EMQ_1443</t>
  </si>
  <si>
    <t>Тарас Софія Романівна</t>
  </si>
  <si>
    <t>Кузьма Вікторія Володимирівна</t>
  </si>
  <si>
    <t>EMQ_1444</t>
  </si>
  <si>
    <t>Балко Дем'ян Романович</t>
  </si>
  <si>
    <t>Рудий Максим Юрійович</t>
  </si>
  <si>
    <t>EMQ_1445</t>
  </si>
  <si>
    <t>Пашков Вадим Юрійович</t>
  </si>
  <si>
    <t>Лемзякова Вероніка Артемівна</t>
  </si>
  <si>
    <t>Ляхівненко Людмила Володимирівна</t>
  </si>
  <si>
    <t>Комунальний заклад"Харківський ліцей #147"Харківської міської ради</t>
  </si>
  <si>
    <t>EMQ_1446</t>
  </si>
  <si>
    <t>Єлфімова Діана Анатоліївна</t>
  </si>
  <si>
    <t>Адамов Матвій Сергійович</t>
  </si>
  <si>
    <t>EMQ_1447</t>
  </si>
  <si>
    <t>Попович Артем Володимирович</t>
  </si>
  <si>
    <t xml:space="preserve">Юзвин Орест Ярославович </t>
  </si>
  <si>
    <t xml:space="preserve">Саврас Ліля Богданівна </t>
  </si>
  <si>
    <t xml:space="preserve">Плугівський ЗЗСО І-ІІІ ступенів Золочівської міської ради Львівської області Золочівського району </t>
  </si>
  <si>
    <t>EMQ_1448</t>
  </si>
  <si>
    <t>Какуля Сергій Юрійович</t>
  </si>
  <si>
    <t>Вельган Валеріо Володимирович</t>
  </si>
  <si>
    <t>EMQ_1449</t>
  </si>
  <si>
    <t>Лисик Наталія Русланівна</t>
  </si>
  <si>
    <t>Ганчук Максим Тарасович</t>
  </si>
  <si>
    <t>EMQ_1450</t>
  </si>
  <si>
    <t>Градченко Поліна Михайлівна</t>
  </si>
  <si>
    <t>Колеснік Поліна Сергіївна</t>
  </si>
  <si>
    <t>Паламарчук Ганна Валентинівна</t>
  </si>
  <si>
    <t>Криворізька гімназія № 9 Криворізької міської ради</t>
  </si>
  <si>
    <t>EMQ_1451</t>
  </si>
  <si>
    <t>Бубенчиков Михайло Сергійович</t>
  </si>
  <si>
    <t>Деньдобрий Дмитро Олександрович</t>
  </si>
  <si>
    <t>EMQ_1452</t>
  </si>
  <si>
    <t>Денисенко Андрій Віталійович</t>
  </si>
  <si>
    <t>Ружин Дмитро Олександрович</t>
  </si>
  <si>
    <t>EMQ_1453</t>
  </si>
  <si>
    <t>Погорєлова Олександра Віталіївна</t>
  </si>
  <si>
    <t>Бойченко Олександра Іванівна</t>
  </si>
  <si>
    <t>EMQ_1454</t>
  </si>
  <si>
    <t>Колісник Ганна Максимівна</t>
  </si>
  <si>
    <t>Ткаченко Кристина Віталіївна</t>
  </si>
  <si>
    <t>EMQ_1455</t>
  </si>
  <si>
    <t>Катькалова Олена Дмитрівна</t>
  </si>
  <si>
    <t>Іщенко Маргарита Олексіївна</t>
  </si>
  <si>
    <t>EMQ_1456</t>
  </si>
  <si>
    <t>Кислиця Іван Іванович</t>
  </si>
  <si>
    <t>Штеюк Дмитро Олександрович</t>
  </si>
  <si>
    <t>Коваленко Ірина Володимирівна</t>
  </si>
  <si>
    <t>EMQ_1457</t>
  </si>
  <si>
    <t>Палащенко Дємір Михайлович</t>
  </si>
  <si>
    <t>Балан Максим Юрійович</t>
  </si>
  <si>
    <t>EMQ_1458</t>
  </si>
  <si>
    <t>Пилипчук Мар'яна Вадимівна</t>
  </si>
  <si>
    <t>Сергійчук Злата Юріївна</t>
  </si>
  <si>
    <t>EMQ_1459</t>
  </si>
  <si>
    <t>Прозапас Аліна Станіславівна</t>
  </si>
  <si>
    <t>Прозапас Олексій Віталійович</t>
  </si>
  <si>
    <t>Мінчук Тетяна Миколаївна</t>
  </si>
  <si>
    <t>Тріскинський ліцей Сарненської міської ради Рівненської області</t>
  </si>
  <si>
    <t>EMQ_1460</t>
  </si>
  <si>
    <t>Гамза Сергій Віталійович</t>
  </si>
  <si>
    <t>Філончук Рустам Віталійович</t>
  </si>
  <si>
    <t>EMQ_1461</t>
  </si>
  <si>
    <t xml:space="preserve">Гордійчук Давид Петрович </t>
  </si>
  <si>
    <t>Маринін Артем Романович</t>
  </si>
  <si>
    <t>EMQ_1462</t>
  </si>
  <si>
    <t>Хомич Анастасія Валеріївна</t>
  </si>
  <si>
    <t>Кедрич Маргарита Сергіївна</t>
  </si>
  <si>
    <t>EMQ_1463</t>
  </si>
  <si>
    <t>Гарагуц Михайло Іванович</t>
  </si>
  <si>
    <t>Мафтуляк Анна Віталіївна</t>
  </si>
  <si>
    <t>Бридун Оксана Григорівна</t>
  </si>
  <si>
    <t>Бережанський ліцей Тернопільської обласної ради</t>
  </si>
  <si>
    <t>EMQ_1464</t>
  </si>
  <si>
    <t>Венчур Святослав Олегович</t>
  </si>
  <si>
    <t>Грицковський Владислав Володимирович</t>
  </si>
  <si>
    <t>EMQ_1465</t>
  </si>
  <si>
    <t>Пуш Юлія Петрівна</t>
  </si>
  <si>
    <t>Матус Марта Іванівна</t>
  </si>
  <si>
    <t>EMQ_1466</t>
  </si>
  <si>
    <t>Майстеренко Єва Володимирівна</t>
  </si>
  <si>
    <t>Кравець Вікторія Віталіївна</t>
  </si>
  <si>
    <t>EMQ_1467</t>
  </si>
  <si>
    <t>Моспаненко Платон Сергійович</t>
  </si>
  <si>
    <t>Гук Дем'ян Володимирович</t>
  </si>
  <si>
    <t>EMQ_1468</t>
  </si>
  <si>
    <t>Пачва Анастасія Миколаївна</t>
  </si>
  <si>
    <t>Соломко Марія Ігорівна</t>
  </si>
  <si>
    <t>EMQ_1469</t>
  </si>
  <si>
    <t>Прийдун Марта Ігорівна</t>
  </si>
  <si>
    <t>Хаба Діана Ярославівна</t>
  </si>
  <si>
    <t>EMQ_1470</t>
  </si>
  <si>
    <t>Стародубцева Аліна Іванівна</t>
  </si>
  <si>
    <t>Стародубцева Ганна Іванівна</t>
  </si>
  <si>
    <t>EMQ_1471</t>
  </si>
  <si>
    <t>Гутор Станіслав Зіновійович</t>
  </si>
  <si>
    <t>Блищак Дем'ян Сергійович</t>
  </si>
  <si>
    <t>EMQ_1472</t>
  </si>
  <si>
    <t>Гузій Олександр Олегович</t>
  </si>
  <si>
    <t>Дмитрієв Максим Сергійович</t>
  </si>
  <si>
    <t>EMQ_1473</t>
  </si>
  <si>
    <t>Гайдук Ірина Олегівна</t>
  </si>
  <si>
    <t>Цімерман Юрій Романович</t>
  </si>
  <si>
    <t>EMQ_1474</t>
  </si>
  <si>
    <t>Луговий Олександр Олегович</t>
  </si>
  <si>
    <t>Лесів Павло Іванович</t>
  </si>
  <si>
    <t>EMQ_1475</t>
  </si>
  <si>
    <t>Білак Оксана Михайлівна</t>
  </si>
  <si>
    <t>Сенишин Вікторія Олегівна</t>
  </si>
  <si>
    <t>EMQ_1476</t>
  </si>
  <si>
    <t>Громосяк Каріна Олегівна</t>
  </si>
  <si>
    <t>Іваськів Ірина Михайлівна</t>
  </si>
  <si>
    <t>EMQ_1477</t>
  </si>
  <si>
    <t>Люшняк Артем Андрійович</t>
  </si>
  <si>
    <t>Веремеєнко Дмитрій Ігорович</t>
  </si>
  <si>
    <t>EMQ_1478</t>
  </si>
  <si>
    <t>Баліцький Артем Олегович</t>
  </si>
  <si>
    <t>Лазар Тарас Андрійович</t>
  </si>
  <si>
    <t>EMQ_1479</t>
  </si>
  <si>
    <t>Колесник Богдан</t>
  </si>
  <si>
    <t>Самосват Денис</t>
  </si>
  <si>
    <t>Миколаєнко Вікторія Василівна</t>
  </si>
  <si>
    <t>Ніжинська гімназія №16</t>
  </si>
  <si>
    <t>EMQ_1480</t>
  </si>
  <si>
    <t>Майсак Софія</t>
  </si>
  <si>
    <t>Янович Дарья</t>
  </si>
  <si>
    <t>EMQ_1481</t>
  </si>
  <si>
    <t>Цюрток Софія</t>
  </si>
  <si>
    <t>Остапенко Софія</t>
  </si>
  <si>
    <t>Чернишов Максим Віталійович</t>
  </si>
  <si>
    <t>EMQ_1482</t>
  </si>
  <si>
    <t>Ващенко Злата</t>
  </si>
  <si>
    <t>Дука Ангеліна</t>
  </si>
  <si>
    <t>EMQ_1483</t>
  </si>
  <si>
    <t>Коношенко Дар'я Максимівна</t>
  </si>
  <si>
    <t>Соболь Богдан Ігорович</t>
  </si>
  <si>
    <t>Крицька Яна Вікторівна</t>
  </si>
  <si>
    <t>Красноріченський ліцей Красноріченської селищної ради Луганської області</t>
  </si>
  <si>
    <t>EMQ_1484</t>
  </si>
  <si>
    <t>Шишлова Анна Борисівна</t>
  </si>
  <si>
    <t>Жакун Вікторія Андріївна</t>
  </si>
  <si>
    <t>Козлова Світлана Ігорівна</t>
  </si>
  <si>
    <t>Броварський ліцей №7 Броварської міської ради</t>
  </si>
  <si>
    <t>EMQ_1485</t>
  </si>
  <si>
    <t>Колбасинська Антоніна Русланівна</t>
  </si>
  <si>
    <t>Кабанець Ірина Олександрівна</t>
  </si>
  <si>
    <t>Ішуніна Наталія Федорівна</t>
  </si>
  <si>
    <t>EMQ_1486</t>
  </si>
  <si>
    <t>Власюк Ангеліна Олексіївна</t>
  </si>
  <si>
    <t>Стецюк Євген Олександрович</t>
  </si>
  <si>
    <t>Семенюк Олександр Петрович</t>
  </si>
  <si>
    <t>Пулемецька гімназія Шацької селищної ради Волинської області</t>
  </si>
  <si>
    <t>EMQ_1487</t>
  </si>
  <si>
    <t>Ходакова Анна Олександрівна</t>
  </si>
  <si>
    <t>Сідорська Дарина Сергіївна</t>
  </si>
  <si>
    <t>Вашай Юлія Володимирівна</t>
  </si>
  <si>
    <t>Обласний науковий ліцей в м. Рівне Рівненської обласної ради</t>
  </si>
  <si>
    <t>EMQ_1488</t>
  </si>
  <si>
    <t>Чуздюк Євгеній Михайлович</t>
  </si>
  <si>
    <t>Корчак Ярослав Ігорович</t>
  </si>
  <si>
    <t>EMQ_1489</t>
  </si>
  <si>
    <t>Смілянець Поліна Василівна</t>
  </si>
  <si>
    <t>Антонюк Мілана Ігорівна</t>
  </si>
  <si>
    <t>EMQ_1490</t>
  </si>
  <si>
    <t>Кравченко Анастасія Ігорівна</t>
  </si>
  <si>
    <t>Криволисов Михайло Володимирович</t>
  </si>
  <si>
    <t>EMQ_1491</t>
  </si>
  <si>
    <t>Земляний Ілля Андрійович</t>
  </si>
  <si>
    <t>Бойко Євген Васильович</t>
  </si>
  <si>
    <t>EMQ_1492</t>
  </si>
  <si>
    <t>Якимчук Володимир Володимирович</t>
  </si>
  <si>
    <t>Подлевський Ярослав Андрійович</t>
  </si>
  <si>
    <t>EMQ_1493</t>
  </si>
  <si>
    <t>Шпековець Анастасія Олегівна</t>
  </si>
  <si>
    <t>Труш Злата</t>
  </si>
  <si>
    <t>EMQ_1494</t>
  </si>
  <si>
    <t>Юхимчук Каріна</t>
  </si>
  <si>
    <t>Дікал Анна</t>
  </si>
  <si>
    <t>EMQ_1495</t>
  </si>
  <si>
    <t xml:space="preserve">Фролова Валерія Володимирівна </t>
  </si>
  <si>
    <t>Чекан Єлизавета Вадимівн</t>
  </si>
  <si>
    <t>EMQ_1496</t>
  </si>
  <si>
    <t xml:space="preserve">Волохов Нікіта Андрійович </t>
  </si>
  <si>
    <t xml:space="preserve">Харчук Данило Миколайович </t>
  </si>
  <si>
    <t>EMQ_1497</t>
  </si>
  <si>
    <t xml:space="preserve">Годун Анастасія Олександрівна </t>
  </si>
  <si>
    <t>Обоїста Маргарита Тарасівна</t>
  </si>
  <si>
    <t>EMQ_1498</t>
  </si>
  <si>
    <t xml:space="preserve">Краля Анна Василівна </t>
  </si>
  <si>
    <t xml:space="preserve">Гриценко Антоніна Олександрівна </t>
  </si>
  <si>
    <t>EMQ_1499</t>
  </si>
  <si>
    <t>Войтюк Софія Олександрівна</t>
  </si>
  <si>
    <t xml:space="preserve">Колос Аніта Павлівна </t>
  </si>
  <si>
    <t>EMQ_1500</t>
  </si>
  <si>
    <t xml:space="preserve">Сльоза Уляна Аркадіївна </t>
  </si>
  <si>
    <t xml:space="preserve">Стрій Анастасія Сергіївна </t>
  </si>
  <si>
    <t>EMQ_1501</t>
  </si>
  <si>
    <t xml:space="preserve">Кідун Софія Олегівна </t>
  </si>
  <si>
    <t xml:space="preserve">Давидюк Марія Андріївна </t>
  </si>
  <si>
    <t>EMQ_1502</t>
  </si>
  <si>
    <t>Денькович Соломія Любомирівна</t>
  </si>
  <si>
    <t>Онопрійчук Каріна Володимирівна</t>
  </si>
  <si>
    <t>EMQ_1503</t>
  </si>
  <si>
    <t xml:space="preserve">Корчак Захар Ігорович </t>
  </si>
  <si>
    <t xml:space="preserve">Петров Іван Олександрович </t>
  </si>
  <si>
    <t>EMQ_1504</t>
  </si>
  <si>
    <t xml:space="preserve">Гудич Поліна Олексіївна </t>
  </si>
  <si>
    <t xml:space="preserve">Цапяк Вікторія Романівна </t>
  </si>
  <si>
    <t>EMQ_1505</t>
  </si>
  <si>
    <t>Корень Марина Володимирівна</t>
  </si>
  <si>
    <t>Сидорук Вікторія Іванівна</t>
  </si>
  <si>
    <t>EMQ_1506</t>
  </si>
  <si>
    <t xml:space="preserve">Шевчук Данієла Олегівна </t>
  </si>
  <si>
    <t xml:space="preserve">Солтис Ольга Ігорівна </t>
  </si>
  <si>
    <t>EMQ_1507</t>
  </si>
  <si>
    <t xml:space="preserve">Савущик Андріан Олексійович </t>
  </si>
  <si>
    <t>Остапчук Тарас Олександрович</t>
  </si>
  <si>
    <t>EMQ_1508</t>
  </si>
  <si>
    <t>Шутько Мирослава Олександрівна</t>
  </si>
  <si>
    <t xml:space="preserve">Ковтонюк Аніта Юріївна </t>
  </si>
  <si>
    <t>EMQ_1509</t>
  </si>
  <si>
    <t>Гавриліч Денис Михайлович</t>
  </si>
  <si>
    <t xml:space="preserve">Стєблєцов Марк Романович </t>
  </si>
  <si>
    <t>EMQ_1510</t>
  </si>
  <si>
    <t xml:space="preserve">Стадійчук Олеся Віталіївна </t>
  </si>
  <si>
    <t xml:space="preserve">Дятлик Анастасія Петрівна </t>
  </si>
  <si>
    <t>EMQ_1511</t>
  </si>
  <si>
    <t xml:space="preserve">Курсик Олександра Олександрівна </t>
  </si>
  <si>
    <t>Карпяк Соломія Олегівна</t>
  </si>
  <si>
    <t>EMQ_1512</t>
  </si>
  <si>
    <t>Гондарев Владислав Артемович</t>
  </si>
  <si>
    <t xml:space="preserve">Аліксійчук Михайло Олександрович </t>
  </si>
  <si>
    <t>EMQ_1513</t>
  </si>
  <si>
    <t xml:space="preserve">Грабік Анна Володимирівна </t>
  </si>
  <si>
    <t>Ворощук Діана Андріївна</t>
  </si>
  <si>
    <t>EMQ_1514</t>
  </si>
  <si>
    <t>Ілючок Богдана Романівна</t>
  </si>
  <si>
    <t>Поліщук Юлія Михайлівна</t>
  </si>
  <si>
    <t>EMQ_1515</t>
  </si>
  <si>
    <t>Чабан Богдан Сергійович</t>
  </si>
  <si>
    <t>Грибок Владислав Романович</t>
  </si>
  <si>
    <t>EMQ_1516</t>
  </si>
  <si>
    <t>Кушнір Софія Сергіївна</t>
  </si>
  <si>
    <t>Пилипчук Маргарита Іванівна</t>
  </si>
  <si>
    <t>EMQ_1517</t>
  </si>
  <si>
    <t xml:space="preserve">Ревко Валерія Вікторівна </t>
  </si>
  <si>
    <t>Гарбарук Павло Васильович</t>
  </si>
  <si>
    <t>EMQ_1518</t>
  </si>
  <si>
    <t>Ворощук Аліна Андріївна</t>
  </si>
  <si>
    <t>Кудряшова Єлизавета Ігорівна</t>
  </si>
  <si>
    <t>EMQ_1519</t>
  </si>
  <si>
    <t>Марков Марк Андрійович</t>
  </si>
  <si>
    <t>Денисюк Вдадислав Тарасович</t>
  </si>
  <si>
    <t>EMQ_1520</t>
  </si>
  <si>
    <t>Косташенко Діана Вадимівна</t>
  </si>
  <si>
    <t>Костур Володимир Вікторович</t>
  </si>
  <si>
    <t>Купченко Надія Анатоліївна</t>
  </si>
  <si>
    <t>Ліцей №1 селища Крижопіль</t>
  </si>
  <si>
    <t>EMQ_1521</t>
  </si>
  <si>
    <t>Сабардак Владислава Вікторівна</t>
  </si>
  <si>
    <t>Ставратій Евеліна Василівна</t>
  </si>
  <si>
    <t>EMQ_1522</t>
  </si>
  <si>
    <t>Магазейнов Дмитро Артемович</t>
  </si>
  <si>
    <t>Яковенко Владислав Миколайович</t>
  </si>
  <si>
    <t>EMQ_1523</t>
  </si>
  <si>
    <t>Чернега Станіслав Дмитрович</t>
  </si>
  <si>
    <t>Антощук Ярослав Андрійович</t>
  </si>
  <si>
    <t>EMQ_1524</t>
  </si>
  <si>
    <t>Малко Денис Анатолійович</t>
  </si>
  <si>
    <t>Онофрійчук Дмитро Сергійович</t>
  </si>
  <si>
    <t>EMQ_1525</t>
  </si>
  <si>
    <t>Єфімова Ірина Сергіївна</t>
  </si>
  <si>
    <t>Малюта Анна Русланівна</t>
  </si>
  <si>
    <t>EMQ_1526</t>
  </si>
  <si>
    <t>Ноголь Анастасія Олександрівна</t>
  </si>
  <si>
    <t>Муха Іван Андрійович</t>
  </si>
  <si>
    <t>EMQ_1527</t>
  </si>
  <si>
    <t>Клоченко Тарас Романович</t>
  </si>
  <si>
    <t>Шологон Іван Олегович</t>
  </si>
  <si>
    <t>EMQ_1528</t>
  </si>
  <si>
    <t>Жулкевський Андрій Володимирович</t>
  </si>
  <si>
    <t>Маюн Софія Андріївна</t>
  </si>
  <si>
    <t>EMQ_1529</t>
  </si>
  <si>
    <t>Рідкоборорда Дарія Володимирівна</t>
  </si>
  <si>
    <t>Пришва Назар Тарасович</t>
  </si>
  <si>
    <t>EMQ_1530</t>
  </si>
  <si>
    <t>Бялковська Софія Вікторівна</t>
  </si>
  <si>
    <t>Шевчук Єва Дмитрівна</t>
  </si>
  <si>
    <t>EMQ_1531</t>
  </si>
  <si>
    <t>Ярова Оксана Олексіївна</t>
  </si>
  <si>
    <t>Лозовський Артем Романович</t>
  </si>
  <si>
    <t>EMQ_1532</t>
  </si>
  <si>
    <t>Салун Валерія Олександрівна</t>
  </si>
  <si>
    <t>Антощук Артем Андрійович</t>
  </si>
  <si>
    <t>EMQ_1533</t>
  </si>
  <si>
    <t>Забуранна Валерія Михайлівна</t>
  </si>
  <si>
    <t>Василишена Сніжана Миколаївна</t>
  </si>
  <si>
    <t>EMQ_1534</t>
  </si>
  <si>
    <t>Фартосюк Денис Андрійович</t>
  </si>
  <si>
    <t>Полторак Нікіта Сергійович</t>
  </si>
  <si>
    <t>EMQ_1535</t>
  </si>
  <si>
    <t>Літвінський Дмитро Олександрович</t>
  </si>
  <si>
    <t>Мізюк Дмитро Петрович</t>
  </si>
  <si>
    <t>EMQ_1536</t>
  </si>
  <si>
    <t>Кудрявих Олександр Сергійович</t>
  </si>
  <si>
    <t>Мазур Іван Сергійович</t>
  </si>
  <si>
    <t>EMQ_1537</t>
  </si>
  <si>
    <t>Махиборода Олександр Андрійович</t>
  </si>
  <si>
    <t>Гудзій Данііл Олександрович</t>
  </si>
  <si>
    <t>EMQ_1538</t>
  </si>
  <si>
    <t>Криворучко Вікторія Сергіївна</t>
  </si>
  <si>
    <t>Махоцька Ельвіра Володимирівна</t>
  </si>
  <si>
    <t>EMQ_1539</t>
  </si>
  <si>
    <t>Лошак Іванка В'ячеславівна</t>
  </si>
  <si>
    <t>Полудьонний Ілля Олександрович</t>
  </si>
  <si>
    <t>EMQ_1540</t>
  </si>
  <si>
    <t>Карабіньовський Михайло Олександрович</t>
  </si>
  <si>
    <t>Перевертаний Олександр Геннадійович</t>
  </si>
  <si>
    <t>EMQ_1541</t>
  </si>
  <si>
    <t>Сакаль Михайло Володимирович</t>
  </si>
  <si>
    <t>Асанов Абдульджаббар Ернестович</t>
  </si>
  <si>
    <t>EMQ_1542</t>
  </si>
  <si>
    <t>Ярчевський Тихін Андрійович</t>
  </si>
  <si>
    <t>Цибуляк Костянтин Олександрович</t>
  </si>
  <si>
    <t>EMQ_1543</t>
  </si>
  <si>
    <t>Франко Станіслав Романович</t>
  </si>
  <si>
    <t>Єгорченко Данило Вікторович</t>
  </si>
  <si>
    <t>EMQ_1544</t>
  </si>
  <si>
    <t>Антоневич Наталія Олександрівна</t>
  </si>
  <si>
    <t>Бунь Анастасія Олександрівна</t>
  </si>
  <si>
    <t>EMQ_1545</t>
  </si>
  <si>
    <t>Грицюк Анна Юріївна</t>
  </si>
  <si>
    <t>Заболотний Дмитро Олександрович</t>
  </si>
  <si>
    <t>EMQ_1546</t>
  </si>
  <si>
    <t>Зарицька Мілана Анатоліївна</t>
  </si>
  <si>
    <t>Касько Вероніка Максимівна</t>
  </si>
  <si>
    <t>EMQ_1547</t>
  </si>
  <si>
    <t>Коваленко Вікторія Володимирівна</t>
  </si>
  <si>
    <t>Маліхатко Мілана Дмитрівна</t>
  </si>
  <si>
    <t>EMQ_1548</t>
  </si>
  <si>
    <t>Мельничук Уляна Романівна</t>
  </si>
  <si>
    <t>Новаленко Павло Ігорович</t>
  </si>
  <si>
    <t>EMQ_1549</t>
  </si>
  <si>
    <t>Остапчук Вікторія Олександрівна</t>
  </si>
  <si>
    <t>Пономарьова Вікторія Віталіївна</t>
  </si>
  <si>
    <t>EMQ_1550</t>
  </si>
  <si>
    <t>Резнік Андрій Олександрович</t>
  </si>
  <si>
    <t>Рекичинська Олександра Олегівна</t>
  </si>
  <si>
    <t>EMQ_1551</t>
  </si>
  <si>
    <t>Ремез Софія Сергіївна</t>
  </si>
  <si>
    <t>Тонковид Марія Юріївна</t>
  </si>
  <si>
    <t>EMQ_1552</t>
  </si>
  <si>
    <t>Цегельний Станіслав Олександрович</t>
  </si>
  <si>
    <t>Онищук Артем Русланович</t>
  </si>
  <si>
    <t>EMQ_1553</t>
  </si>
  <si>
    <t>Ковінчук Дем'ян Юрійович</t>
  </si>
  <si>
    <t>Вівсяний Арсен Олександрович</t>
  </si>
  <si>
    <t>EMQ_1554</t>
  </si>
  <si>
    <t>Бєлоус Каміла Геннадіївна</t>
  </si>
  <si>
    <t>Митькевич Вероніка Максимівна</t>
  </si>
  <si>
    <t>Мельник-Мірзоян Арміне Лаврентіївна</t>
  </si>
  <si>
    <t>Український фізико-математичний ліцей КНУ імені Тараса Шевченка</t>
  </si>
  <si>
    <t>EMQ_1555</t>
  </si>
  <si>
    <t>Сеген Софія Сергіївна</t>
  </si>
  <si>
    <t>Паламарчук Назарій Віталійович</t>
  </si>
  <si>
    <t>EMQ_1556</t>
  </si>
  <si>
    <t>Коршак Марія Михайлівна</t>
  </si>
  <si>
    <t>Бурлакова Вікторія Сергіївна</t>
  </si>
  <si>
    <t>EMQ_1557</t>
  </si>
  <si>
    <t>Баліцький Артем Сергійович</t>
  </si>
  <si>
    <t>Пеклун Григорій Михайлович</t>
  </si>
  <si>
    <t>EMQ_1558</t>
  </si>
  <si>
    <t xml:space="preserve">Негода Злата Андріївна </t>
  </si>
  <si>
    <t xml:space="preserve">Івченко Іван Олександрович </t>
  </si>
  <si>
    <t>Чикало Володимир Михайлович</t>
  </si>
  <si>
    <t>Зіньківський опорний ліцей імені М. К. Зерова</t>
  </si>
  <si>
    <t>EMQ_1559</t>
  </si>
  <si>
    <t xml:space="preserve">Попович Назар Романович </t>
  </si>
  <si>
    <t xml:space="preserve">Ярошенко Микола Володимирович </t>
  </si>
  <si>
    <t>EMQ_1560</t>
  </si>
  <si>
    <t xml:space="preserve">Шкарупа Вікторія Володимирівна </t>
  </si>
  <si>
    <t xml:space="preserve">Ткачик Аліса Сергіївна </t>
  </si>
  <si>
    <t>EMQ_1561</t>
  </si>
  <si>
    <t xml:space="preserve">Бутко Віталій Євгенійович </t>
  </si>
  <si>
    <t xml:space="preserve">Стрілець В’ячеслав Віталійович </t>
  </si>
  <si>
    <t>EMQ_1562</t>
  </si>
  <si>
    <t xml:space="preserve">Філон Анна Андріївна </t>
  </si>
  <si>
    <t>Кузнецов Єгор Олександрович</t>
  </si>
  <si>
    <t>EMQ_1563</t>
  </si>
  <si>
    <t xml:space="preserve">Дощенко Олександра Юріївна </t>
  </si>
  <si>
    <t xml:space="preserve">Кримовська Станіслава Володимирівна </t>
  </si>
  <si>
    <t>EMQ_1564</t>
  </si>
  <si>
    <t xml:space="preserve">Влох Анна Володимирівна </t>
  </si>
  <si>
    <t xml:space="preserve">Дейнега Анна Романівна </t>
  </si>
  <si>
    <t>EMQ_1565</t>
  </si>
  <si>
    <t xml:space="preserve">Залужна Вікторія Анатоліївна </t>
  </si>
  <si>
    <t xml:space="preserve">Циганенко Вікторія В’ячеславівна </t>
  </si>
  <si>
    <t>EMQ_1566</t>
  </si>
  <si>
    <t xml:space="preserve">Чорногор Сергій Юрійович </t>
  </si>
  <si>
    <t xml:space="preserve">Маюра Олександр Сергійович </t>
  </si>
  <si>
    <t>EMQ_1567</t>
  </si>
  <si>
    <t xml:space="preserve">Костик Олександра Олександрівна </t>
  </si>
  <si>
    <t xml:space="preserve">Тоцький Артем Сергійович </t>
  </si>
  <si>
    <t>EMQ_1568</t>
  </si>
  <si>
    <t>Величко Лілія Андріївна</t>
  </si>
  <si>
    <t xml:space="preserve">Сьомак Кіра Юріївна </t>
  </si>
  <si>
    <t>EMQ_1569</t>
  </si>
  <si>
    <t xml:space="preserve">Омелай Ростислав Олександрович </t>
  </si>
  <si>
    <t xml:space="preserve">Стрілець Дмитро Володимирович </t>
  </si>
  <si>
    <t>EMQ_1570</t>
  </si>
  <si>
    <t xml:space="preserve">Вовк Андрій Сергійович </t>
  </si>
  <si>
    <t>Нечитайло Софія Миколаївна</t>
  </si>
  <si>
    <t>EMQ_1571</t>
  </si>
  <si>
    <t xml:space="preserve">Чиж Марія Андріївна </t>
  </si>
  <si>
    <t xml:space="preserve">Безрук Вікторія Сергіївна </t>
  </si>
  <si>
    <t>EMQ_1572</t>
  </si>
  <si>
    <t xml:space="preserve">Кальченко Іван Олександрович </t>
  </si>
  <si>
    <t>Хрипко Анна Сергіївна</t>
  </si>
  <si>
    <t>EMQ_1573</t>
  </si>
  <si>
    <t>Менюк Софія Вячеславівна</t>
  </si>
  <si>
    <t>Савченко Олексій Віталійович</t>
  </si>
  <si>
    <t>Бондаренко Анна Петрівна</t>
  </si>
  <si>
    <t>Шполянський ліцей №3 Шполянської міської ради ОТГ</t>
  </si>
  <si>
    <t>EMQ_1574</t>
  </si>
  <si>
    <t>Задвернюк Владислав Петрович</t>
  </si>
  <si>
    <t>Іщенко Олександр Іванович</t>
  </si>
  <si>
    <t>EMQ_1575</t>
  </si>
  <si>
    <t>Плісенко Максим Андрійович</t>
  </si>
  <si>
    <t>Поливода Ілля Олександрович</t>
  </si>
  <si>
    <t>Тихонова Наталія Василівна</t>
  </si>
  <si>
    <t>Миколаївський ЗЗСО І-ІІІ ступенів № 11 Новогродівської ОТГ</t>
  </si>
  <si>
    <t>EMQ_1576</t>
  </si>
  <si>
    <t>Позняковський Нестор Артемович</t>
  </si>
  <si>
    <t>Черепанова Дар'я Дмитрівна</t>
  </si>
  <si>
    <t>EMQ_1577</t>
  </si>
  <si>
    <t>Гуляєв Данило</t>
  </si>
  <si>
    <t>Лазаренко Вячеслав</t>
  </si>
  <si>
    <t>Олешківський академічний ліцей "ЕРУДИТ"</t>
  </si>
  <si>
    <t>EMQ_1578</t>
  </si>
  <si>
    <t>Кліміна Варвара</t>
  </si>
  <si>
    <t>Якіменко Марія</t>
  </si>
  <si>
    <t>EMQ_1579</t>
  </si>
  <si>
    <t>Бушуєв Євген</t>
  </si>
  <si>
    <t>Пентя Ярослав</t>
  </si>
  <si>
    <t>EMQ_1580</t>
  </si>
  <si>
    <t>Горшкова Софія</t>
  </si>
  <si>
    <t>Захаренко Назар</t>
  </si>
  <si>
    <t>Ференц О.В.</t>
  </si>
  <si>
    <t>EMQ_1581</t>
  </si>
  <si>
    <t>Зварич Євген</t>
  </si>
  <si>
    <t>Леонтьєва Вероніка</t>
  </si>
  <si>
    <t>EMQ_1582</t>
  </si>
  <si>
    <t>Палій Дарина</t>
  </si>
  <si>
    <t xml:space="preserve">Продан Микола </t>
  </si>
  <si>
    <t>EMQ_1583</t>
  </si>
  <si>
    <t>Романенко Ірина</t>
  </si>
  <si>
    <t xml:space="preserve">Тимошенко Єлізавета </t>
  </si>
  <si>
    <t>EMQ_1584</t>
  </si>
  <si>
    <t>Чернуха Дарина</t>
  </si>
  <si>
    <t>Любарський Артем</t>
  </si>
  <si>
    <t>EMQ_1585</t>
  </si>
  <si>
    <t>Понько Вікторія Андріївна</t>
  </si>
  <si>
    <t>Лихацька Аліна Олександрівна</t>
  </si>
  <si>
    <t xml:space="preserve">Терещенко Юлія Анатоліївна </t>
  </si>
  <si>
    <t>Аркадіївська гімназія Згурівської селищної ради Броварського району Київської області</t>
  </si>
  <si>
    <t>EMQ_1586</t>
  </si>
  <si>
    <t>Нелепенко Іван Миколайович</t>
  </si>
  <si>
    <t>Ребченко Оксана Іванівна</t>
  </si>
  <si>
    <t>EMQ_1587</t>
  </si>
  <si>
    <t>Назаров Андрій Русланович</t>
  </si>
  <si>
    <t>Томащук Олександр Олексійович</t>
  </si>
  <si>
    <t>Коломієць Тетяна Миколаївна</t>
  </si>
  <si>
    <t>Ліцей 101, м. Київ</t>
  </si>
  <si>
    <t>EMQ_1588</t>
  </si>
  <si>
    <t>Руденко Микола Володимирович</t>
  </si>
  <si>
    <t>Ховрук Максим Геннадійович</t>
  </si>
  <si>
    <t>EMQ_1589</t>
  </si>
  <si>
    <t>Кучерявий Олександр Олександрович</t>
  </si>
  <si>
    <t>Мелікян Арман Мхітарович</t>
  </si>
  <si>
    <t>EMQ_1590</t>
  </si>
  <si>
    <t>Максименко Яніна Антонівна</t>
  </si>
  <si>
    <t>Кравець Софія Миколаївна</t>
  </si>
  <si>
    <t>EMQ_1591</t>
  </si>
  <si>
    <t>Якименко Маргарита Олегівна</t>
  </si>
  <si>
    <t>Гарамус Антоніна Михайлівна</t>
  </si>
  <si>
    <t>EMQ_1592</t>
  </si>
  <si>
    <t>Кичан Назар Андрійович</t>
  </si>
  <si>
    <t>Красножон Іван Миколайович</t>
  </si>
  <si>
    <t>EMQ_1593</t>
  </si>
  <si>
    <t>Іванова Катерина Володимирівна</t>
  </si>
  <si>
    <t>Желіба Софія Богданівна</t>
  </si>
  <si>
    <t>EMQ_1594</t>
  </si>
  <si>
    <t>Яценко Елеонора Володимирівна</t>
  </si>
  <si>
    <t>Забєліна Софія Ігорівна</t>
  </si>
  <si>
    <t>EMQ_1595</t>
  </si>
  <si>
    <t>Слівний Дмитро Геннадійович</t>
  </si>
  <si>
    <t>Профателюк Нікіта Андрійович</t>
  </si>
  <si>
    <t>EMQ_1596</t>
  </si>
  <si>
    <t>Басюк Матвій Олександрович</t>
  </si>
  <si>
    <t>Кульбич Денис Іванович</t>
  </si>
  <si>
    <t>EMQ_1597</t>
  </si>
  <si>
    <t>Шуплик Дар'я Юріївна</t>
  </si>
  <si>
    <t>Зінченко Влада Романівна</t>
  </si>
  <si>
    <t>EMQ_1598</t>
  </si>
  <si>
    <t>Ковальчук Тімур Вікторович</t>
  </si>
  <si>
    <t>Коляденко Дмитрій Євгенійович</t>
  </si>
  <si>
    <t>EMQ_1599</t>
  </si>
  <si>
    <t>Верба Микита Олексійович</t>
  </si>
  <si>
    <t>Федорак Назар Останович</t>
  </si>
  <si>
    <t>Підвисоцька Людмила Ярославівна</t>
  </si>
  <si>
    <t>ТОВ  «Вишгородський заклад загальної середньої освіти – ліцей «ЕКТІВ СКУЛ»</t>
  </si>
  <si>
    <t>EMQ_1600</t>
  </si>
  <si>
    <t>Шевченко Павло Сергійович</t>
  </si>
  <si>
    <t>Шевченко Андрій Сергійович</t>
  </si>
  <si>
    <t>EMQ_1601</t>
  </si>
  <si>
    <t>Гайдук Златослава Володимирівна</t>
  </si>
  <si>
    <t>Борисенко Ірина Дмитрівна</t>
  </si>
  <si>
    <t>EMQ_1602</t>
  </si>
  <si>
    <t>Маркіна Варвара Романівна</t>
  </si>
  <si>
    <t>Дерев’янченко Кіра Валеріївна</t>
  </si>
  <si>
    <t>EMQ_1603</t>
  </si>
  <si>
    <t>Морозов Олександр Дмитрович</t>
  </si>
  <si>
    <t>Кравчук Іван Сергійович</t>
  </si>
  <si>
    <t>EMQ_1604</t>
  </si>
  <si>
    <t>Громаковська Веселина Олегівна</t>
  </si>
  <si>
    <t>Зайченко Марк Максимович</t>
  </si>
  <si>
    <t>EMQ_1605</t>
  </si>
  <si>
    <t>Рудас Арсеній Ярославович</t>
  </si>
  <si>
    <t xml:space="preserve"> Дарага Нікіта Тарасович</t>
  </si>
  <si>
    <t>EMQ_1606</t>
  </si>
  <si>
    <t>Пузанова Олександра Артемівна</t>
  </si>
  <si>
    <t>Місюра Анна Сергіівна</t>
  </si>
  <si>
    <t>EMQ_1607</t>
  </si>
  <si>
    <t>Ярослав О.</t>
  </si>
  <si>
    <t>Саша Ш.</t>
  </si>
  <si>
    <t>EMQ_1608</t>
  </si>
  <si>
    <t>Цурік Кіріл Сергійович</t>
  </si>
  <si>
    <t>Олексій О.М.</t>
  </si>
  <si>
    <t>EMQ_1609</t>
  </si>
  <si>
    <t>Сидорук Максим Валентинович</t>
  </si>
  <si>
    <t>Асламов Роман Русланович</t>
  </si>
  <si>
    <t>EMQ_1610</t>
  </si>
  <si>
    <t>Канівець Артем Дмитрович</t>
  </si>
  <si>
    <t>Козярук Валерія Миколаівна</t>
  </si>
  <si>
    <t>EMQ_1611</t>
  </si>
  <si>
    <t>Анатійчук Поліна Сергіївна</t>
  </si>
  <si>
    <t>Желтова Діана Денисівна</t>
  </si>
  <si>
    <t>Шубер Мар'яна Геннадіївна</t>
  </si>
  <si>
    <t>Ліцей №8 Львівської міської ради</t>
  </si>
  <si>
    <t>EMQ_1612</t>
  </si>
  <si>
    <t>Лукашевська Божена Юріївна</t>
  </si>
  <si>
    <t>Мигаль Юстина Остапівна</t>
  </si>
  <si>
    <t>EMQ_1613</t>
  </si>
  <si>
    <t>Дрозд Олександр Андрійович</t>
  </si>
  <si>
    <t>Варес Теодор Янович</t>
  </si>
  <si>
    <t>EMQ_1614</t>
  </si>
  <si>
    <t>Атаманенко Григорій Михайлович</t>
  </si>
  <si>
    <t>Мисяковський Святослав Федорович</t>
  </si>
  <si>
    <t>EMQ_1615</t>
  </si>
  <si>
    <t>Сувало Марія Орестівна</t>
  </si>
  <si>
    <t>Іордакі Єва Кирилівна</t>
  </si>
  <si>
    <t>EMQ_1616</t>
  </si>
  <si>
    <t>Тарасюк Марія Олександрівна</t>
  </si>
  <si>
    <t>Тарасюк Анна Олександрівна</t>
  </si>
  <si>
    <t xml:space="preserve">Чернишова Маргарита Олександрівна </t>
  </si>
  <si>
    <t>КЛ"Маріупольський ліцей міста Києва"</t>
  </si>
  <si>
    <t>EMQ_1617</t>
  </si>
  <si>
    <t>Федорук Андрій Олександрович</t>
  </si>
  <si>
    <t>Хорошун Єва Віталіївна</t>
  </si>
  <si>
    <t>Добровольська Світлана Вікторівна</t>
  </si>
  <si>
    <t>EMQ_1618</t>
  </si>
  <si>
    <t>Житникова Анна Андріївна</t>
  </si>
  <si>
    <t>Моргунов Яромир Олександрович</t>
  </si>
  <si>
    <t>EMQ_1619</t>
  </si>
  <si>
    <t>Іщенко Олександра Олександрівна</t>
  </si>
  <si>
    <t>Карпенко Анна Сергіївна</t>
  </si>
  <si>
    <t>EMQ_1620</t>
  </si>
  <si>
    <t>Ємець Євгеній Андрійович</t>
  </si>
  <si>
    <t xml:space="preserve">Кирилов Гліб Віталійович </t>
  </si>
  <si>
    <t>EMQ_1621</t>
  </si>
  <si>
    <t>Тодурова Анастасія Володимирівна</t>
  </si>
  <si>
    <t>Вінницька Єлизавета Сергіївна</t>
  </si>
  <si>
    <t>EMQ_1622</t>
  </si>
  <si>
    <t>Крицький Олександр Дмитрович</t>
  </si>
  <si>
    <t>Мозговий Станіслав Андрійович</t>
  </si>
  <si>
    <t>EMQ_1623</t>
  </si>
  <si>
    <t>Ходаківський Віктор</t>
  </si>
  <si>
    <t>Єгоров Артем</t>
  </si>
  <si>
    <t>EMQ_1624</t>
  </si>
  <si>
    <t>Перегінець Марія Андріївна</t>
  </si>
  <si>
    <t>Черпак Анастасія Володимирівна</t>
  </si>
  <si>
    <t>Головчак Галина Іванівна</t>
  </si>
  <si>
    <t>Калуський ліцей №2 Калуської міської ради</t>
  </si>
  <si>
    <t>EMQ_1625</t>
  </si>
  <si>
    <t>Денега Анастасія Михайлівна</t>
  </si>
  <si>
    <t>Сингаївська Каріна Олегівна</t>
  </si>
  <si>
    <t>EMQ_1626</t>
  </si>
  <si>
    <t>Ямнич Софія Богданівна</t>
  </si>
  <si>
    <t>Музика Ірина Романівна</t>
  </si>
  <si>
    <t>EMQ_1627</t>
  </si>
  <si>
    <t>Мартиненко Олександр Денисович</t>
  </si>
  <si>
    <t>Орищенко Олександр Ігорович</t>
  </si>
  <si>
    <t>EMQ_1628</t>
  </si>
  <si>
    <t>Захарченко Савелій</t>
  </si>
  <si>
    <t>Харук Анастасія</t>
  </si>
  <si>
    <t>Диня Ольга Ігорівна</t>
  </si>
  <si>
    <t>КЗЗСО "Луцький ліцей №27 Луцької міської ради"</t>
  </si>
  <si>
    <t>EMQ_1629</t>
  </si>
  <si>
    <t>Кот Аделіна</t>
  </si>
  <si>
    <t>Чаблук Анастасія</t>
  </si>
  <si>
    <t>EMQ_1630</t>
  </si>
  <si>
    <t>Береза Михайло</t>
  </si>
  <si>
    <t xml:space="preserve">Королюк Софія      </t>
  </si>
  <si>
    <t>EMQ_1631</t>
  </si>
  <si>
    <t>Майструк Артем</t>
  </si>
  <si>
    <t>Шеремета Дмитро</t>
  </si>
  <si>
    <t>EMQ_1632</t>
  </si>
  <si>
    <t>Данилюк Марія</t>
  </si>
  <si>
    <t>Онуфрійчук Ольга</t>
  </si>
  <si>
    <t>EMQ_1633</t>
  </si>
  <si>
    <t>Малій Альбіна Олександрівна</t>
  </si>
  <si>
    <t>Новик Вікторія Андріївна</t>
  </si>
  <si>
    <t>Андросович Тетяна Миколаївна</t>
  </si>
  <si>
    <t>Славутицький ЗЗСО І-ІІІ ст. №3  Славутицької міської ради Вишгородського району Київської області</t>
  </si>
  <si>
    <t>EMQ_1634</t>
  </si>
  <si>
    <t>Павленко Єлизавета Ігорівна</t>
  </si>
  <si>
    <t>Сусло Марія Сергіївна</t>
  </si>
  <si>
    <t>EMQ_1635</t>
  </si>
  <si>
    <t>Набок Поліна Вікторівна</t>
  </si>
  <si>
    <t>Куц Дарина Геннадіївна</t>
  </si>
  <si>
    <t>Галуза Наталія Олександрівна</t>
  </si>
  <si>
    <t>EMQ_1636</t>
  </si>
  <si>
    <t>Стефанишин Андрій</t>
  </si>
  <si>
    <t>Кузеляк Павло</t>
  </si>
  <si>
    <t>Мальон Наталія Євгенівна</t>
  </si>
  <si>
    <t>Тростянецький ліцей</t>
  </si>
  <si>
    <t>EMQ_1637</t>
  </si>
  <si>
    <t>Довганич Масим</t>
  </si>
  <si>
    <t>Герцик Роксолана</t>
  </si>
  <si>
    <t>EMQ_1638</t>
  </si>
  <si>
    <t>Петрушка Марина</t>
  </si>
  <si>
    <t>Пенгрин Тетяна</t>
  </si>
  <si>
    <t>EMQ_1639</t>
  </si>
  <si>
    <t>Трухан Максим</t>
  </si>
  <si>
    <t>Сюсько Максим</t>
  </si>
  <si>
    <t>EMQ_1640</t>
  </si>
  <si>
    <t>Катрій Мар'ян</t>
  </si>
  <si>
    <t>Теренчин Матвій</t>
  </si>
  <si>
    <t>EMQ_1641</t>
  </si>
  <si>
    <t>Марчук Вероніка</t>
  </si>
  <si>
    <t>Мицак Тетяна</t>
  </si>
  <si>
    <t>EMQ_1642</t>
  </si>
  <si>
    <t>Білий Іван Костянтинович</t>
  </si>
  <si>
    <t>Мухін Артур Станіславович</t>
  </si>
  <si>
    <t>Кравченко Ліна Миколаївна</t>
  </si>
  <si>
    <t>Комунальний заклад "Запорізька спеціалізована школа-інтернат ІІ-ІІІ ступенів "Січовий колегіум" Запорізької обласної ради</t>
  </si>
  <si>
    <t>EMQ_1643</t>
  </si>
  <si>
    <t>Блоха Кирило Романович</t>
  </si>
  <si>
    <t>Куропятнік Марія Євгеніївна</t>
  </si>
  <si>
    <t>EMQ_1644</t>
  </si>
  <si>
    <t>Паляниця Ярослав Русланович</t>
  </si>
  <si>
    <t>Лебідь Богдан Олександрович</t>
  </si>
  <si>
    <t>Стахов Богдан Віталійович</t>
  </si>
  <si>
    <t>Комунальний заклад "Вінницький ліцей №16"</t>
  </si>
  <si>
    <t>EMQ_1645</t>
  </si>
  <si>
    <t>Зелена Кіра Юріївна</t>
  </si>
  <si>
    <t>Яковлева Орина Максимівна</t>
  </si>
  <si>
    <t>EMQ_1646</t>
  </si>
  <si>
    <t>Горпинюк Яна Олександрівна</t>
  </si>
  <si>
    <t>Череватов Владислав Віталійович</t>
  </si>
  <si>
    <t>EMQ_1647</t>
  </si>
  <si>
    <t>Комарівський Владислав Вікторович</t>
  </si>
  <si>
    <t>Дедяєв Роман Васильович</t>
  </si>
  <si>
    <t>EMQ_1648</t>
  </si>
  <si>
    <t>Дудінова Даріна Олександрівна</t>
  </si>
  <si>
    <t>Горщинська Маргарита Михайлівна</t>
  </si>
  <si>
    <t>EMQ_1649</t>
  </si>
  <si>
    <t>Дорощук Вероніка Сергіївна</t>
  </si>
  <si>
    <t>Мацько Олександра Олександрівна</t>
  </si>
  <si>
    <t>EMQ_1650</t>
  </si>
  <si>
    <t>Гусєва Ніка Анатоліївна</t>
  </si>
  <si>
    <t>Размустова Анна Віталіївна</t>
  </si>
  <si>
    <t>Галуша Валентина Олександрівна</t>
  </si>
  <si>
    <t>EMQ_1651</t>
  </si>
  <si>
    <t>Крючков Денис Олександрович</t>
  </si>
  <si>
    <t>Батюк Тимур Віталійович</t>
  </si>
  <si>
    <t>EMQ_1652</t>
  </si>
  <si>
    <t>Халін Даніїл Павлович</t>
  </si>
  <si>
    <t>Стефанів Олег Васильович</t>
  </si>
  <si>
    <t>EMQ_1653</t>
  </si>
  <si>
    <t>Плиска Ярослав Вікторович</t>
  </si>
  <si>
    <t>Тарабан Глєб Сергійович</t>
  </si>
  <si>
    <t>EMQ_1654</t>
  </si>
  <si>
    <t>Винник Анна Андріївна</t>
  </si>
  <si>
    <t>Зіненко Дар'я Олександрівна</t>
  </si>
  <si>
    <t>Лазарєва Світлана Володимирівна</t>
  </si>
  <si>
    <t>Дніпровський ліцей № 7 ДМР</t>
  </si>
  <si>
    <t>EMQ_1655</t>
  </si>
  <si>
    <t>Рєзнік Анастасія Костянтинівна</t>
  </si>
  <si>
    <t>Третяк Кіра Сергіївна</t>
  </si>
  <si>
    <t>EMQ_1656</t>
  </si>
  <si>
    <t>Декусар Єлізавета Анатоліївна</t>
  </si>
  <si>
    <t>Кочанова Стефанія Сергіївна</t>
  </si>
  <si>
    <t>EMQ_1657</t>
  </si>
  <si>
    <t>Добровольська Дарина Анатоліївна</t>
  </si>
  <si>
    <t>Мережко Мірослава Миколаївна</t>
  </si>
  <si>
    <t>EMQ_1658</t>
  </si>
  <si>
    <t>Кондрашова Вікторія Максимівна</t>
  </si>
  <si>
    <t>Ляшкевич Дар'я Михайлівна</t>
  </si>
  <si>
    <t>EMQ_1659</t>
  </si>
  <si>
    <t>Ковальов Олександр Михайлович</t>
  </si>
  <si>
    <t>Махиня Роман Дмитрович</t>
  </si>
  <si>
    <t>EMQ_1660</t>
  </si>
  <si>
    <t>Процан Артем Сергійович</t>
  </si>
  <si>
    <t>Коростій Денис Олександрович</t>
  </si>
  <si>
    <t>EMQ_1661</t>
  </si>
  <si>
    <t>Дудка Єсенія Сергіївна</t>
  </si>
  <si>
    <t>Бугайова Марія Олексіївна</t>
  </si>
  <si>
    <t>EMQ_1662</t>
  </si>
  <si>
    <t>Карпяк Анастасія Євгенівна</t>
  </si>
  <si>
    <t>Овчарик Анастасія Олегівна</t>
  </si>
  <si>
    <t>EMQ_1663</t>
  </si>
  <si>
    <t>Фоміна Анастасія Максимівна</t>
  </si>
  <si>
    <t>Амельченя Аріна Романівна</t>
  </si>
  <si>
    <t>EMQ_1664</t>
  </si>
  <si>
    <t>Коваленко Анна Павлівна</t>
  </si>
  <si>
    <t>Реп'яшник Єлізавета Іванівна</t>
  </si>
  <si>
    <t>EMQ_1665</t>
  </si>
  <si>
    <t>Марусенко Вероніка Михайлівна</t>
  </si>
  <si>
    <t>Пацай Артем Вікторович</t>
  </si>
  <si>
    <t xml:space="preserve">Бойко Тетяна Петрівна </t>
  </si>
  <si>
    <t>Костянтинопільський ЗЗСО І-ІІІ ступенів Великоновосілківської селищної ради</t>
  </si>
  <si>
    <t>EMQ_1666</t>
  </si>
  <si>
    <t>Жуйко Дмитро Олександрович</t>
  </si>
  <si>
    <t>Дробна Софія Сергіівна</t>
  </si>
  <si>
    <t>EMQ_1667</t>
  </si>
  <si>
    <t>Бойко Максим Петрович</t>
  </si>
  <si>
    <t>Марусенко Артем Михайлович</t>
  </si>
  <si>
    <t>Бойко Тетяна Петрівна
Тахтарова Ірина Сергіївна</t>
  </si>
  <si>
    <t>EMQ_1668</t>
  </si>
  <si>
    <t>Бабіна Ельвіра Лочінівна</t>
  </si>
  <si>
    <t>Кондрашова Софія Василівна</t>
  </si>
  <si>
    <t>EMQ_1669</t>
  </si>
  <si>
    <t>Кравченко Георгій Віталійович</t>
  </si>
  <si>
    <t>Теличко Андрій Олегович</t>
  </si>
  <si>
    <t>Щербакова Світлана Олександрівна</t>
  </si>
  <si>
    <t>Курахівський ЗЗСО І-ІІІ ступенів №1 Курахівської міської ради Донецької області</t>
  </si>
  <si>
    <t>EMQ_1670</t>
  </si>
  <si>
    <t>Грантовський Володимир Дмитрович</t>
  </si>
  <si>
    <t>Грантовський Іван Дмитрович</t>
  </si>
  <si>
    <t>EMQ_1671</t>
  </si>
  <si>
    <t>Боровець Мирослава Борисівна</t>
  </si>
  <si>
    <t>Фесенко Роман Андрійович</t>
  </si>
  <si>
    <t>EMQ_1672</t>
  </si>
  <si>
    <t>Григоренко Христина Володимирівна</t>
  </si>
  <si>
    <t>Піскова Марія Сергіївна</t>
  </si>
  <si>
    <t>Сулима Ілона Олесівна</t>
  </si>
  <si>
    <t>Технічний ліцей Шевченківського району міста Києва</t>
  </si>
  <si>
    <t>EMQ_1673</t>
  </si>
  <si>
    <t xml:space="preserve">Сивній Дарія В’ячеславівна </t>
  </si>
  <si>
    <t>Плав’яник Ніка Вікторівна</t>
  </si>
  <si>
    <t>Юрциба Людмила Михайлівна</t>
  </si>
  <si>
    <t xml:space="preserve">Воловецький ліцей </t>
  </si>
  <si>
    <t>EMQ_1674</t>
  </si>
  <si>
    <t>Шікут Мирослав Романович</t>
  </si>
  <si>
    <t>Мартин Юрій Ярославович</t>
  </si>
  <si>
    <t>EMQ_1675</t>
  </si>
  <si>
    <t>Балецький Дмитро Васильович</t>
  </si>
  <si>
    <t>Колодій Богдана Віталіївна</t>
  </si>
  <si>
    <t>EMQ_1676</t>
  </si>
  <si>
    <t>Кобрин Ірина Вікторівна</t>
  </si>
  <si>
    <t>Козич Віра Олександрівна</t>
  </si>
  <si>
    <t>EMQ_1677</t>
  </si>
  <si>
    <t>Брунцвик Тетяна Василівна</t>
  </si>
  <si>
    <t>Кочан Марта Василівна</t>
  </si>
  <si>
    <t>EMQ_1678</t>
  </si>
  <si>
    <t>Грищенко Христина Сергіївна</t>
  </si>
  <si>
    <t>Грубер Рената Еріхівна</t>
  </si>
  <si>
    <t>EMQ_1679</t>
  </si>
  <si>
    <t>Грищенко Віолетта</t>
  </si>
  <si>
    <t>Чернуха Карина</t>
  </si>
  <si>
    <t>Ляпкало Євгенія Геннадіївна</t>
  </si>
  <si>
    <t>Комунальний заклад "Близнюківський ліцей Близнюківської селищної ради Лозівського району Харківської області"</t>
  </si>
  <si>
    <t>EMQ_1680</t>
  </si>
  <si>
    <t>Лукоцька Ольга</t>
  </si>
  <si>
    <t>Штанько Анастасія</t>
  </si>
  <si>
    <t>EMQ_1681</t>
  </si>
  <si>
    <t>Протасов Денис</t>
  </si>
  <si>
    <t>Старостенко Анастасія</t>
  </si>
  <si>
    <t>EMQ_1682</t>
  </si>
  <si>
    <t>Яна Ковтун</t>
  </si>
  <si>
    <t>Давід Назарян</t>
  </si>
  <si>
    <t>EMQ_1683</t>
  </si>
  <si>
    <t>Вікторія Лєнковець</t>
  </si>
  <si>
    <t>Артур Харитонов</t>
  </si>
  <si>
    <t>EMQ_1684</t>
  </si>
  <si>
    <t>Іваненко Єлизавета</t>
  </si>
  <si>
    <t>Максим Гламаздін</t>
  </si>
  <si>
    <t>EMQ_1685</t>
  </si>
  <si>
    <t>Владислав Щиглов</t>
  </si>
  <si>
    <t>Євгеній Онацький</t>
  </si>
  <si>
    <t>EMQ_1686</t>
  </si>
  <si>
    <t>Писанка Валерія Олегівна</t>
  </si>
  <si>
    <t>Олійник Олександра Олександрівна</t>
  </si>
  <si>
    <t>Романичева Ірина Сергіївна</t>
  </si>
  <si>
    <t>Гадяцький опорний ліцей імені Лесі Українки</t>
  </si>
  <si>
    <t>EMQ_1687</t>
  </si>
  <si>
    <t>Дворницький Даніїл Русланович</t>
  </si>
  <si>
    <t>Яковенко Дмитро Володимирович</t>
  </si>
  <si>
    <t>Цегольник Ілона Василівна</t>
  </si>
  <si>
    <t>Комунальний заклад "Вінницький ліцей №12"</t>
  </si>
  <si>
    <t>EMQ_1688</t>
  </si>
  <si>
    <t>Ковальчук Іван Костянтинович</t>
  </si>
  <si>
    <t>Сирник Владислав Петрович</t>
  </si>
  <si>
    <t>EMQ_1689</t>
  </si>
  <si>
    <t>Андрійченко Андрій Володимирович</t>
  </si>
  <si>
    <t>Студілко Олексій Юрійович</t>
  </si>
  <si>
    <t>EMQ_1690</t>
  </si>
  <si>
    <t>Березовська Софія Русланівна</t>
  </si>
  <si>
    <t>Присяжнюк Олександра Андріївна</t>
  </si>
  <si>
    <t>EMQ_1691</t>
  </si>
  <si>
    <t>Мельник Софія Олегівна</t>
  </si>
  <si>
    <t>Колодинська Яна Василівна</t>
  </si>
  <si>
    <t>EMQ_1692</t>
  </si>
  <si>
    <t>Частокол Яна Павлівна</t>
  </si>
  <si>
    <t>Cлова Катерина Сергіївна</t>
  </si>
  <si>
    <t>Обод Людмила Олександрівна</t>
  </si>
  <si>
    <t>Криворізький ліцей №119 Криворізької міської ради</t>
  </si>
  <si>
    <t>EMQ_1693</t>
  </si>
  <si>
    <t>Антипюк Софія Олександрівна</t>
  </si>
  <si>
    <t>Зюмченко Богдана Миколаївна</t>
  </si>
  <si>
    <t xml:space="preserve">Гошко Лілія Володимирівна </t>
  </si>
  <si>
    <t xml:space="preserve">Бережецька гімназія - філія опорного закладу "Вишнівський ліцей" Вишнівської сільської ради </t>
  </si>
  <si>
    <t>EMQ_1694</t>
  </si>
  <si>
    <t>Цьось Софія Іванівна</t>
  </si>
  <si>
    <t>Протас Юлія Віталіївна</t>
  </si>
  <si>
    <t>EMQ_1695</t>
  </si>
  <si>
    <t>Носко Артем Михайлович</t>
  </si>
  <si>
    <t>Антипюк Ієремій Станіславович</t>
  </si>
  <si>
    <t>EMQ_1696</t>
  </si>
  <si>
    <t>Бондарук Василина Вадимівна</t>
  </si>
  <si>
    <t>Свинчук Дарина Юріївна</t>
  </si>
  <si>
    <t>EMQ_1697</t>
  </si>
  <si>
    <t>Антипюк Вікторія Миколаївна</t>
  </si>
  <si>
    <t>Панасюк Дарина Анатоліївна</t>
  </si>
  <si>
    <t>EMQ_1698</t>
  </si>
  <si>
    <t>Ігнатушко Дарія Олександрівна</t>
  </si>
  <si>
    <t>Дзюба Олександр Олександрович</t>
  </si>
  <si>
    <t>Максимова Рімма Олександрівна</t>
  </si>
  <si>
    <t>Ніжинська гімназія N1 Ніжинської міської ради Чернігівської області</t>
  </si>
  <si>
    <t>EMQ_1699</t>
  </si>
  <si>
    <t>Крючков Єгор Андрійович</t>
  </si>
  <si>
    <t>Ландар Поліна Сергіївна</t>
  </si>
  <si>
    <t>EMQ_1700</t>
  </si>
  <si>
    <t xml:space="preserve">Горбатенко Михайло Сергійович </t>
  </si>
  <si>
    <t>Франчук Богдан Олександрович</t>
  </si>
  <si>
    <t>EMQ_1701</t>
  </si>
  <si>
    <t>Улянченко Тетяна Богданівна</t>
  </si>
  <si>
    <t>Гурінова Вікторія Володимирівна</t>
  </si>
  <si>
    <t>EMQ_1702</t>
  </si>
  <si>
    <t>Пилипенко Софія</t>
  </si>
  <si>
    <t>Коваль Артур</t>
  </si>
  <si>
    <t>Михайленко Олена Вікторівна</t>
  </si>
  <si>
    <t>Димерський ліцей №2 Димерської селищної ради</t>
  </si>
  <si>
    <t>EMQ_1703</t>
  </si>
  <si>
    <t>Попсуй Яна</t>
  </si>
  <si>
    <t>Степанчук Дар'я</t>
  </si>
  <si>
    <t>EMQ_1704</t>
  </si>
  <si>
    <t>Шосталь Давид</t>
  </si>
  <si>
    <t>Смоловик Максим</t>
  </si>
  <si>
    <t>EMQ_1705</t>
  </si>
  <si>
    <t>Лапутько Марія</t>
  </si>
  <si>
    <t>Батаєва Вікторія</t>
  </si>
  <si>
    <t>EMQ_1706</t>
  </si>
  <si>
    <t>Калініченко Семен</t>
  </si>
  <si>
    <t>Макаров Кирил</t>
  </si>
  <si>
    <t>EMQ_1707</t>
  </si>
  <si>
    <t>Устенко Володимир</t>
  </si>
  <si>
    <t>Задорожній Максим</t>
  </si>
  <si>
    <t>EMQ_1708</t>
  </si>
  <si>
    <t>Ружинський Іван</t>
  </si>
  <si>
    <t>Бендюженко Олександр</t>
  </si>
  <si>
    <t>EMQ_1709</t>
  </si>
  <si>
    <t>Морозовська Дарина</t>
  </si>
  <si>
    <t>Гринько Елеонора</t>
  </si>
  <si>
    <t>EMQ_1710</t>
  </si>
  <si>
    <t>Арестов Дмитро</t>
  </si>
  <si>
    <t>Жигалова Єлізавета</t>
  </si>
  <si>
    <t>EMQ_1711</t>
  </si>
  <si>
    <t>Ситенок Марина</t>
  </si>
  <si>
    <t>Каськевич Катерина</t>
  </si>
  <si>
    <t>EMQ_1712</t>
  </si>
  <si>
    <t>Малютенко Віталій</t>
  </si>
  <si>
    <t>Зінов'єв Данило</t>
  </si>
  <si>
    <t>EMQ_1713</t>
  </si>
  <si>
    <t>Кучерявий Андрій</t>
  </si>
  <si>
    <t>Сироватко Артур</t>
  </si>
  <si>
    <t>EMQ_1714</t>
  </si>
  <si>
    <t>Шкарбанов Дмитро</t>
  </si>
  <si>
    <t>Крилов Олександр</t>
  </si>
  <si>
    <t>EMQ_1715</t>
  </si>
  <si>
    <t>Бірчак Станіслав</t>
  </si>
  <si>
    <t>Коваленко Кирило</t>
  </si>
  <si>
    <t>EMQ_1716</t>
  </si>
  <si>
    <t>Красюк Макар</t>
  </si>
  <si>
    <t>Донич Варвара</t>
  </si>
  <si>
    <t>EMQ_1717</t>
  </si>
  <si>
    <t>Глухман Роман</t>
  </si>
  <si>
    <t>Бендовський Данило</t>
  </si>
  <si>
    <t>EMQ_1718</t>
  </si>
  <si>
    <t>Філіпова Софія</t>
  </si>
  <si>
    <t>Дмитренко Єлізавета</t>
  </si>
  <si>
    <t>EMQ_1719</t>
  </si>
  <si>
    <t>Єресько Єлізавета</t>
  </si>
  <si>
    <t>Швадченко Марина</t>
  </si>
  <si>
    <t>EMQ_1720</t>
  </si>
  <si>
    <t>Поповкін Микита</t>
  </si>
  <si>
    <t>Байдаченко Іван</t>
  </si>
  <si>
    <t>EMQ_1721</t>
  </si>
  <si>
    <t>Гончаренко Маргарита</t>
  </si>
  <si>
    <t>Цибка Ярослав</t>
  </si>
  <si>
    <t>EMQ_1722</t>
  </si>
  <si>
    <t>Пархоменко Марія</t>
  </si>
  <si>
    <t>Бродська Поліна</t>
  </si>
  <si>
    <t>EMQ_1723</t>
  </si>
  <si>
    <t>Лавецька Ангеліна</t>
  </si>
  <si>
    <t>Сладкова Анна</t>
  </si>
  <si>
    <t>EMQ_1724</t>
  </si>
  <si>
    <t>Гордій Микола В'ячеславович</t>
  </si>
  <si>
    <t>Марчевський Антон Володимирович</t>
  </si>
  <si>
    <t>Лаговський Віталій Степанович</t>
  </si>
  <si>
    <t>Комунальний заклад загальної середньої освіти "Луцький ліцей 22 Луцької міської ради"</t>
  </si>
  <si>
    <t>EMQ_1725</t>
  </si>
  <si>
    <t>Касян Арсен Миколайови</t>
  </si>
  <si>
    <t>Могілевський Глєб Володимирович</t>
  </si>
  <si>
    <t>EMQ_1726</t>
  </si>
  <si>
    <t>Завірюха Олександра Сергіївна</t>
  </si>
  <si>
    <t>Майко Яна Олегівна</t>
  </si>
  <si>
    <t>EMQ_1727</t>
  </si>
  <si>
    <t>Крісанов Андрій Ігорович</t>
  </si>
  <si>
    <t>Хінціцький Владислав Юрійович</t>
  </si>
  <si>
    <t>EMQ_1728</t>
  </si>
  <si>
    <t>Гагаловська Олександра Євгенівна</t>
  </si>
  <si>
    <t>Конюх Євгенія Сергіївна</t>
  </si>
  <si>
    <t>EMQ_1729</t>
  </si>
  <si>
    <t>Михалюк Олена Сергіївна</t>
  </si>
  <si>
    <t>Ярошенко Дарій Олександрович</t>
  </si>
  <si>
    <t>EMQ_1730</t>
  </si>
  <si>
    <t>Синчук Валерія Валеріївна</t>
  </si>
  <si>
    <t>Чак Злата Володимирівна</t>
  </si>
  <si>
    <t>EMQ_1731</t>
  </si>
  <si>
    <t>Шумик Анастасія Анатоліївна</t>
  </si>
  <si>
    <t>Рокицька Христина Олегівна</t>
  </si>
  <si>
    <t>EMQ_1732</t>
  </si>
  <si>
    <t>Томчук Дарія Андріївна</t>
  </si>
  <si>
    <t>Максимчук Христина Вікторівна</t>
  </si>
  <si>
    <t>EMQ_1733</t>
  </si>
  <si>
    <t>Лапків Софія Андріївна</t>
  </si>
  <si>
    <t>Тарнавська Анна В'ячеславівна</t>
  </si>
  <si>
    <t>EMQ_1734</t>
  </si>
  <si>
    <t>Кудрик Софія Юріївна</t>
  </si>
  <si>
    <t>Грисюк Дарина Володимирівна</t>
  </si>
  <si>
    <t>EMQ_1735</t>
  </si>
  <si>
    <t>Стеблій Оксана Сергіївна</t>
  </si>
  <si>
    <t>Капітанюк Аліна Юріївна</t>
  </si>
  <si>
    <t>EMQ_1736</t>
  </si>
  <si>
    <t>Мисько Любомир Петрович</t>
  </si>
  <si>
    <t>Ткачук Павло Юрійович</t>
  </si>
  <si>
    <t>EMQ_1737</t>
  </si>
  <si>
    <t xml:space="preserve">Вовчик Сніжана Володимирівна </t>
  </si>
  <si>
    <t xml:space="preserve">Вовчик Аріна Володимирівна </t>
  </si>
  <si>
    <t xml:space="preserve">Миркало Анастасія Володимирівна </t>
  </si>
  <si>
    <t xml:space="preserve">Аджамський ліцей </t>
  </si>
  <si>
    <t>EMQ_1738</t>
  </si>
  <si>
    <t>Свєнткова Дарія Ігорівна</t>
  </si>
  <si>
    <t>Щепінський Владислав Олексійович</t>
  </si>
  <si>
    <t>Зима Наталія Володимирівна</t>
  </si>
  <si>
    <t>комунальний заклад загальної середньої освіти "Ліцей №3 імені Артема Мазура Хмельницької міської ради"</t>
  </si>
  <si>
    <t>EMQ_1739</t>
  </si>
  <si>
    <t>Клінчук Анна Сергіївна</t>
  </si>
  <si>
    <t>Берестень Костянтин Олександрович</t>
  </si>
  <si>
    <t>EMQ_1740</t>
  </si>
  <si>
    <t>Шеремета Анна Вадимівна</t>
  </si>
  <si>
    <t>Євров Тимур Романович</t>
  </si>
  <si>
    <t>EMQ_1741</t>
  </si>
  <si>
    <t>Сторожук Артем Андрійович</t>
  </si>
  <si>
    <t>Бабак Максим Олегович</t>
  </si>
  <si>
    <t>EMQ_1742</t>
  </si>
  <si>
    <t>Малий Данило Володимирович</t>
  </si>
  <si>
    <t>Гладун Артем Дмитрович</t>
  </si>
  <si>
    <t>EMQ_1743</t>
  </si>
  <si>
    <t>Ососков Іван Миколайович</t>
  </si>
  <si>
    <t>Янушевський Богдан Андрійович</t>
  </si>
  <si>
    <t>EMQ_1744</t>
  </si>
  <si>
    <t>Веселовський Юрій Васильович</t>
  </si>
  <si>
    <t>Долгий Олексій Олександрович</t>
  </si>
  <si>
    <t>EMQ_1745</t>
  </si>
  <si>
    <t>Солом'яна  Софія Олександрівна</t>
  </si>
  <si>
    <t xml:space="preserve">Шакотько Олександра Віталіївна </t>
  </si>
  <si>
    <t>Рябуха Алла Петрівна</t>
  </si>
  <si>
    <t>Комунальний заклад Сумської обласної ради - Глухівський ліцей-інтернат з посиленою військово-фізичною підготовкою</t>
  </si>
  <si>
    <t>EMQ_1746</t>
  </si>
  <si>
    <t xml:space="preserve">Акіншин Кирил Юрійович </t>
  </si>
  <si>
    <t>Василенко Тимофій</t>
  </si>
  <si>
    <t>EMQ_1747</t>
  </si>
  <si>
    <t>Богомол Вероніка Сергіївна</t>
  </si>
  <si>
    <t>Марченко Артур Олександрович</t>
  </si>
  <si>
    <t>Гарнага Світлана Іванівна</t>
  </si>
  <si>
    <t>Гадяцький ліцей №1 імені Олени Пчілки Гадяцької міської ради</t>
  </si>
  <si>
    <t>EMQ_1748</t>
  </si>
  <si>
    <t>Куненко Дмитро Вадимович</t>
  </si>
  <si>
    <t>Тимошенко Дмитро Сергійович</t>
  </si>
  <si>
    <t>EMQ_1749</t>
  </si>
  <si>
    <t>Лифар Тимофій Сергійович</t>
  </si>
  <si>
    <t>Пасішна Марина Юріївна</t>
  </si>
  <si>
    <t>Остапчук Тетяна Юріївна</t>
  </si>
  <si>
    <t>Опорний заклад "Решетилівський ліцей імені І.Л. Олійника Решетилівської міської ради"</t>
  </si>
  <si>
    <t>EMQ_1750</t>
  </si>
  <si>
    <t xml:space="preserve">Жигалкін Гліб Ігорович </t>
  </si>
  <si>
    <t>Овчаренко Павло Андрійович</t>
  </si>
  <si>
    <t xml:space="preserve">Павлик Олександр Ярославович </t>
  </si>
  <si>
    <t>Дніпропетровський лінгвістичний ліцей #9 «ПРОбізнес» ДМР</t>
  </si>
  <si>
    <t>EMQ_1751</t>
  </si>
  <si>
    <t>Богиня Кирило Денисович</t>
  </si>
  <si>
    <t>Скрипкін Максим Сергійович</t>
  </si>
  <si>
    <t>EMQ_1752</t>
  </si>
  <si>
    <t>Литвак Злата Миколаївна</t>
  </si>
  <si>
    <t xml:space="preserve">Курбатова Тамара Євгенівна </t>
  </si>
  <si>
    <t>EMQ_1753</t>
  </si>
  <si>
    <t>Красіловська Ксенія Леонідівна</t>
  </si>
  <si>
    <t>Дубина Евеліна Юріївна</t>
  </si>
  <si>
    <t>Клубченко Ольга Валеріївна</t>
  </si>
  <si>
    <t xml:space="preserve">Ліцей "Інтелект" Знам'янської міської ради Кіровоградської області Кіровоградської </t>
  </si>
  <si>
    <t>EMQ_1754</t>
  </si>
  <si>
    <t>Яготінцев Микола Олексійович</t>
  </si>
  <si>
    <t>Беркань Олександр Олександрович</t>
  </si>
  <si>
    <t>EMQ_1755</t>
  </si>
  <si>
    <t>Літава Марія Олександрівна</t>
  </si>
  <si>
    <t>Климчук Єлизавета Олександрівна</t>
  </si>
  <si>
    <t>EMQ_1756</t>
  </si>
  <si>
    <t>Россіхін Олег Миколайович</t>
  </si>
  <si>
    <t>Умаров Тимофій Олександрович</t>
  </si>
  <si>
    <t>EMQ_1757</t>
  </si>
  <si>
    <t xml:space="preserve">Ткаченко Ілона Юріївна </t>
  </si>
  <si>
    <t>Кузьмір Дар'я Сергіївна</t>
  </si>
  <si>
    <t>Гавриленко Любов Іванівна</t>
  </si>
  <si>
    <t>Киворізький ліцей №95 Криворізької міської ради</t>
  </si>
  <si>
    <t>EMQ_1758</t>
  </si>
  <si>
    <t>Команда Віктор Андрійович</t>
  </si>
  <si>
    <t>Богач Марк Олександрович</t>
  </si>
  <si>
    <t>EMQ_1759</t>
  </si>
  <si>
    <t>Вербицька Софія Константинівна</t>
  </si>
  <si>
    <t>Черноок Марина Анатоліївна</t>
  </si>
  <si>
    <t>EMQ_1760</t>
  </si>
  <si>
    <t>Савельєв Савелій Вікторович</t>
  </si>
  <si>
    <t>Слободянюк Матвій Васильович</t>
  </si>
  <si>
    <t>EMQ_1761</t>
  </si>
  <si>
    <t xml:space="preserve">Пігут Тетяна Вікторівна </t>
  </si>
  <si>
    <t>Чепела Аліна Ярославівна</t>
  </si>
  <si>
    <t>EMQ_1762</t>
  </si>
  <si>
    <t>Доброгорська Анна Едуардівна</t>
  </si>
  <si>
    <t>Дежина Євгенія Дмитрівна</t>
  </si>
  <si>
    <t>EMQ_1763</t>
  </si>
  <si>
    <t>Вовк Владислав Олександрович</t>
  </si>
  <si>
    <t>Черніков Андрій Олександрович</t>
  </si>
  <si>
    <t>EMQ_1764</t>
  </si>
  <si>
    <t>Бардашов Назар Юрійович</t>
  </si>
  <si>
    <t>Губар Архип Антонович</t>
  </si>
  <si>
    <t>EMQ_1765</t>
  </si>
  <si>
    <t>Картуз Софія Русланівна</t>
  </si>
  <si>
    <t>Кошелюк Марiя Сергiiвна</t>
  </si>
  <si>
    <t>EMQ_1766</t>
  </si>
  <si>
    <t xml:space="preserve">Дорошенко Анна Дмитрівна </t>
  </si>
  <si>
    <t>Соколов Артем Євгенович</t>
  </si>
  <si>
    <t>EMQ_1767</t>
  </si>
  <si>
    <t>Сальніков Олександр Максимович</t>
  </si>
  <si>
    <t>Джура Ярослав Тарасович</t>
  </si>
  <si>
    <t>Андрущенко Тетяна Валентинівна</t>
  </si>
  <si>
    <t>EMQ_1768</t>
  </si>
  <si>
    <t xml:space="preserve">Дейнега Семен Дмитрович </t>
  </si>
  <si>
    <t>Касумян Тельман Арамаісович</t>
  </si>
  <si>
    <t>EMQ_1769</t>
  </si>
  <si>
    <t>Волощук Артем Олегович</t>
  </si>
  <si>
    <t>Мелечинська Кароліна Владиславівна</t>
  </si>
  <si>
    <t>EMQ_1770</t>
  </si>
  <si>
    <t>Шамрай Марія Анатоліївна</t>
  </si>
  <si>
    <t>Шайнога Карина Юріївна</t>
  </si>
  <si>
    <t>EMQ_1771</t>
  </si>
  <si>
    <t xml:space="preserve">Мельник Мирослава  Олексіївна  </t>
  </si>
  <si>
    <t>Коваленко Катерина Олександрівна</t>
  </si>
  <si>
    <t>EMQ_1772</t>
  </si>
  <si>
    <t>Солонько Поліна Валеріївна</t>
  </si>
  <si>
    <t>Касьянець Марина Миколаївна</t>
  </si>
  <si>
    <t>Міхляєва Неля Борисівна</t>
  </si>
  <si>
    <t>EMQ_1773</t>
  </si>
  <si>
    <t>Груньов Гліб В’ячеславович</t>
  </si>
  <si>
    <t>Боженко Данило Владиславович</t>
  </si>
  <si>
    <t>EMQ_1774</t>
  </si>
  <si>
    <t xml:space="preserve">Вдовенко Роман Андрійович </t>
  </si>
  <si>
    <t>Корецька Кіра Дмитрівна</t>
  </si>
  <si>
    <t>EMQ_1775</t>
  </si>
  <si>
    <t>Брянцова Єва Юріївна</t>
  </si>
  <si>
    <t>Степанова Анатасія Олександрівна</t>
  </si>
  <si>
    <t>EMQ_1776</t>
  </si>
  <si>
    <t>Ілларіонова Кароліна Андріївна</t>
  </si>
  <si>
    <t>Багмет Катерина Денисівна</t>
  </si>
  <si>
    <t>EMQ_1777</t>
  </si>
  <si>
    <t>Потомахіна Діана Анатоліївна</t>
  </si>
  <si>
    <t>Кузнецова Кіра Олександівна</t>
  </si>
  <si>
    <t>EMQ_1778</t>
  </si>
  <si>
    <t>Беспояско Єлизавета  Едуардівна</t>
  </si>
  <si>
    <t>Шкуропат Поліна Дмитрівна</t>
  </si>
  <si>
    <t>EMQ_1779</t>
  </si>
  <si>
    <t xml:space="preserve">Бахмут Артем Михайлович </t>
  </si>
  <si>
    <t>Мартинюк Кирило Віталійович</t>
  </si>
  <si>
    <t>EMQ_1780</t>
  </si>
  <si>
    <t>Швець Віталій Павлович</t>
  </si>
  <si>
    <t>Голошапов Андрій Олександрович</t>
  </si>
  <si>
    <t>EMQ_1781</t>
  </si>
  <si>
    <t>Удовицький Андрій Володимирович</t>
  </si>
  <si>
    <t>Дарма Сергій Андрійович</t>
  </si>
  <si>
    <t>EMQ_1782</t>
  </si>
  <si>
    <t>EMQ_1783</t>
  </si>
  <si>
    <t>Рощупкін Михайло Геннадійович</t>
  </si>
  <si>
    <t>Семенова Єва Вячеславівна</t>
  </si>
  <si>
    <t>EMQ_1784</t>
  </si>
  <si>
    <t>Беспалько Іван Денисович</t>
  </si>
  <si>
    <t>Меньшиков Валерій Євгенійович</t>
  </si>
  <si>
    <t>EMQ_1785</t>
  </si>
  <si>
    <t>Павлович Христина Юріївна</t>
  </si>
  <si>
    <t>Кузик Денис Юрійович</t>
  </si>
  <si>
    <t xml:space="preserve">Кіфяк Галина Олександрівна </t>
  </si>
  <si>
    <t xml:space="preserve">Чернівецький політехнічний фаховий коледж </t>
  </si>
  <si>
    <t>EMQ_1786</t>
  </si>
  <si>
    <t>Щекочихін Матвій Максимович</t>
  </si>
  <si>
    <t>Сімаченко Олег Миколайович</t>
  </si>
  <si>
    <t xml:space="preserve">Козак Ганна Олексанрiвна </t>
  </si>
  <si>
    <t xml:space="preserve">Міжнародна академічна школа Одеса </t>
  </si>
  <si>
    <t>EMQ_1787</t>
  </si>
  <si>
    <t>Бабич Інна Геннадіївна</t>
  </si>
  <si>
    <t>Ляшенко Тимур Сергійович</t>
  </si>
  <si>
    <t>EMQ_1788</t>
  </si>
  <si>
    <t>Білова Софія В'ячеславівна</t>
  </si>
  <si>
    <t>Щур Катерина Олегівна</t>
  </si>
  <si>
    <t>EMQ_1789</t>
  </si>
  <si>
    <t>Нейміллер Кирило Денисович</t>
  </si>
  <si>
    <t>Продаєвич Павло Андрійович</t>
  </si>
  <si>
    <t>EMQ_1790</t>
  </si>
  <si>
    <t>Бєлоглазов Олександр Сергійович</t>
  </si>
  <si>
    <t>Вишневська Олександра Олександрівна</t>
  </si>
  <si>
    <t>EMQ_1791</t>
  </si>
  <si>
    <t>Астрєйко Анна Володимирівна</t>
  </si>
  <si>
    <t>Григорюк Леона Олегівна</t>
  </si>
  <si>
    <t>EMQ_1792</t>
  </si>
  <si>
    <t>Бобирь Софія Андріївна</t>
  </si>
  <si>
    <t>Волканова Софія Валентинівна</t>
  </si>
  <si>
    <t>EMQ_1793</t>
  </si>
  <si>
    <t>Волканов Єгор Валентинович</t>
  </si>
  <si>
    <t>Сердюк Артур Ігорович</t>
  </si>
  <si>
    <t>EMQ_1794</t>
  </si>
  <si>
    <t>Зеленюк Олександр Сергійович</t>
  </si>
  <si>
    <t>Копилов Тимур Миколайович</t>
  </si>
  <si>
    <t>EMQ_1795</t>
  </si>
  <si>
    <t>Кудашкін Максим Олегович</t>
  </si>
  <si>
    <t>Ситнік Данило Миколайович</t>
  </si>
  <si>
    <t>EMQ_1796</t>
  </si>
  <si>
    <t>Зарубицький Архіп Андрійович</t>
  </si>
  <si>
    <t>Чух Тимур Вікторович</t>
  </si>
  <si>
    <t>EMQ_1797</t>
  </si>
  <si>
    <t>Шибко Діана Олександрівна</t>
  </si>
  <si>
    <t>Дудник Софія Олексіївна</t>
  </si>
  <si>
    <t>EMQ_1798</t>
  </si>
  <si>
    <t>Чорна Єлизавета Сергіївна</t>
  </si>
  <si>
    <t>Нгуєн Лінь Лан</t>
  </si>
  <si>
    <t>EMQ_1799</t>
  </si>
  <si>
    <t>Бєрова Єлизавета Сергіївна</t>
  </si>
  <si>
    <t>Помазан Валерія Олександрівна</t>
  </si>
  <si>
    <t>EMQ_1800</t>
  </si>
  <si>
    <t>Нестеров Платон Вадимович</t>
  </si>
  <si>
    <t>Бутусов Глєб Олексійович</t>
  </si>
  <si>
    <t>EMQ_1801</t>
  </si>
  <si>
    <t>Гніденко Варвара Василівна</t>
  </si>
  <si>
    <t>Васильковська Єлизавета Ігорівна</t>
  </si>
  <si>
    <t>EMQ_1802</t>
  </si>
  <si>
    <t>Тіхомірова Варвара Романівна</t>
  </si>
  <si>
    <t>Капсамун Віолетта Олегівна</t>
  </si>
  <si>
    <t>EMQ_1803</t>
  </si>
  <si>
    <t>Разумов Валентин Віталійович</t>
  </si>
  <si>
    <t>Вовк Назар Сергійович</t>
  </si>
  <si>
    <t>EMQ_1804</t>
  </si>
  <si>
    <t>Дімова Серафима Вячеславівна</t>
  </si>
  <si>
    <t>Чебан Єва Артемівна</t>
  </si>
  <si>
    <t>EMQ_1805</t>
  </si>
  <si>
    <t>Поляков Михайло Олегович</t>
  </si>
  <si>
    <t>Береславська Єва Сергіївна</t>
  </si>
  <si>
    <t>EMQ_1806</t>
  </si>
  <si>
    <t>Шубартовська Катерина Олексіївна</t>
  </si>
  <si>
    <t>Данелія Лана Лашаївна</t>
  </si>
  <si>
    <t>EMQ_1807</t>
  </si>
  <si>
    <t>Заряєва Анастасія Дмитрівна</t>
  </si>
  <si>
    <t>Косюк Карина Миколаївна</t>
  </si>
  <si>
    <t>EMQ_1808</t>
  </si>
  <si>
    <t>Попов Михайло Дмитрович</t>
  </si>
  <si>
    <t>Івгаленко Михайло Олександрович</t>
  </si>
  <si>
    <t>EMQ_1809</t>
  </si>
  <si>
    <t>Масленкова Єва Володимирівна</t>
  </si>
  <si>
    <t>Галушкіна Ксенія Євгенівна</t>
  </si>
  <si>
    <t>EMQ_1810</t>
  </si>
  <si>
    <t>Дідоренко Володимир Сергійович</t>
  </si>
  <si>
    <t>Хлєбніков Серафим Ігорович</t>
  </si>
  <si>
    <t>EMQ_1811</t>
  </si>
  <si>
    <t>Адамян Міла Артурівна</t>
  </si>
  <si>
    <t>Крашунський Михайло Олегович</t>
  </si>
  <si>
    <t>EMQ_1812</t>
  </si>
  <si>
    <t>Буніна Єріка Михайлівна</t>
  </si>
  <si>
    <t>Наливанна Аліна Олегівна</t>
  </si>
  <si>
    <t>EMQ_1813</t>
  </si>
  <si>
    <t>Ісаєва Єва Олексіївна</t>
  </si>
  <si>
    <t>Козленко Єлизавета Олександрівна</t>
  </si>
  <si>
    <t>EMQ_1814</t>
  </si>
  <si>
    <t>Морозова Віра Павлівна</t>
  </si>
  <si>
    <t>Садіков Станіслав Олександрович</t>
  </si>
  <si>
    <t>EMQ_1815</t>
  </si>
  <si>
    <t>У Цзя Сяо</t>
  </si>
  <si>
    <t>Ші Імен Імен</t>
  </si>
  <si>
    <t>EMQ_1816</t>
  </si>
  <si>
    <t>Притиковська Ксенія Віталіївна</t>
  </si>
  <si>
    <t>Ярова Софія Олегівна</t>
  </si>
  <si>
    <t>EMQ_1817</t>
  </si>
  <si>
    <t>Наджафова Єлизавета Олександрівна</t>
  </si>
  <si>
    <t>Гавриленко Кіра Василівна</t>
  </si>
  <si>
    <t>Бердіна Інна Олексіївна</t>
  </si>
  <si>
    <t>Ямненський заклад загальної середньої освіти імені І.О.Мусієнка Великописарівської селищної ради Сумської області</t>
  </si>
  <si>
    <t>EMQ_1818</t>
  </si>
  <si>
    <t>Яковенко Валерія Олексіївна</t>
  </si>
  <si>
    <t>Кальченко Данило Андрійович</t>
  </si>
  <si>
    <t>EMQ_1819</t>
  </si>
  <si>
    <t>Кравченко Максим Вікторович</t>
  </si>
  <si>
    <t>Кузнецов Богдан  Павлович</t>
  </si>
  <si>
    <t>EMQ_1820</t>
  </si>
  <si>
    <t>Воронко Матвій Іванович</t>
  </si>
  <si>
    <t>Шевцов Віталій Сергійович</t>
  </si>
  <si>
    <t>EMQ_1821</t>
  </si>
  <si>
    <t>Голіфост Анаствсія Юріївна</t>
  </si>
  <si>
    <t>Золотуха Станіслав Григорович</t>
  </si>
  <si>
    <t>EMQ_1822</t>
  </si>
  <si>
    <t>Завалій Сніжана Олексіївна</t>
  </si>
  <si>
    <t>Тимошенко Володимир Володимирович</t>
  </si>
  <si>
    <t>EMQ_1823</t>
  </si>
  <si>
    <t xml:space="preserve">Крот Святослав Сергійович </t>
  </si>
  <si>
    <t>Свізинська Анна Олегівна</t>
  </si>
  <si>
    <t>Юрчук Тетяна Володимиріна</t>
  </si>
  <si>
    <t>Ліцей №2 Калинівської Міської Ради Вінницької області</t>
  </si>
  <si>
    <t>EMQ_1824</t>
  </si>
  <si>
    <t>Смітюх Анна Андріївна</t>
  </si>
  <si>
    <t>Смітюх Марія Володимирівна</t>
  </si>
  <si>
    <t>Сидорук Тетяна Іванівна</t>
  </si>
  <si>
    <t>Опорний заклад загальної  середньої освіти "Хотешівський ліцей"</t>
  </si>
  <si>
    <t>EMQ_1825</t>
  </si>
  <si>
    <t>Маковецька Наталія Сергіївна</t>
  </si>
  <si>
    <t>Нечипорук Софія Іванівна</t>
  </si>
  <si>
    <t>EMQ_1826</t>
  </si>
  <si>
    <t>Уєвич Юлія Миколаївна</t>
  </si>
  <si>
    <t>Баліковська Єлизавета Миколаївна</t>
  </si>
  <si>
    <t>EMQ_1827</t>
  </si>
  <si>
    <t>Давидюк Анастасія Володимирівна</t>
  </si>
  <si>
    <t>Матвійчук Дарина Володимирівна</t>
  </si>
  <si>
    <t>EMQ_1828</t>
  </si>
  <si>
    <t>Сидорук Денис Якович</t>
  </si>
  <si>
    <t>Омелянчук Назар  Васильович</t>
  </si>
  <si>
    <t>EMQ_1829</t>
  </si>
  <si>
    <t>Прач Христина Валентинівна</t>
  </si>
  <si>
    <t>Загора Олександра Михайлівна</t>
  </si>
  <si>
    <t>EMQ_1830</t>
  </si>
  <si>
    <t>Коваль Назар Віталійович</t>
  </si>
  <si>
    <t>Генсьор Сергій Сергійович</t>
  </si>
  <si>
    <t>EMQ_1831</t>
  </si>
  <si>
    <t>Маковецький Артем Михайлович</t>
  </si>
  <si>
    <t>Куява Аліна Анатоліївна</t>
  </si>
  <si>
    <t>EMQ_1832</t>
  </si>
  <si>
    <t>Євтушик Анна Сергіївна</t>
  </si>
  <si>
    <t>Нечипорук Дарина Ігорівна</t>
  </si>
  <si>
    <t>EMQ_1833</t>
  </si>
  <si>
    <t>Тишечко Вікторія Русланівна</t>
  </si>
  <si>
    <t>Наливайко Андрій Сергійович</t>
  </si>
  <si>
    <t>Грищенко Галина Олександрівна</t>
  </si>
  <si>
    <t>Комунальний заклад "Чернігівський обласний науковий ліцей" Чернігівської обласної ради</t>
  </si>
  <si>
    <t>EMQ_1834</t>
  </si>
  <si>
    <t>Костюк Анна Володимирівна</t>
  </si>
  <si>
    <t>Шевцова Софія Олександрівна</t>
  </si>
  <si>
    <t>Тройно Андрій Петрович</t>
  </si>
  <si>
    <t>EMQ_1835</t>
  </si>
  <si>
    <t>Лаврів Марія Олександрівна</t>
  </si>
  <si>
    <t>Шуляк Анастасія Олександрівна</t>
  </si>
  <si>
    <t>EMQ_1836</t>
  </si>
  <si>
    <t>Пітель Софія Богданівна</t>
  </si>
  <si>
    <t>Кириленко Назар Анатолійович</t>
  </si>
  <si>
    <t>EMQ_1837</t>
  </si>
  <si>
    <t>Кампов Вікторія Василівна</t>
  </si>
  <si>
    <t>Пойдинець Віталій Васильович</t>
  </si>
  <si>
    <t>Химинець Ганна Іванівна</t>
  </si>
  <si>
    <t>Залужанський ліцей Мукачівської міської ради</t>
  </si>
  <si>
    <t>EMQ_1838</t>
  </si>
  <si>
    <t>Василенко Володимир Володимирович</t>
  </si>
  <si>
    <t>Гардубей Максим Іванович</t>
  </si>
  <si>
    <t>EMQ_1839</t>
  </si>
  <si>
    <t>Лендєл Дмитро Сергійович</t>
  </si>
  <si>
    <t>Янцо Домініка Владиславівна</t>
  </si>
  <si>
    <t>EMQ_1840</t>
  </si>
  <si>
    <t>Басараб Роман Віталійович</t>
  </si>
  <si>
    <t>Симчина Анастасія Миколаївна</t>
  </si>
  <si>
    <t>EMQ_1841</t>
  </si>
  <si>
    <t>Воскобойнікова Тетяна Володимирівна</t>
  </si>
  <si>
    <t>Заговайло Вероніка Володимирівна</t>
  </si>
  <si>
    <t>Мартинішина Юлія Юріівна</t>
  </si>
  <si>
    <t xml:space="preserve">Роменська загальноосвітня школа 10 </t>
  </si>
  <si>
    <t>EMQ_1842</t>
  </si>
  <si>
    <t>Клименко Діана Сергіївна</t>
  </si>
  <si>
    <t>Димченко Ангеліна Олександрівна</t>
  </si>
  <si>
    <t>EMQ_1843</t>
  </si>
  <si>
    <t>Ващенко Олександр Вадимович</t>
  </si>
  <si>
    <t>Гмір Владислав Олександровича</t>
  </si>
  <si>
    <t>EMQ_1844</t>
  </si>
  <si>
    <t>Балюра Денис Володимирович</t>
  </si>
  <si>
    <t>Рог Ілля Сергійович</t>
  </si>
  <si>
    <t>EMQ_1845</t>
  </si>
  <si>
    <t>Бутелько Ярослав Вікторович</t>
  </si>
  <si>
    <t>Забукін Дмитро Андрійович</t>
  </si>
  <si>
    <t>Масловата Дар'я Романівна</t>
  </si>
  <si>
    <t>Вінницький технічний фаховий коледж</t>
  </si>
  <si>
    <t>EMQ_1846</t>
  </si>
  <si>
    <t>Будянська Софія Олексіївна</t>
  </si>
  <si>
    <t>Мосьондз Артемій Володимирович</t>
  </si>
  <si>
    <t xml:space="preserve">Масловата Дар`я Романівна
Крисак Андрій Олексійович </t>
  </si>
  <si>
    <t>EMQ_1847</t>
  </si>
  <si>
    <t>Тазюк Дмитро Борисович</t>
  </si>
  <si>
    <t>Босак Роман Віталійович</t>
  </si>
  <si>
    <t>EMQ_1848</t>
  </si>
  <si>
    <t>Горбенко Олександр Олександрович</t>
  </si>
  <si>
    <t>Мартинов Костянтин Олександрович</t>
  </si>
  <si>
    <t>Гринчук Любов Григорівна</t>
  </si>
  <si>
    <t>Ліцей № 2 м. Хмільника Вінницької області</t>
  </si>
  <si>
    <t>EMQ_1849</t>
  </si>
  <si>
    <t>Регуш Ангеліна Василівна</t>
  </si>
  <si>
    <t>Палій Іванна Іонівна</t>
  </si>
  <si>
    <t>EMQ_1850</t>
  </si>
  <si>
    <t>Гуменюк Анна Ігорівна</t>
  </si>
  <si>
    <t>Лукіянчук Ілля Денисович</t>
  </si>
  <si>
    <t>EMQ_1851</t>
  </si>
  <si>
    <t>Пацанівська Наталія Андріївна</t>
  </si>
  <si>
    <t>Походяща Софія Петрівна</t>
  </si>
  <si>
    <t>EMQ_1852</t>
  </si>
  <si>
    <t xml:space="preserve">Швець Денис Вікторович       </t>
  </si>
  <si>
    <t xml:space="preserve">Ярцев Артем Романович </t>
  </si>
  <si>
    <t>Олійник Анна Юріївна</t>
  </si>
  <si>
    <t>Комунальний заклад загальної середньої освіти "Кушугумська гімназія "Інтелект" Кушугумської селищної ради Запорізького району Запорізької області</t>
  </si>
  <si>
    <t>EMQ_1853</t>
  </si>
  <si>
    <t>Симоненко Андрій Васильович</t>
  </si>
  <si>
    <t>Мінтімірова Тіміра Андріївна</t>
  </si>
  <si>
    <t>EMQ_1854</t>
  </si>
  <si>
    <t xml:space="preserve">Бабин Катерина Русланівна </t>
  </si>
  <si>
    <t>Свінтковська Анастасія Володимирівна</t>
  </si>
  <si>
    <t>Данилюк Олександра Вадимівна</t>
  </si>
  <si>
    <t>Чернівецький філософсько-правовий ліцей № 2 Чернівецької міської ради</t>
  </si>
  <si>
    <t>EMQ_1855</t>
  </si>
  <si>
    <t>Глодьянова Дар'я Юріївна</t>
  </si>
  <si>
    <t xml:space="preserve">Чолан Артур Олегович      </t>
  </si>
  <si>
    <t>EMQ_1856</t>
  </si>
  <si>
    <t>Козарійчук Анастасія Борисівна</t>
  </si>
  <si>
    <t xml:space="preserve">Танєвська Христина Тарасівна        </t>
  </si>
  <si>
    <t>EMQ_1857</t>
  </si>
  <si>
    <t xml:space="preserve">Старчук Анастасія Василівна </t>
  </si>
  <si>
    <t>Ластовецький Олександр Олександрович</t>
  </si>
  <si>
    <t>EMQ_1858</t>
  </si>
  <si>
    <t>Поліщук Альона Сергіївна</t>
  </si>
  <si>
    <t xml:space="preserve">Панасюк Вікторія Юріївна </t>
  </si>
  <si>
    <t>Карась Алла Петрівна</t>
  </si>
  <si>
    <t>Школа №276 І-ІІІ ступенів  Деснянського району міста Києва</t>
  </si>
  <si>
    <t>EMQ_1859</t>
  </si>
  <si>
    <t>Безщасний Владислав Олександрович</t>
  </si>
  <si>
    <t>Петренко Богдан Іорович</t>
  </si>
  <si>
    <t>EMQ_1860</t>
  </si>
  <si>
    <t>Жоган Нікіта Володимирович</t>
  </si>
  <si>
    <t>Макаревич Руслан Богданович</t>
  </si>
  <si>
    <t>EMQ_1861</t>
  </si>
  <si>
    <t>Бриль Єгор Олегович</t>
  </si>
  <si>
    <t>Калашніков Максим Максимович</t>
  </si>
  <si>
    <t>EMQ_1862</t>
  </si>
  <si>
    <t>Юрченко Марія Ігорівна</t>
  </si>
  <si>
    <t>Салєва Софія Олександрівна</t>
  </si>
  <si>
    <t>Сеглянік Олена Михайлівна</t>
  </si>
  <si>
    <t>Криворізький природничо-науковий ліцей</t>
  </si>
  <si>
    <t>EMQ_1863</t>
  </si>
  <si>
    <t>Погрєбна Вікторія Олександрівна</t>
  </si>
  <si>
    <t>Колесник Агнія Віталіївна</t>
  </si>
  <si>
    <t>EMQ_1864</t>
  </si>
  <si>
    <t>Чайка Максим Якович</t>
  </si>
  <si>
    <t>Зіньковський Максим Олексійович</t>
  </si>
  <si>
    <t>EMQ_1865</t>
  </si>
  <si>
    <t xml:space="preserve">Ткаченко Катерина Валеріївна </t>
  </si>
  <si>
    <t>Школяренко Анна Володимирівна</t>
  </si>
  <si>
    <t>EMQ_1866</t>
  </si>
  <si>
    <t>Ющук Нікіта Олександрович</t>
  </si>
  <si>
    <t>Попов Артемій Олександрович</t>
  </si>
  <si>
    <t>EMQ_1867</t>
  </si>
  <si>
    <t xml:space="preserve">Іванова Вероніка Євгенівна </t>
  </si>
  <si>
    <t>Букун Маргарита Романівна</t>
  </si>
  <si>
    <t>EMQ_1868</t>
  </si>
  <si>
    <t>Дементієнко Анастасія Олегівна</t>
  </si>
  <si>
    <t>Півіха Маргарита Владиславівна</t>
  </si>
  <si>
    <t>EMQ_1869</t>
  </si>
  <si>
    <t>Харитонова Поліна Артеміївна</t>
  </si>
  <si>
    <t>Кубракова Дарина Олександрівна</t>
  </si>
  <si>
    <t>EMQ_1870</t>
  </si>
  <si>
    <t>Третяк Дем’ян Вячеславович</t>
  </si>
  <si>
    <t>Дементієнко Михайло Олегович</t>
  </si>
  <si>
    <t>EMQ_1871</t>
  </si>
  <si>
    <t>Гонтар Марія</t>
  </si>
  <si>
    <t>Лобуренко Роман</t>
  </si>
  <si>
    <t>Пильчук Мирослава Вікторівна</t>
  </si>
  <si>
    <t>Комунальна установа Сумська загальноосвітня школа I-III ступенів № 27, м. Суми, Сумської області</t>
  </si>
  <si>
    <t>EMQ_1872</t>
  </si>
  <si>
    <t>Олефір Вероніка</t>
  </si>
  <si>
    <t>Ніколаєнко Софія</t>
  </si>
  <si>
    <t>EMQ_1873</t>
  </si>
  <si>
    <t>Ратушняк Вікторія Ігорівна</t>
  </si>
  <si>
    <t>Ганусовська Валерія Миколаївна</t>
  </si>
  <si>
    <t>Музиченко Лілія Вікторівна</t>
  </si>
  <si>
    <t>Комунальний заклад Кривоозерський ліцей №1 Кривоозерської селищної ради Первомайського району Миколаївської області</t>
  </si>
  <si>
    <t>EMQ_1874</t>
  </si>
  <si>
    <t>Василенко Альбіна</t>
  </si>
  <si>
    <t>Законавська Ксенія</t>
  </si>
  <si>
    <t>Ілларіонова Каріна Андріївна</t>
  </si>
  <si>
    <t>Попаснянський ліцей №25 Попаснянської міської територіальної громади Сєвєродонецького району Луганської області</t>
  </si>
  <si>
    <t>EMQ_1875</t>
  </si>
  <si>
    <t>Костров Мстислав</t>
  </si>
  <si>
    <t>Красуля Кирило</t>
  </si>
  <si>
    <t>EMQ_1876</t>
  </si>
  <si>
    <t>Ляхова Еліна</t>
  </si>
  <si>
    <t>Свічкар Арсеній</t>
  </si>
  <si>
    <t>EMQ_1877</t>
  </si>
  <si>
    <t>Тюрін Даніїл</t>
  </si>
  <si>
    <t>Тюрін Давид</t>
  </si>
  <si>
    <t>EMQ_1878</t>
  </si>
  <si>
    <t>Харін Ярослав</t>
  </si>
  <si>
    <t>Шестаков Артур</t>
  </si>
  <si>
    <t>EMQ_1879</t>
  </si>
  <si>
    <t>Качуріна Софія</t>
  </si>
  <si>
    <t xml:space="preserve">Крайня Ніка </t>
  </si>
  <si>
    <t>EMQ_1880</t>
  </si>
  <si>
    <t xml:space="preserve">Кунченко Мирослава </t>
  </si>
  <si>
    <t>Маркелов Арсеній</t>
  </si>
  <si>
    <t>EMQ_1881</t>
  </si>
  <si>
    <t xml:space="preserve">Мурзіна Христина </t>
  </si>
  <si>
    <t xml:space="preserve">Палкін Нікіта </t>
  </si>
  <si>
    <t>EMQ_1882</t>
  </si>
  <si>
    <t xml:space="preserve">Пінзелик Варвара </t>
  </si>
  <si>
    <t xml:space="preserve">Шевченко Єлизавета </t>
  </si>
  <si>
    <t>Петрова Ірина Володимирівна</t>
  </si>
  <si>
    <t>Смілянська загальноосвітня школа І -ІІІ ступенів №1 Смілянської міської ради Черкаської 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</si>
</sst>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ill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talan.bank.gov.ua/get-user-certificate/0ep93GO9J_3oyRgbZdcw" TargetMode="External"/><Relationship Id="rId1827" Type="http://schemas.openxmlformats.org/officeDocument/2006/relationships/hyperlink" Target="https://talan.bank.gov.ua/get-user-certificate/0ep93o5O85d-LCdaxKzN" TargetMode="External"/><Relationship Id="rId21" Type="http://schemas.openxmlformats.org/officeDocument/2006/relationships/hyperlink" Target="https://talan.bank.gov.ua/get-user-certificate/0ep93i4GcDzVr8UeAdyc" TargetMode="External"/><Relationship Id="rId170" Type="http://schemas.openxmlformats.org/officeDocument/2006/relationships/hyperlink" Target="https://talan.bank.gov.ua/get-user-certificate/0ep93cIAJxxrz0Ai47Tr" TargetMode="External"/><Relationship Id="rId268" Type="http://schemas.openxmlformats.org/officeDocument/2006/relationships/hyperlink" Target="https://talan.bank.gov.ua/get-user-certificate/0ep93fPPhgPwltT-5Mb2" TargetMode="External"/><Relationship Id="rId475" Type="http://schemas.openxmlformats.org/officeDocument/2006/relationships/hyperlink" Target="https://talan.bank.gov.ua/get-user-certificate/0ep93EEz4vlay2dP18Vg" TargetMode="External"/><Relationship Id="rId682" Type="http://schemas.openxmlformats.org/officeDocument/2006/relationships/hyperlink" Target="https://talan.bank.gov.ua/get-user-certificate/0ep93iY-wCO_QU0ge2Fv" TargetMode="External"/><Relationship Id="rId128" Type="http://schemas.openxmlformats.org/officeDocument/2006/relationships/hyperlink" Target="https://talan.bank.gov.ua/get-user-certificate/0ep93aBLlGNZRe12ZNGI" TargetMode="External"/><Relationship Id="rId335" Type="http://schemas.openxmlformats.org/officeDocument/2006/relationships/hyperlink" Target="https://talan.bank.gov.ua/get-user-certificate/0ep93HczsIuGWLQ26XPD" TargetMode="External"/><Relationship Id="rId542" Type="http://schemas.openxmlformats.org/officeDocument/2006/relationships/hyperlink" Target="https://talan.bank.gov.ua/get-user-certificate/0ep93CA9TjscGSU_7F5q" TargetMode="External"/><Relationship Id="rId987" Type="http://schemas.openxmlformats.org/officeDocument/2006/relationships/hyperlink" Target="https://talan.bank.gov.ua/get-user-certificate/0ep93hyJSrLOiAi4JhHL" TargetMode="External"/><Relationship Id="rId1172" Type="http://schemas.openxmlformats.org/officeDocument/2006/relationships/hyperlink" Target="https://talan.bank.gov.ua/get-user-certificate/0ep93ph6bsH8xc5YJgKO" TargetMode="External"/><Relationship Id="rId402" Type="http://schemas.openxmlformats.org/officeDocument/2006/relationships/hyperlink" Target="https://talan.bank.gov.ua/get-user-certificate/0ep93sBwwBDAsqxaRmLc" TargetMode="External"/><Relationship Id="rId847" Type="http://schemas.openxmlformats.org/officeDocument/2006/relationships/hyperlink" Target="https://talan.bank.gov.ua/get-user-certificate/0ep93d6c4ZeyoYHnEQGb" TargetMode="External"/><Relationship Id="rId1032" Type="http://schemas.openxmlformats.org/officeDocument/2006/relationships/hyperlink" Target="https://talan.bank.gov.ua/get-user-certificate/0ep93Lrz0b-0tz9j5R68" TargetMode="External"/><Relationship Id="rId1477" Type="http://schemas.openxmlformats.org/officeDocument/2006/relationships/hyperlink" Target="https://talan.bank.gov.ua/get-user-certificate/0ep93sheLV980EJ9RBo8" TargetMode="External"/><Relationship Id="rId1684" Type="http://schemas.openxmlformats.org/officeDocument/2006/relationships/hyperlink" Target="https://talan.bank.gov.ua/get-user-certificate/0ep93bnt8WoC_OeRon9h" TargetMode="External"/><Relationship Id="rId707" Type="http://schemas.openxmlformats.org/officeDocument/2006/relationships/hyperlink" Target="https://talan.bank.gov.ua/get-user-certificate/0ep93yHCXZ2v5IfP1Pgv" TargetMode="External"/><Relationship Id="rId914" Type="http://schemas.openxmlformats.org/officeDocument/2006/relationships/hyperlink" Target="https://talan.bank.gov.ua/get-user-certificate/0ep935NiRN9C3rspJ6ku" TargetMode="External"/><Relationship Id="rId1337" Type="http://schemas.openxmlformats.org/officeDocument/2006/relationships/hyperlink" Target="https://talan.bank.gov.ua/get-user-certificate/0ep931bjEDF9U_Z2MtLO" TargetMode="External"/><Relationship Id="rId1544" Type="http://schemas.openxmlformats.org/officeDocument/2006/relationships/hyperlink" Target="https://talan.bank.gov.ua/get-user-certificate/0ep931MNgWAyn7Dsjd5I" TargetMode="External"/><Relationship Id="rId1751" Type="http://schemas.openxmlformats.org/officeDocument/2006/relationships/hyperlink" Target="https://talan.bank.gov.ua/get-user-certificate/0ep938nsW7-VswMgJF-z" TargetMode="External"/><Relationship Id="rId43" Type="http://schemas.openxmlformats.org/officeDocument/2006/relationships/hyperlink" Target="https://talan.bank.gov.ua/get-user-certificate/0ep93dc_BCM9ghMRgeI6" TargetMode="External"/><Relationship Id="rId1404" Type="http://schemas.openxmlformats.org/officeDocument/2006/relationships/hyperlink" Target="https://talan.bank.gov.ua/get-user-certificate/0ep93LcdOiN_IVazDss_" TargetMode="External"/><Relationship Id="rId1611" Type="http://schemas.openxmlformats.org/officeDocument/2006/relationships/hyperlink" Target="https://talan.bank.gov.ua/get-user-certificate/0ep93UClVmnTkw3-OqmJ" TargetMode="External"/><Relationship Id="rId1849" Type="http://schemas.openxmlformats.org/officeDocument/2006/relationships/hyperlink" Target="https://talan.bank.gov.ua/get-user-certificate/0ep93IkDHvQzYfCGJ1Gg" TargetMode="External"/><Relationship Id="rId192" Type="http://schemas.openxmlformats.org/officeDocument/2006/relationships/hyperlink" Target="https://talan.bank.gov.ua/get-user-certificate/0ep93mvm5ZVVN0LvzzSX" TargetMode="External"/><Relationship Id="rId1709" Type="http://schemas.openxmlformats.org/officeDocument/2006/relationships/hyperlink" Target="https://talan.bank.gov.ua/get-user-certificate/0ep93mm6-yzwbfpDOZyv" TargetMode="External"/><Relationship Id="rId497" Type="http://schemas.openxmlformats.org/officeDocument/2006/relationships/hyperlink" Target="https://talan.bank.gov.ua/get-user-certificate/0ep93k0J-5AoLm7Q463-" TargetMode="External"/><Relationship Id="rId357" Type="http://schemas.openxmlformats.org/officeDocument/2006/relationships/hyperlink" Target="https://talan.bank.gov.ua/get-user-certificate/0ep93rc8NqbBQKM6owpJ" TargetMode="External"/><Relationship Id="rId1194" Type="http://schemas.openxmlformats.org/officeDocument/2006/relationships/hyperlink" Target="https://talan.bank.gov.ua/get-user-certificate/0ep93M6UPwRDSP4tZBDM" TargetMode="External"/><Relationship Id="rId217" Type="http://schemas.openxmlformats.org/officeDocument/2006/relationships/hyperlink" Target="https://talan.bank.gov.ua/get-user-certificate/0ep93BYSnl5-pFspdhMV" TargetMode="External"/><Relationship Id="rId564" Type="http://schemas.openxmlformats.org/officeDocument/2006/relationships/hyperlink" Target="https://talan.bank.gov.ua/get-user-certificate/0ep93tjQCDdKgksnrWA_" TargetMode="External"/><Relationship Id="rId771" Type="http://schemas.openxmlformats.org/officeDocument/2006/relationships/hyperlink" Target="https://talan.bank.gov.ua/get-user-certificate/0ep93FIo3BCP_6ez5RHp" TargetMode="External"/><Relationship Id="rId869" Type="http://schemas.openxmlformats.org/officeDocument/2006/relationships/hyperlink" Target="https://talan.bank.gov.ua/get-user-certificate/0ep93KWO50iGGf9Vtmk9" TargetMode="External"/><Relationship Id="rId1499" Type="http://schemas.openxmlformats.org/officeDocument/2006/relationships/hyperlink" Target="https://talan.bank.gov.ua/get-user-certificate/0ep93izxSvO-ys3PNp5t" TargetMode="External"/><Relationship Id="rId424" Type="http://schemas.openxmlformats.org/officeDocument/2006/relationships/hyperlink" Target="https://talan.bank.gov.ua/get-user-certificate/0ep93xE6QwScx9tt7lRr" TargetMode="External"/><Relationship Id="rId631" Type="http://schemas.openxmlformats.org/officeDocument/2006/relationships/hyperlink" Target="https://talan.bank.gov.ua/get-user-certificate/0ep93kdqVk36F3Q1QMpL" TargetMode="External"/><Relationship Id="rId729" Type="http://schemas.openxmlformats.org/officeDocument/2006/relationships/hyperlink" Target="https://talan.bank.gov.ua/get-user-certificate/0ep93w4DmKafsG8LogN4" TargetMode="External"/><Relationship Id="rId1054" Type="http://schemas.openxmlformats.org/officeDocument/2006/relationships/hyperlink" Target="https://talan.bank.gov.ua/get-user-certificate/0ep93fU2ge-6EOFs68ME" TargetMode="External"/><Relationship Id="rId1261" Type="http://schemas.openxmlformats.org/officeDocument/2006/relationships/hyperlink" Target="https://talan.bank.gov.ua/get-user-certificate/0ep93m0OoXfkdDRrhc-P" TargetMode="External"/><Relationship Id="rId1359" Type="http://schemas.openxmlformats.org/officeDocument/2006/relationships/hyperlink" Target="https://talan.bank.gov.ua/get-user-certificate/0ep93ijYGFCWA-OOdUOL" TargetMode="External"/><Relationship Id="rId936" Type="http://schemas.openxmlformats.org/officeDocument/2006/relationships/hyperlink" Target="https://talan.bank.gov.ua/get-user-certificate/0ep93gSfsRDys2yNy6U9" TargetMode="External"/><Relationship Id="rId1121" Type="http://schemas.openxmlformats.org/officeDocument/2006/relationships/hyperlink" Target="https://talan.bank.gov.ua/get-user-certificate/0ep934k_5-Rt0dPEj1Uw" TargetMode="External"/><Relationship Id="rId1219" Type="http://schemas.openxmlformats.org/officeDocument/2006/relationships/hyperlink" Target="https://talan.bank.gov.ua/get-user-certificate/0ep93Sk6NN_BkVKYsCW_" TargetMode="External"/><Relationship Id="rId1566" Type="http://schemas.openxmlformats.org/officeDocument/2006/relationships/hyperlink" Target="https://talan.bank.gov.ua/get-user-certificate/0ep93TZlPGVauM_Fymq0" TargetMode="External"/><Relationship Id="rId1773" Type="http://schemas.openxmlformats.org/officeDocument/2006/relationships/hyperlink" Target="https://talan.bank.gov.ua/get-user-certificate/0ep93yCugL4dZuOuuzzP" TargetMode="External"/><Relationship Id="rId65" Type="http://schemas.openxmlformats.org/officeDocument/2006/relationships/hyperlink" Target="https://talan.bank.gov.ua/get-user-certificate/0ep93wyHgeJ5rbtpXqCW" TargetMode="External"/><Relationship Id="rId1426" Type="http://schemas.openxmlformats.org/officeDocument/2006/relationships/hyperlink" Target="https://talan.bank.gov.ua/get-user-certificate/0ep93PANjFrTUYUDGjeJ" TargetMode="External"/><Relationship Id="rId1633" Type="http://schemas.openxmlformats.org/officeDocument/2006/relationships/hyperlink" Target="https://talan.bank.gov.ua/get-user-certificate/0ep93GQVQoZBzhAIYZkc" TargetMode="External"/><Relationship Id="rId1840" Type="http://schemas.openxmlformats.org/officeDocument/2006/relationships/hyperlink" Target="https://talan.bank.gov.ua/get-user-certificate/0ep9333RdmLNeeRLGtiD" TargetMode="External"/><Relationship Id="rId1700" Type="http://schemas.openxmlformats.org/officeDocument/2006/relationships/hyperlink" Target="https://talan.bank.gov.ua/get-user-certificate/0ep93HDSlM8VWrLOB7E7" TargetMode="External"/><Relationship Id="rId281" Type="http://schemas.openxmlformats.org/officeDocument/2006/relationships/hyperlink" Target="https://talan.bank.gov.ua/get-user-certificate/0ep93eLssLhtyKZwVUAf" TargetMode="External"/><Relationship Id="rId141" Type="http://schemas.openxmlformats.org/officeDocument/2006/relationships/hyperlink" Target="https://talan.bank.gov.ua/get-user-certificate/0ep93EzbUjUhRAcMRO9d" TargetMode="External"/><Relationship Id="rId379" Type="http://schemas.openxmlformats.org/officeDocument/2006/relationships/hyperlink" Target="https://talan.bank.gov.ua/get-user-certificate/0ep93TkqJGJOuv74pob5" TargetMode="External"/><Relationship Id="rId586" Type="http://schemas.openxmlformats.org/officeDocument/2006/relationships/hyperlink" Target="https://talan.bank.gov.ua/get-user-certificate/0ep93ucSaUnEzJtMwkkZ" TargetMode="External"/><Relationship Id="rId793" Type="http://schemas.openxmlformats.org/officeDocument/2006/relationships/hyperlink" Target="https://talan.bank.gov.ua/get-user-certificate/0ep93GK3iH46fZB0jM-I" TargetMode="External"/><Relationship Id="rId7" Type="http://schemas.openxmlformats.org/officeDocument/2006/relationships/hyperlink" Target="https://talan.bank.gov.ua/get-user-certificate/0ep93aRIiAJiuwz5SRE-" TargetMode="External"/><Relationship Id="rId239" Type="http://schemas.openxmlformats.org/officeDocument/2006/relationships/hyperlink" Target="https://talan.bank.gov.ua/get-user-certificate/0ep93igpg4Un6zGc3Rt3" TargetMode="External"/><Relationship Id="rId446" Type="http://schemas.openxmlformats.org/officeDocument/2006/relationships/hyperlink" Target="https://talan.bank.gov.ua/get-user-certificate/0ep93uv5ABnAj_XIR064" TargetMode="External"/><Relationship Id="rId653" Type="http://schemas.openxmlformats.org/officeDocument/2006/relationships/hyperlink" Target="https://talan.bank.gov.ua/get-user-certificate/0ep93a5rkT0rOXLMWtas" TargetMode="External"/><Relationship Id="rId1076" Type="http://schemas.openxmlformats.org/officeDocument/2006/relationships/hyperlink" Target="https://talan.bank.gov.ua/get-user-certificate/0ep93dHslpchkh67K1K7" TargetMode="External"/><Relationship Id="rId1283" Type="http://schemas.openxmlformats.org/officeDocument/2006/relationships/hyperlink" Target="https://talan.bank.gov.ua/get-user-certificate/0ep939g2-aclZS6PxTCe" TargetMode="External"/><Relationship Id="rId1490" Type="http://schemas.openxmlformats.org/officeDocument/2006/relationships/hyperlink" Target="https://talan.bank.gov.ua/get-user-certificate/0ep93pH4NO7pOBNyBW9q" TargetMode="External"/><Relationship Id="rId306" Type="http://schemas.openxmlformats.org/officeDocument/2006/relationships/hyperlink" Target="https://talan.bank.gov.ua/get-user-certificate/0ep93zSwYX6wNA1kAzLV" TargetMode="External"/><Relationship Id="rId860" Type="http://schemas.openxmlformats.org/officeDocument/2006/relationships/hyperlink" Target="https://talan.bank.gov.ua/get-user-certificate/0ep93XBJqz48JihBu1mi" TargetMode="External"/><Relationship Id="rId958" Type="http://schemas.openxmlformats.org/officeDocument/2006/relationships/hyperlink" Target="https://talan.bank.gov.ua/get-user-certificate/0ep93wyQJ3WzKwA6IUtW" TargetMode="External"/><Relationship Id="rId1143" Type="http://schemas.openxmlformats.org/officeDocument/2006/relationships/hyperlink" Target="https://talan.bank.gov.ua/get-user-certificate/0ep938S3FR_XtkE6lJiW" TargetMode="External"/><Relationship Id="rId1588" Type="http://schemas.openxmlformats.org/officeDocument/2006/relationships/hyperlink" Target="https://talan.bank.gov.ua/get-user-certificate/0ep93ouhGqH8-fRAAQ68" TargetMode="External"/><Relationship Id="rId1795" Type="http://schemas.openxmlformats.org/officeDocument/2006/relationships/hyperlink" Target="https://talan.bank.gov.ua/get-user-certificate/0ep93KGQ4a13CyjUT6Ah" TargetMode="External"/><Relationship Id="rId87" Type="http://schemas.openxmlformats.org/officeDocument/2006/relationships/hyperlink" Target="https://talan.bank.gov.ua/get-user-certificate/0ep93gn6ZBkZV1NuGmM_" TargetMode="External"/><Relationship Id="rId513" Type="http://schemas.openxmlformats.org/officeDocument/2006/relationships/hyperlink" Target="https://talan.bank.gov.ua/get-user-certificate/0ep93-cHSeFkzOAhZdvn" TargetMode="External"/><Relationship Id="rId720" Type="http://schemas.openxmlformats.org/officeDocument/2006/relationships/hyperlink" Target="https://talan.bank.gov.ua/get-user-certificate/0ep930Yi0wUx9jmtdUT7" TargetMode="External"/><Relationship Id="rId818" Type="http://schemas.openxmlformats.org/officeDocument/2006/relationships/hyperlink" Target="https://talan.bank.gov.ua/get-user-certificate/0ep938R7VBAlogHjjPY7" TargetMode="External"/><Relationship Id="rId1350" Type="http://schemas.openxmlformats.org/officeDocument/2006/relationships/hyperlink" Target="https://talan.bank.gov.ua/get-user-certificate/0ep93eeXJEwoKLlz37yU" TargetMode="External"/><Relationship Id="rId1448" Type="http://schemas.openxmlformats.org/officeDocument/2006/relationships/hyperlink" Target="https://talan.bank.gov.ua/get-user-certificate/0ep93XzTSvgFcjr0Sqcg" TargetMode="External"/><Relationship Id="rId1655" Type="http://schemas.openxmlformats.org/officeDocument/2006/relationships/hyperlink" Target="https://talan.bank.gov.ua/get-user-certificate/0ep93AO-xi7AeJdgkhNO" TargetMode="External"/><Relationship Id="rId1003" Type="http://schemas.openxmlformats.org/officeDocument/2006/relationships/hyperlink" Target="https://talan.bank.gov.ua/get-user-certificate/0ep93vODP3_vDt3-y400" TargetMode="External"/><Relationship Id="rId1210" Type="http://schemas.openxmlformats.org/officeDocument/2006/relationships/hyperlink" Target="https://talan.bank.gov.ua/get-user-certificate/0ep93isDdLZMeBGXrsS5" TargetMode="External"/><Relationship Id="rId1308" Type="http://schemas.openxmlformats.org/officeDocument/2006/relationships/hyperlink" Target="https://talan.bank.gov.ua/get-user-certificate/0ep93iok6BKSIkmv_Wea" TargetMode="External"/><Relationship Id="rId1862" Type="http://schemas.openxmlformats.org/officeDocument/2006/relationships/hyperlink" Target="https://talan.bank.gov.ua/get-user-certificate/0ep93_PpszVAzBFnmkXA" TargetMode="External"/><Relationship Id="rId1515" Type="http://schemas.openxmlformats.org/officeDocument/2006/relationships/hyperlink" Target="https://talan.bank.gov.ua/get-user-certificate/0ep93wvR7g_H4l3zt0Dm" TargetMode="External"/><Relationship Id="rId1722" Type="http://schemas.openxmlformats.org/officeDocument/2006/relationships/hyperlink" Target="https://talan.bank.gov.ua/get-user-certificate/0ep93H5PtjHz_yCXHyb1" TargetMode="External"/><Relationship Id="rId14" Type="http://schemas.openxmlformats.org/officeDocument/2006/relationships/hyperlink" Target="https://talan.bank.gov.ua/get-user-certificate/0ep939KhP0yNRJG0-4SS" TargetMode="External"/><Relationship Id="rId163" Type="http://schemas.openxmlformats.org/officeDocument/2006/relationships/hyperlink" Target="https://talan.bank.gov.ua/get-user-certificate/0ep93S7P07gKxhjPUosQ" TargetMode="External"/><Relationship Id="rId370" Type="http://schemas.openxmlformats.org/officeDocument/2006/relationships/hyperlink" Target="https://talan.bank.gov.ua/get-user-certificate/0ep93wyTBbtER_Ez1qmg" TargetMode="External"/><Relationship Id="rId230" Type="http://schemas.openxmlformats.org/officeDocument/2006/relationships/hyperlink" Target="https://talan.bank.gov.ua/get-user-certificate/0ep93kJO_VRgA3QsqAiF" TargetMode="External"/><Relationship Id="rId468" Type="http://schemas.openxmlformats.org/officeDocument/2006/relationships/hyperlink" Target="https://talan.bank.gov.ua/get-user-certificate/0ep93-cFfehkP9jWWw9Q" TargetMode="External"/><Relationship Id="rId675" Type="http://schemas.openxmlformats.org/officeDocument/2006/relationships/hyperlink" Target="https://talan.bank.gov.ua/get-user-certificate/0ep93idy4mIldotSD2w3" TargetMode="External"/><Relationship Id="rId882" Type="http://schemas.openxmlformats.org/officeDocument/2006/relationships/hyperlink" Target="https://talan.bank.gov.ua/get-user-certificate/0ep934dF1akI2Hmf_tJv" TargetMode="External"/><Relationship Id="rId1098" Type="http://schemas.openxmlformats.org/officeDocument/2006/relationships/hyperlink" Target="https://talan.bank.gov.ua/get-user-certificate/0ep93O3wb8LIXBmT3sGu" TargetMode="External"/><Relationship Id="rId328" Type="http://schemas.openxmlformats.org/officeDocument/2006/relationships/hyperlink" Target="https://talan.bank.gov.ua/get-user-certificate/0ep93Lu4bgloglXHueZQ" TargetMode="External"/><Relationship Id="rId535" Type="http://schemas.openxmlformats.org/officeDocument/2006/relationships/hyperlink" Target="https://talan.bank.gov.ua/get-user-certificate/0ep93X9fWRbr302lNyjz" TargetMode="External"/><Relationship Id="rId742" Type="http://schemas.openxmlformats.org/officeDocument/2006/relationships/hyperlink" Target="https://talan.bank.gov.ua/get-user-certificate/0ep93SwwnkfD1KjH_wK1" TargetMode="External"/><Relationship Id="rId1165" Type="http://schemas.openxmlformats.org/officeDocument/2006/relationships/hyperlink" Target="https://talan.bank.gov.ua/get-user-certificate/0ep93ayWL9FYgFbtTKps" TargetMode="External"/><Relationship Id="rId1372" Type="http://schemas.openxmlformats.org/officeDocument/2006/relationships/hyperlink" Target="https://talan.bank.gov.ua/get-user-certificate/0ep93sr1YhIcRvQ8Dfyd" TargetMode="External"/><Relationship Id="rId602" Type="http://schemas.openxmlformats.org/officeDocument/2006/relationships/hyperlink" Target="https://talan.bank.gov.ua/get-user-certificate/0ep93dTp4cE3kVlI5RhM" TargetMode="External"/><Relationship Id="rId1025" Type="http://schemas.openxmlformats.org/officeDocument/2006/relationships/hyperlink" Target="https://talan.bank.gov.ua/get-user-certificate/0ep93ciKpb6eZmKyuJL5" TargetMode="External"/><Relationship Id="rId1232" Type="http://schemas.openxmlformats.org/officeDocument/2006/relationships/hyperlink" Target="https://talan.bank.gov.ua/get-user-certificate/0ep93ewzyk_40itxdHY0" TargetMode="External"/><Relationship Id="rId1677" Type="http://schemas.openxmlformats.org/officeDocument/2006/relationships/hyperlink" Target="https://talan.bank.gov.ua/get-user-certificate/0ep93c2xysEJt7-_Ej-l" TargetMode="External"/><Relationship Id="rId907" Type="http://schemas.openxmlformats.org/officeDocument/2006/relationships/hyperlink" Target="https://talan.bank.gov.ua/get-user-certificate/0ep932CiNM_hKPj47v9P" TargetMode="External"/><Relationship Id="rId1537" Type="http://schemas.openxmlformats.org/officeDocument/2006/relationships/hyperlink" Target="https://talan.bank.gov.ua/get-user-certificate/0ep93W3bZ6E9aH5UV1x_" TargetMode="External"/><Relationship Id="rId1744" Type="http://schemas.openxmlformats.org/officeDocument/2006/relationships/hyperlink" Target="https://talan.bank.gov.ua/get-user-certificate/0ep93pqL8Wo55Lk8XGk8" TargetMode="External"/><Relationship Id="rId36" Type="http://schemas.openxmlformats.org/officeDocument/2006/relationships/hyperlink" Target="https://talan.bank.gov.ua/get-user-certificate/0ep93E3T-QbVKR6k4pW1" TargetMode="External"/><Relationship Id="rId1604" Type="http://schemas.openxmlformats.org/officeDocument/2006/relationships/hyperlink" Target="https://talan.bank.gov.ua/get-user-certificate/0ep93LIjpD7ZEKypX_02" TargetMode="External"/><Relationship Id="rId185" Type="http://schemas.openxmlformats.org/officeDocument/2006/relationships/hyperlink" Target="https://talan.bank.gov.ua/get-user-certificate/0ep93OPJEdlekASbVpd4" TargetMode="External"/><Relationship Id="rId1811" Type="http://schemas.openxmlformats.org/officeDocument/2006/relationships/hyperlink" Target="https://talan.bank.gov.ua/get-user-certificate/0ep93xPo8dQiSiqoW4Aa" TargetMode="External"/><Relationship Id="rId392" Type="http://schemas.openxmlformats.org/officeDocument/2006/relationships/hyperlink" Target="https://talan.bank.gov.ua/get-user-certificate/0ep93dHaKBThHzXqzlr_" TargetMode="External"/><Relationship Id="rId697" Type="http://schemas.openxmlformats.org/officeDocument/2006/relationships/hyperlink" Target="https://talan.bank.gov.ua/get-user-certificate/0ep93U9ypDGuapf8xLLG" TargetMode="External"/><Relationship Id="rId252" Type="http://schemas.openxmlformats.org/officeDocument/2006/relationships/hyperlink" Target="https://talan.bank.gov.ua/get-user-certificate/0ep93xeTMsbV-Py8KAMo" TargetMode="External"/><Relationship Id="rId1187" Type="http://schemas.openxmlformats.org/officeDocument/2006/relationships/hyperlink" Target="https://talan.bank.gov.ua/get-user-certificate/0ep9328TAFLhhOcaUar9" TargetMode="External"/><Relationship Id="rId112" Type="http://schemas.openxmlformats.org/officeDocument/2006/relationships/hyperlink" Target="https://talan.bank.gov.ua/get-user-certificate/0ep93Cf6Y7oat_TLPEIl" TargetMode="External"/><Relationship Id="rId557" Type="http://schemas.openxmlformats.org/officeDocument/2006/relationships/hyperlink" Target="https://talan.bank.gov.ua/get-user-certificate/0ep931OxVJNAyYs72cpr" TargetMode="External"/><Relationship Id="rId764" Type="http://schemas.openxmlformats.org/officeDocument/2006/relationships/hyperlink" Target="https://talan.bank.gov.ua/get-user-certificate/0ep93upwctvIggMeGGXu" TargetMode="External"/><Relationship Id="rId971" Type="http://schemas.openxmlformats.org/officeDocument/2006/relationships/hyperlink" Target="https://talan.bank.gov.ua/get-user-certificate/0ep93Dca10E54cBFzANG" TargetMode="External"/><Relationship Id="rId1394" Type="http://schemas.openxmlformats.org/officeDocument/2006/relationships/hyperlink" Target="https://talan.bank.gov.ua/get-user-certificate/0ep93W_5i7t4K02NkLiD" TargetMode="External"/><Relationship Id="rId1699" Type="http://schemas.openxmlformats.org/officeDocument/2006/relationships/hyperlink" Target="https://talan.bank.gov.ua/get-user-certificate/0ep933KKyLNt-v_6l8c1" TargetMode="External"/><Relationship Id="rId417" Type="http://schemas.openxmlformats.org/officeDocument/2006/relationships/hyperlink" Target="https://talan.bank.gov.ua/get-user-certificate/0ep93PMrNRNVKRSZwiqv" TargetMode="External"/><Relationship Id="rId624" Type="http://schemas.openxmlformats.org/officeDocument/2006/relationships/hyperlink" Target="https://talan.bank.gov.ua/get-user-certificate/0ep93E75G_ec1xiGxXG2" TargetMode="External"/><Relationship Id="rId831" Type="http://schemas.openxmlformats.org/officeDocument/2006/relationships/hyperlink" Target="https://talan.bank.gov.ua/get-user-certificate/0ep93zVln656Y1RNwGlL" TargetMode="External"/><Relationship Id="rId1047" Type="http://schemas.openxmlformats.org/officeDocument/2006/relationships/hyperlink" Target="https://talan.bank.gov.ua/get-user-certificate/0ep932W9FUJOqrNHLOem" TargetMode="External"/><Relationship Id="rId1254" Type="http://schemas.openxmlformats.org/officeDocument/2006/relationships/hyperlink" Target="https://talan.bank.gov.ua/get-user-certificate/0ep93kp1yTMbDEmqBPtT" TargetMode="External"/><Relationship Id="rId1461" Type="http://schemas.openxmlformats.org/officeDocument/2006/relationships/hyperlink" Target="https://talan.bank.gov.ua/get-user-certificate/0ep93LLTHhCpiajJBsIn" TargetMode="External"/><Relationship Id="rId929" Type="http://schemas.openxmlformats.org/officeDocument/2006/relationships/hyperlink" Target="https://talan.bank.gov.ua/get-user-certificate/0ep932W-XvpbHn4QMv_W" TargetMode="External"/><Relationship Id="rId1114" Type="http://schemas.openxmlformats.org/officeDocument/2006/relationships/hyperlink" Target="https://talan.bank.gov.ua/get-user-certificate/0ep93STSsgaa0ZPkiIgK" TargetMode="External"/><Relationship Id="rId1321" Type="http://schemas.openxmlformats.org/officeDocument/2006/relationships/hyperlink" Target="https://talan.bank.gov.ua/get-user-certificate/0ep93DIYy427jthPXUQW" TargetMode="External"/><Relationship Id="rId1559" Type="http://schemas.openxmlformats.org/officeDocument/2006/relationships/hyperlink" Target="https://talan.bank.gov.ua/get-user-certificate/0ep93VF99peoZC2dllO6" TargetMode="External"/><Relationship Id="rId1766" Type="http://schemas.openxmlformats.org/officeDocument/2006/relationships/hyperlink" Target="https://talan.bank.gov.ua/get-user-certificate/0ep93vTZpVFx_9ZGZtrx" TargetMode="External"/><Relationship Id="rId58" Type="http://schemas.openxmlformats.org/officeDocument/2006/relationships/hyperlink" Target="https://talan.bank.gov.ua/get-user-certificate/0ep93zNhmpTrxXAEEpwW" TargetMode="External"/><Relationship Id="rId1419" Type="http://schemas.openxmlformats.org/officeDocument/2006/relationships/hyperlink" Target="https://talan.bank.gov.ua/get-user-certificate/0ep937Vo0hURRi6kXCkc" TargetMode="External"/><Relationship Id="rId1626" Type="http://schemas.openxmlformats.org/officeDocument/2006/relationships/hyperlink" Target="https://talan.bank.gov.ua/get-user-certificate/0ep93VDR4sCFJn7nyz0f" TargetMode="External"/><Relationship Id="rId1833" Type="http://schemas.openxmlformats.org/officeDocument/2006/relationships/hyperlink" Target="https://talan.bank.gov.ua/get-user-certificate/0ep9396oTboLXOhYqI5h" TargetMode="External"/><Relationship Id="rId274" Type="http://schemas.openxmlformats.org/officeDocument/2006/relationships/hyperlink" Target="https://talan.bank.gov.ua/get-user-certificate/0ep930WGhxchsq7oGZu-" TargetMode="External"/><Relationship Id="rId481" Type="http://schemas.openxmlformats.org/officeDocument/2006/relationships/hyperlink" Target="https://talan.bank.gov.ua/get-user-certificate/0ep93TDbgUabC2DJhHL5" TargetMode="External"/><Relationship Id="rId134" Type="http://schemas.openxmlformats.org/officeDocument/2006/relationships/hyperlink" Target="https://talan.bank.gov.ua/get-user-certificate/0ep93NgXSz_VZ87RGDh9" TargetMode="External"/><Relationship Id="rId579" Type="http://schemas.openxmlformats.org/officeDocument/2006/relationships/hyperlink" Target="https://talan.bank.gov.ua/get-user-certificate/0ep932ou1hcXEADZpkYM" TargetMode="External"/><Relationship Id="rId786" Type="http://schemas.openxmlformats.org/officeDocument/2006/relationships/hyperlink" Target="https://talan.bank.gov.ua/get-user-certificate/0ep93vTPqExkMfV4k0pA" TargetMode="External"/><Relationship Id="rId993" Type="http://schemas.openxmlformats.org/officeDocument/2006/relationships/hyperlink" Target="https://talan.bank.gov.ua/get-user-certificate/0ep93Xi5x34-HuM0HBki" TargetMode="External"/><Relationship Id="rId341" Type="http://schemas.openxmlformats.org/officeDocument/2006/relationships/hyperlink" Target="https://talan.bank.gov.ua/get-user-certificate/0ep93CGbWfj-nTxVloHM" TargetMode="External"/><Relationship Id="rId439" Type="http://schemas.openxmlformats.org/officeDocument/2006/relationships/hyperlink" Target="https://talan.bank.gov.ua/get-user-certificate/0ep93yt6uY_CozFSecu0" TargetMode="External"/><Relationship Id="rId646" Type="http://schemas.openxmlformats.org/officeDocument/2006/relationships/hyperlink" Target="https://talan.bank.gov.ua/get-user-certificate/0ep93hFQ7HtZAYjj9Nzz" TargetMode="External"/><Relationship Id="rId1069" Type="http://schemas.openxmlformats.org/officeDocument/2006/relationships/hyperlink" Target="https://talan.bank.gov.ua/get-user-certificate/0ep93d6Z10t8Hx8BN4Zf" TargetMode="External"/><Relationship Id="rId1276" Type="http://schemas.openxmlformats.org/officeDocument/2006/relationships/hyperlink" Target="https://talan.bank.gov.ua/get-user-certificate/0ep93flnUx_J-bWjWGwT" TargetMode="External"/><Relationship Id="rId1483" Type="http://schemas.openxmlformats.org/officeDocument/2006/relationships/hyperlink" Target="https://talan.bank.gov.ua/get-user-certificate/0ep93J1sEItQ4CbcrSmC" TargetMode="External"/><Relationship Id="rId201" Type="http://schemas.openxmlformats.org/officeDocument/2006/relationships/hyperlink" Target="https://talan.bank.gov.ua/get-user-certificate/0ep93sGQqktTT_ALehxI" TargetMode="External"/><Relationship Id="rId506" Type="http://schemas.openxmlformats.org/officeDocument/2006/relationships/hyperlink" Target="https://talan.bank.gov.ua/get-user-certificate/0ep93PMLp-NKcDH1lzV_" TargetMode="External"/><Relationship Id="rId853" Type="http://schemas.openxmlformats.org/officeDocument/2006/relationships/hyperlink" Target="https://talan.bank.gov.ua/get-user-certificate/0ep93slbuxr_9ztq2V1a" TargetMode="External"/><Relationship Id="rId1136" Type="http://schemas.openxmlformats.org/officeDocument/2006/relationships/hyperlink" Target="https://talan.bank.gov.ua/get-user-certificate/0ep937HO58YanE0HimYf" TargetMode="External"/><Relationship Id="rId1690" Type="http://schemas.openxmlformats.org/officeDocument/2006/relationships/hyperlink" Target="https://talan.bank.gov.ua/get-user-certificate/0ep937KZX_SiQq3gLT0s" TargetMode="External"/><Relationship Id="rId1788" Type="http://schemas.openxmlformats.org/officeDocument/2006/relationships/hyperlink" Target="https://talan.bank.gov.ua/get-user-certificate/0ep9379IsOK-O8uuBhvU" TargetMode="External"/><Relationship Id="rId713" Type="http://schemas.openxmlformats.org/officeDocument/2006/relationships/hyperlink" Target="https://talan.bank.gov.ua/get-user-certificate/0ep93HaHb38YMm2C0dEz" TargetMode="External"/><Relationship Id="rId920" Type="http://schemas.openxmlformats.org/officeDocument/2006/relationships/hyperlink" Target="https://talan.bank.gov.ua/get-user-certificate/0ep93ou0hg9To3-XydaV" TargetMode="External"/><Relationship Id="rId1343" Type="http://schemas.openxmlformats.org/officeDocument/2006/relationships/hyperlink" Target="https://talan.bank.gov.ua/get-user-certificate/0ep93nVBYmWjIPXgyd7R" TargetMode="External"/><Relationship Id="rId1550" Type="http://schemas.openxmlformats.org/officeDocument/2006/relationships/hyperlink" Target="https://talan.bank.gov.ua/get-user-certificate/0ep939_6OBLnuxH2tABU" TargetMode="External"/><Relationship Id="rId1648" Type="http://schemas.openxmlformats.org/officeDocument/2006/relationships/hyperlink" Target="https://talan.bank.gov.ua/get-user-certificate/0ep93x6uOXQMCtDuIzGy" TargetMode="External"/><Relationship Id="rId1203" Type="http://schemas.openxmlformats.org/officeDocument/2006/relationships/hyperlink" Target="https://talan.bank.gov.ua/get-user-certificate/0ep93nhJMt6P-RVTAR2i" TargetMode="External"/><Relationship Id="rId1410" Type="http://schemas.openxmlformats.org/officeDocument/2006/relationships/hyperlink" Target="https://talan.bank.gov.ua/get-user-certificate/0ep93jNdmK0kdLQ4cIPa" TargetMode="External"/><Relationship Id="rId1508" Type="http://schemas.openxmlformats.org/officeDocument/2006/relationships/hyperlink" Target="https://talan.bank.gov.ua/get-user-certificate/0ep93BfBZ3-TWPXdyi_Y" TargetMode="External"/><Relationship Id="rId1855" Type="http://schemas.openxmlformats.org/officeDocument/2006/relationships/hyperlink" Target="https://talan.bank.gov.ua/get-user-certificate/0ep93coH9TPE0pr_VO57" TargetMode="External"/><Relationship Id="rId1715" Type="http://schemas.openxmlformats.org/officeDocument/2006/relationships/hyperlink" Target="https://talan.bank.gov.ua/get-user-certificate/0ep93rBR051nsxXahMhv" TargetMode="External"/><Relationship Id="rId296" Type="http://schemas.openxmlformats.org/officeDocument/2006/relationships/hyperlink" Target="https://talan.bank.gov.ua/get-user-certificate/0ep93HVxQ76kLoBJ-u4V" TargetMode="External"/><Relationship Id="rId156" Type="http://schemas.openxmlformats.org/officeDocument/2006/relationships/hyperlink" Target="https://talan.bank.gov.ua/get-user-certificate/0ep935eTHoATAaQrERpE" TargetMode="External"/><Relationship Id="rId363" Type="http://schemas.openxmlformats.org/officeDocument/2006/relationships/hyperlink" Target="https://talan.bank.gov.ua/get-user-certificate/0ep93Q4RC4Qt1ZXFMDHp" TargetMode="External"/><Relationship Id="rId570" Type="http://schemas.openxmlformats.org/officeDocument/2006/relationships/hyperlink" Target="https://talan.bank.gov.ua/get-user-certificate/0ep93n4Qv6b68I3PAIde" TargetMode="External"/><Relationship Id="rId223" Type="http://schemas.openxmlformats.org/officeDocument/2006/relationships/hyperlink" Target="https://talan.bank.gov.ua/get-user-certificate/0ep938e6ZP8LI1XeRCz1" TargetMode="External"/><Relationship Id="rId430" Type="http://schemas.openxmlformats.org/officeDocument/2006/relationships/hyperlink" Target="https://talan.bank.gov.ua/get-user-certificate/0ep93Wu_s7iv6iG1trZt" TargetMode="External"/><Relationship Id="rId668" Type="http://schemas.openxmlformats.org/officeDocument/2006/relationships/hyperlink" Target="https://talan.bank.gov.ua/get-user-certificate/0ep93HzDFsaX7tqffd9w" TargetMode="External"/><Relationship Id="rId875" Type="http://schemas.openxmlformats.org/officeDocument/2006/relationships/hyperlink" Target="https://talan.bank.gov.ua/get-user-certificate/0ep93uHd2CCE3OxHXU0b" TargetMode="External"/><Relationship Id="rId1060" Type="http://schemas.openxmlformats.org/officeDocument/2006/relationships/hyperlink" Target="https://talan.bank.gov.ua/get-user-certificate/0ep93I79ZOVSUMTRGP2O" TargetMode="External"/><Relationship Id="rId1298" Type="http://schemas.openxmlformats.org/officeDocument/2006/relationships/hyperlink" Target="https://talan.bank.gov.ua/get-user-certificate/0ep93ibJPhhGXRaSrz0f" TargetMode="External"/><Relationship Id="rId528" Type="http://schemas.openxmlformats.org/officeDocument/2006/relationships/hyperlink" Target="https://talan.bank.gov.ua/get-user-certificate/0ep93ieE1vr4N9H_d7An" TargetMode="External"/><Relationship Id="rId735" Type="http://schemas.openxmlformats.org/officeDocument/2006/relationships/hyperlink" Target="https://talan.bank.gov.ua/get-user-certificate/0ep930hcKODQ7L8B6EVw" TargetMode="External"/><Relationship Id="rId942" Type="http://schemas.openxmlformats.org/officeDocument/2006/relationships/hyperlink" Target="https://talan.bank.gov.ua/get-user-certificate/0ep93Y1Frtx3Kbu34Y2U" TargetMode="External"/><Relationship Id="rId1158" Type="http://schemas.openxmlformats.org/officeDocument/2006/relationships/hyperlink" Target="https://talan.bank.gov.ua/get-user-certificate/0ep93wprqG2lDKWu-UQI" TargetMode="External"/><Relationship Id="rId1365" Type="http://schemas.openxmlformats.org/officeDocument/2006/relationships/hyperlink" Target="https://talan.bank.gov.ua/get-user-certificate/0ep93I59GDJExqH-rnpS" TargetMode="External"/><Relationship Id="rId1572" Type="http://schemas.openxmlformats.org/officeDocument/2006/relationships/hyperlink" Target="https://talan.bank.gov.ua/get-user-certificate/0ep937lN39GHCets2Uhl" TargetMode="External"/><Relationship Id="rId1018" Type="http://schemas.openxmlformats.org/officeDocument/2006/relationships/hyperlink" Target="https://talan.bank.gov.ua/get-user-certificate/0ep93QfFkEnbtnunSdlU" TargetMode="External"/><Relationship Id="rId1225" Type="http://schemas.openxmlformats.org/officeDocument/2006/relationships/hyperlink" Target="https://talan.bank.gov.ua/get-user-certificate/0ep93Z_FmAER-0mS-Jho" TargetMode="External"/><Relationship Id="rId1432" Type="http://schemas.openxmlformats.org/officeDocument/2006/relationships/hyperlink" Target="https://talan.bank.gov.ua/get-user-certificate/0ep93Eat2cPNhRwGRXpG" TargetMode="External"/><Relationship Id="rId1877" Type="http://schemas.openxmlformats.org/officeDocument/2006/relationships/hyperlink" Target="https://talan.bank.gov.ua/get-user-certificate/0ep93R7rHBDemzNIEYHq" TargetMode="External"/><Relationship Id="rId71" Type="http://schemas.openxmlformats.org/officeDocument/2006/relationships/hyperlink" Target="https://talan.bank.gov.ua/get-user-certificate/0ep93DweZg7nCUiWG1rC" TargetMode="External"/><Relationship Id="rId802" Type="http://schemas.openxmlformats.org/officeDocument/2006/relationships/hyperlink" Target="https://talan.bank.gov.ua/get-user-certificate/0ep93F8akSPYWCoICyog" TargetMode="External"/><Relationship Id="rId1737" Type="http://schemas.openxmlformats.org/officeDocument/2006/relationships/hyperlink" Target="https://talan.bank.gov.ua/get-user-certificate/0ep93QQkYRxkrqsmPl62" TargetMode="External"/><Relationship Id="rId29" Type="http://schemas.openxmlformats.org/officeDocument/2006/relationships/hyperlink" Target="https://talan.bank.gov.ua/get-user-certificate/0ep93ekAb6wDPoVzRU7y" TargetMode="External"/><Relationship Id="rId178" Type="http://schemas.openxmlformats.org/officeDocument/2006/relationships/hyperlink" Target="https://talan.bank.gov.ua/get-user-certificate/0ep93fpDbtL9NXWSyTUq" TargetMode="External"/><Relationship Id="rId1804" Type="http://schemas.openxmlformats.org/officeDocument/2006/relationships/hyperlink" Target="https://talan.bank.gov.ua/get-user-certificate/0ep93Wn1xfQzlGRYAgtl" TargetMode="External"/><Relationship Id="rId385" Type="http://schemas.openxmlformats.org/officeDocument/2006/relationships/hyperlink" Target="https://talan.bank.gov.ua/get-user-certificate/0ep93w7uLcV8PawmdndZ" TargetMode="External"/><Relationship Id="rId592" Type="http://schemas.openxmlformats.org/officeDocument/2006/relationships/hyperlink" Target="https://talan.bank.gov.ua/get-user-certificate/0ep93XgKZEpwTxDwGaZM" TargetMode="External"/><Relationship Id="rId245" Type="http://schemas.openxmlformats.org/officeDocument/2006/relationships/hyperlink" Target="https://talan.bank.gov.ua/get-user-certificate/0ep93ki3NF1isvdWXISO" TargetMode="External"/><Relationship Id="rId452" Type="http://schemas.openxmlformats.org/officeDocument/2006/relationships/hyperlink" Target="https://talan.bank.gov.ua/get-user-certificate/0ep93prEuYqxIn2KwPyu" TargetMode="External"/><Relationship Id="rId897" Type="http://schemas.openxmlformats.org/officeDocument/2006/relationships/hyperlink" Target="https://talan.bank.gov.ua/get-user-certificate/0ep93Gatm2TW9_9pIQ7-" TargetMode="External"/><Relationship Id="rId1082" Type="http://schemas.openxmlformats.org/officeDocument/2006/relationships/hyperlink" Target="https://talan.bank.gov.ua/get-user-certificate/0ep933MaryuV5kncItXn" TargetMode="External"/><Relationship Id="rId105" Type="http://schemas.openxmlformats.org/officeDocument/2006/relationships/hyperlink" Target="https://talan.bank.gov.ua/get-user-certificate/0ep9343o_6qDaMJbEdFL" TargetMode="External"/><Relationship Id="rId312" Type="http://schemas.openxmlformats.org/officeDocument/2006/relationships/hyperlink" Target="https://talan.bank.gov.ua/get-user-certificate/0ep93nUmvCTPfKTa-mQf" TargetMode="External"/><Relationship Id="rId757" Type="http://schemas.openxmlformats.org/officeDocument/2006/relationships/hyperlink" Target="https://talan.bank.gov.ua/get-user-certificate/0ep93kucnIc8THEBJrJY" TargetMode="External"/><Relationship Id="rId964" Type="http://schemas.openxmlformats.org/officeDocument/2006/relationships/hyperlink" Target="https://talan.bank.gov.ua/get-user-certificate/0ep93z0tLm4yX6cNRJgf" TargetMode="External"/><Relationship Id="rId1387" Type="http://schemas.openxmlformats.org/officeDocument/2006/relationships/hyperlink" Target="https://talan.bank.gov.ua/get-user-certificate/0ep935JeZ0HB_-hLRXwr" TargetMode="External"/><Relationship Id="rId1594" Type="http://schemas.openxmlformats.org/officeDocument/2006/relationships/hyperlink" Target="https://talan.bank.gov.ua/get-user-certificate/0ep93hCwgI_zV3K6fb-R" TargetMode="External"/><Relationship Id="rId93" Type="http://schemas.openxmlformats.org/officeDocument/2006/relationships/hyperlink" Target="https://talan.bank.gov.ua/get-user-certificate/0ep93Dvk-u3Xo3UOWRgm" TargetMode="External"/><Relationship Id="rId617" Type="http://schemas.openxmlformats.org/officeDocument/2006/relationships/hyperlink" Target="https://talan.bank.gov.ua/get-user-certificate/0ep93bOpT9I1o54Waryd" TargetMode="External"/><Relationship Id="rId824" Type="http://schemas.openxmlformats.org/officeDocument/2006/relationships/hyperlink" Target="https://talan.bank.gov.ua/get-user-certificate/0ep93B22mTrMTzQS_FR9" TargetMode="External"/><Relationship Id="rId1247" Type="http://schemas.openxmlformats.org/officeDocument/2006/relationships/hyperlink" Target="https://talan.bank.gov.ua/get-user-certificate/0ep93QvESgjc96R4GtQb" TargetMode="External"/><Relationship Id="rId1454" Type="http://schemas.openxmlformats.org/officeDocument/2006/relationships/hyperlink" Target="https://talan.bank.gov.ua/get-user-certificate/0ep93pkwcMmUA7C4ltbm" TargetMode="External"/><Relationship Id="rId1661" Type="http://schemas.openxmlformats.org/officeDocument/2006/relationships/hyperlink" Target="https://talan.bank.gov.ua/get-user-certificate/0ep93TfUNB6Roug9mM0H" TargetMode="External"/><Relationship Id="rId1107" Type="http://schemas.openxmlformats.org/officeDocument/2006/relationships/hyperlink" Target="https://talan.bank.gov.ua/get-user-certificate/0ep93Gdzj2kDwlUaYTcO" TargetMode="External"/><Relationship Id="rId1314" Type="http://schemas.openxmlformats.org/officeDocument/2006/relationships/hyperlink" Target="https://talan.bank.gov.ua/get-user-certificate/0ep93dl6bKQxu-8OC2O6" TargetMode="External"/><Relationship Id="rId1521" Type="http://schemas.openxmlformats.org/officeDocument/2006/relationships/hyperlink" Target="https://talan.bank.gov.ua/get-user-certificate/0ep93Z7znW-cSVPdRrPa" TargetMode="External"/><Relationship Id="rId1759" Type="http://schemas.openxmlformats.org/officeDocument/2006/relationships/hyperlink" Target="https://talan.bank.gov.ua/get-user-certificate/0ep932BNlQBHiv4bxHY3" TargetMode="External"/><Relationship Id="rId1619" Type="http://schemas.openxmlformats.org/officeDocument/2006/relationships/hyperlink" Target="https://talan.bank.gov.ua/get-user-certificate/0ep93SfIHL0iExqyzI8y" TargetMode="External"/><Relationship Id="rId1826" Type="http://schemas.openxmlformats.org/officeDocument/2006/relationships/hyperlink" Target="https://talan.bank.gov.ua/get-user-certificate/0ep93ajzatN9MCCVlcPt" TargetMode="External"/><Relationship Id="rId20" Type="http://schemas.openxmlformats.org/officeDocument/2006/relationships/hyperlink" Target="https://talan.bank.gov.ua/get-user-certificate/0ep93-AsLS31C4llEGaG" TargetMode="External"/><Relationship Id="rId267" Type="http://schemas.openxmlformats.org/officeDocument/2006/relationships/hyperlink" Target="https://talan.bank.gov.ua/get-user-certificate/0ep93w7cxjCnxMwmXnfX" TargetMode="External"/><Relationship Id="rId474" Type="http://schemas.openxmlformats.org/officeDocument/2006/relationships/hyperlink" Target="https://talan.bank.gov.ua/get-user-certificate/0ep93sCoehfB0VFfohH3" TargetMode="External"/><Relationship Id="rId127" Type="http://schemas.openxmlformats.org/officeDocument/2006/relationships/hyperlink" Target="https://talan.bank.gov.ua/get-user-certificate/0ep93AnxDTEHq4XK3ZJZ" TargetMode="External"/><Relationship Id="rId681" Type="http://schemas.openxmlformats.org/officeDocument/2006/relationships/hyperlink" Target="https://talan.bank.gov.ua/get-user-certificate/0ep93gOlIr0YHJTqyy-S" TargetMode="External"/><Relationship Id="rId779" Type="http://schemas.openxmlformats.org/officeDocument/2006/relationships/hyperlink" Target="https://talan.bank.gov.ua/get-user-certificate/0ep93w-P7MFlf2lEsjA3" TargetMode="External"/><Relationship Id="rId986" Type="http://schemas.openxmlformats.org/officeDocument/2006/relationships/hyperlink" Target="https://talan.bank.gov.ua/get-user-certificate/0ep935nfNlQsf4HdR6SQ" TargetMode="External"/><Relationship Id="rId334" Type="http://schemas.openxmlformats.org/officeDocument/2006/relationships/hyperlink" Target="https://talan.bank.gov.ua/get-user-certificate/0ep93crLGR4OzMjnlnnb" TargetMode="External"/><Relationship Id="rId541" Type="http://schemas.openxmlformats.org/officeDocument/2006/relationships/hyperlink" Target="https://talan.bank.gov.ua/get-user-certificate/0ep93qclYCnWCvNj40Vm" TargetMode="External"/><Relationship Id="rId639" Type="http://schemas.openxmlformats.org/officeDocument/2006/relationships/hyperlink" Target="https://talan.bank.gov.ua/get-user-certificate/0ep93Jnaepqohy8ybV_P" TargetMode="External"/><Relationship Id="rId1171" Type="http://schemas.openxmlformats.org/officeDocument/2006/relationships/hyperlink" Target="https://talan.bank.gov.ua/get-user-certificate/0ep93-yAqBNOntKJsf1I" TargetMode="External"/><Relationship Id="rId1269" Type="http://schemas.openxmlformats.org/officeDocument/2006/relationships/hyperlink" Target="https://talan.bank.gov.ua/get-user-certificate/0ep93Iavt-CR28baFEx4" TargetMode="External"/><Relationship Id="rId1476" Type="http://schemas.openxmlformats.org/officeDocument/2006/relationships/hyperlink" Target="https://talan.bank.gov.ua/get-user-certificate/0ep938Es2AFQD_VmSASp" TargetMode="External"/><Relationship Id="rId401" Type="http://schemas.openxmlformats.org/officeDocument/2006/relationships/hyperlink" Target="https://talan.bank.gov.ua/get-user-certificate/0ep93ZGRTmEHXTfQqyBk" TargetMode="External"/><Relationship Id="rId846" Type="http://schemas.openxmlformats.org/officeDocument/2006/relationships/hyperlink" Target="https://talan.bank.gov.ua/get-user-certificate/0ep93-u56QoLKsOTpG1c" TargetMode="External"/><Relationship Id="rId1031" Type="http://schemas.openxmlformats.org/officeDocument/2006/relationships/hyperlink" Target="https://talan.bank.gov.ua/get-user-certificate/0ep93fAA7R6p8R1mvHPj" TargetMode="External"/><Relationship Id="rId1129" Type="http://schemas.openxmlformats.org/officeDocument/2006/relationships/hyperlink" Target="https://talan.bank.gov.ua/get-user-certificate/0ep93Ux5zykD0v7HwAe4" TargetMode="External"/><Relationship Id="rId1683" Type="http://schemas.openxmlformats.org/officeDocument/2006/relationships/hyperlink" Target="https://talan.bank.gov.ua/get-user-certificate/0ep93UUugSAK_kfD2sq8" TargetMode="External"/><Relationship Id="rId706" Type="http://schemas.openxmlformats.org/officeDocument/2006/relationships/hyperlink" Target="https://talan.bank.gov.ua/get-user-certificate/0ep93AXyAGSNhvdZEc_z" TargetMode="External"/><Relationship Id="rId913" Type="http://schemas.openxmlformats.org/officeDocument/2006/relationships/hyperlink" Target="https://talan.bank.gov.ua/get-user-certificate/0ep93lJJYPrEB-s8ZNK4" TargetMode="External"/><Relationship Id="rId1336" Type="http://schemas.openxmlformats.org/officeDocument/2006/relationships/hyperlink" Target="https://talan.bank.gov.ua/get-user-certificate/0ep934aS8qjOVbDmY-KJ" TargetMode="External"/><Relationship Id="rId1543" Type="http://schemas.openxmlformats.org/officeDocument/2006/relationships/hyperlink" Target="https://talan.bank.gov.ua/get-user-certificate/0ep93Gc-B0pkbSidCCWM" TargetMode="External"/><Relationship Id="rId1750" Type="http://schemas.openxmlformats.org/officeDocument/2006/relationships/hyperlink" Target="https://talan.bank.gov.ua/get-user-certificate/0ep93qt6w-T0kBAYP22k" TargetMode="External"/><Relationship Id="rId42" Type="http://schemas.openxmlformats.org/officeDocument/2006/relationships/hyperlink" Target="https://talan.bank.gov.ua/get-user-certificate/0ep93812uaLcHL22cixd" TargetMode="External"/><Relationship Id="rId1403" Type="http://schemas.openxmlformats.org/officeDocument/2006/relationships/hyperlink" Target="https://talan.bank.gov.ua/get-user-certificate/0ep938vGyl-slzieprTA" TargetMode="External"/><Relationship Id="rId1610" Type="http://schemas.openxmlformats.org/officeDocument/2006/relationships/hyperlink" Target="https://talan.bank.gov.ua/get-user-certificate/0ep931f91bP5XwBs6Tx_" TargetMode="External"/><Relationship Id="rId1848" Type="http://schemas.openxmlformats.org/officeDocument/2006/relationships/hyperlink" Target="https://talan.bank.gov.ua/get-user-certificate/0ep93eZPG3n2_BnExkuT" TargetMode="External"/><Relationship Id="rId191" Type="http://schemas.openxmlformats.org/officeDocument/2006/relationships/hyperlink" Target="https://talan.bank.gov.ua/get-user-certificate/0ep93E3lH39j-meO71Cp" TargetMode="External"/><Relationship Id="rId1708" Type="http://schemas.openxmlformats.org/officeDocument/2006/relationships/hyperlink" Target="https://talan.bank.gov.ua/get-user-certificate/0ep933BiwJO85FV5Ula-" TargetMode="External"/><Relationship Id="rId289" Type="http://schemas.openxmlformats.org/officeDocument/2006/relationships/hyperlink" Target="https://talan.bank.gov.ua/get-user-certificate/0ep93tyqvhezvQyUCYeZ" TargetMode="External"/><Relationship Id="rId496" Type="http://schemas.openxmlformats.org/officeDocument/2006/relationships/hyperlink" Target="https://talan.bank.gov.ua/get-user-certificate/0ep93qnZ2bR_YWLQAGEO" TargetMode="External"/><Relationship Id="rId149" Type="http://schemas.openxmlformats.org/officeDocument/2006/relationships/hyperlink" Target="https://talan.bank.gov.ua/get-user-certificate/0ep93dU-65sk3byMWIcA" TargetMode="External"/><Relationship Id="rId356" Type="http://schemas.openxmlformats.org/officeDocument/2006/relationships/hyperlink" Target="https://talan.bank.gov.ua/get-user-certificate/0ep93WbjeVR3qt9vbd-9" TargetMode="External"/><Relationship Id="rId563" Type="http://schemas.openxmlformats.org/officeDocument/2006/relationships/hyperlink" Target="https://talan.bank.gov.ua/get-user-certificate/0ep93X5MfZdhzCYDeHdl" TargetMode="External"/><Relationship Id="rId770" Type="http://schemas.openxmlformats.org/officeDocument/2006/relationships/hyperlink" Target="https://talan.bank.gov.ua/get-user-certificate/0ep93wNZOTkSg2twwrMn" TargetMode="External"/><Relationship Id="rId1193" Type="http://schemas.openxmlformats.org/officeDocument/2006/relationships/hyperlink" Target="https://talan.bank.gov.ua/get-user-certificate/0ep9334VdUDVrpMQRdRF" TargetMode="External"/><Relationship Id="rId216" Type="http://schemas.openxmlformats.org/officeDocument/2006/relationships/hyperlink" Target="https://talan.bank.gov.ua/get-user-certificate/0ep93uqv09NzQSBFRgnc" TargetMode="External"/><Relationship Id="rId423" Type="http://schemas.openxmlformats.org/officeDocument/2006/relationships/hyperlink" Target="https://talan.bank.gov.ua/get-user-certificate/0ep93DYgVz9O9eIuOBYm" TargetMode="External"/><Relationship Id="rId868" Type="http://schemas.openxmlformats.org/officeDocument/2006/relationships/hyperlink" Target="https://talan.bank.gov.ua/get-user-certificate/0ep93Z1Lt7dClxXj7Kzj" TargetMode="External"/><Relationship Id="rId1053" Type="http://schemas.openxmlformats.org/officeDocument/2006/relationships/hyperlink" Target="https://talan.bank.gov.ua/get-user-certificate/0ep93sqqjOmRTToFLhOK" TargetMode="External"/><Relationship Id="rId1260" Type="http://schemas.openxmlformats.org/officeDocument/2006/relationships/hyperlink" Target="https://talan.bank.gov.ua/get-user-certificate/0ep93rKFZOsTRZNZ2u3r" TargetMode="External"/><Relationship Id="rId1498" Type="http://schemas.openxmlformats.org/officeDocument/2006/relationships/hyperlink" Target="https://talan.bank.gov.ua/get-user-certificate/0ep93dyDr7lcirOk_uxX" TargetMode="External"/><Relationship Id="rId630" Type="http://schemas.openxmlformats.org/officeDocument/2006/relationships/hyperlink" Target="https://talan.bank.gov.ua/get-user-certificate/0ep93EBR-H0VU6p-Qf_L" TargetMode="External"/><Relationship Id="rId728" Type="http://schemas.openxmlformats.org/officeDocument/2006/relationships/hyperlink" Target="https://talan.bank.gov.ua/get-user-certificate/0ep93-77ASxwTvyGzLza" TargetMode="External"/><Relationship Id="rId935" Type="http://schemas.openxmlformats.org/officeDocument/2006/relationships/hyperlink" Target="https://talan.bank.gov.ua/get-user-certificate/0ep93o284F_uJLsvqmI2" TargetMode="External"/><Relationship Id="rId1358" Type="http://schemas.openxmlformats.org/officeDocument/2006/relationships/hyperlink" Target="https://talan.bank.gov.ua/get-user-certificate/0ep93IcwvLqolFbhjB5Z" TargetMode="External"/><Relationship Id="rId1565" Type="http://schemas.openxmlformats.org/officeDocument/2006/relationships/hyperlink" Target="https://talan.bank.gov.ua/get-user-certificate/0ep93iJug3YDxYILUe-U" TargetMode="External"/><Relationship Id="rId1772" Type="http://schemas.openxmlformats.org/officeDocument/2006/relationships/hyperlink" Target="https://talan.bank.gov.ua/get-user-certificate/0ep93vXhaDDbikyUsUr0" TargetMode="External"/><Relationship Id="rId64" Type="http://schemas.openxmlformats.org/officeDocument/2006/relationships/hyperlink" Target="https://talan.bank.gov.ua/get-user-certificate/0ep93ijeKHkXUYRWXBeX" TargetMode="External"/><Relationship Id="rId1120" Type="http://schemas.openxmlformats.org/officeDocument/2006/relationships/hyperlink" Target="https://talan.bank.gov.ua/get-user-certificate/0ep93w0vSLPfmRIggF1N" TargetMode="External"/><Relationship Id="rId1218" Type="http://schemas.openxmlformats.org/officeDocument/2006/relationships/hyperlink" Target="https://talan.bank.gov.ua/get-user-certificate/0ep93rVR0QNKkghjTVoo" TargetMode="External"/><Relationship Id="rId1425" Type="http://schemas.openxmlformats.org/officeDocument/2006/relationships/hyperlink" Target="https://talan.bank.gov.ua/get-user-certificate/0ep93fGx4VZoRoLNgB_n" TargetMode="External"/><Relationship Id="rId1632" Type="http://schemas.openxmlformats.org/officeDocument/2006/relationships/hyperlink" Target="https://talan.bank.gov.ua/get-user-certificate/0ep93FzqDA4J0lf6O79T" TargetMode="External"/><Relationship Id="rId280" Type="http://schemas.openxmlformats.org/officeDocument/2006/relationships/hyperlink" Target="https://talan.bank.gov.ua/get-user-certificate/0ep93uKr14fgt-5ezQfn" TargetMode="External"/><Relationship Id="rId140" Type="http://schemas.openxmlformats.org/officeDocument/2006/relationships/hyperlink" Target="https://talan.bank.gov.ua/get-user-certificate/0ep93V-IltNclW3tF4tT" TargetMode="External"/><Relationship Id="rId378" Type="http://schemas.openxmlformats.org/officeDocument/2006/relationships/hyperlink" Target="https://talan.bank.gov.ua/get-user-certificate/0ep93x0jlZK0cAZh_xFE" TargetMode="External"/><Relationship Id="rId585" Type="http://schemas.openxmlformats.org/officeDocument/2006/relationships/hyperlink" Target="https://talan.bank.gov.ua/get-user-certificate/0ep93u5UxdtOp1OAxJS2" TargetMode="External"/><Relationship Id="rId792" Type="http://schemas.openxmlformats.org/officeDocument/2006/relationships/hyperlink" Target="https://talan.bank.gov.ua/get-user-certificate/0ep93fcSUALkNapcuDNf" TargetMode="External"/><Relationship Id="rId6" Type="http://schemas.openxmlformats.org/officeDocument/2006/relationships/hyperlink" Target="https://talan.bank.gov.ua/get-user-certificate/0ep93NWthD9uiKTpQyAW" TargetMode="External"/><Relationship Id="rId238" Type="http://schemas.openxmlformats.org/officeDocument/2006/relationships/hyperlink" Target="https://talan.bank.gov.ua/get-user-certificate/0ep93HxKAdL2yH3s0__R" TargetMode="External"/><Relationship Id="rId445" Type="http://schemas.openxmlformats.org/officeDocument/2006/relationships/hyperlink" Target="https://talan.bank.gov.ua/get-user-certificate/0ep93YrfJi7zGxLPUZHX" TargetMode="External"/><Relationship Id="rId652" Type="http://schemas.openxmlformats.org/officeDocument/2006/relationships/hyperlink" Target="https://talan.bank.gov.ua/get-user-certificate/0ep93Sdh8z56kPFs-awG" TargetMode="External"/><Relationship Id="rId1075" Type="http://schemas.openxmlformats.org/officeDocument/2006/relationships/hyperlink" Target="https://talan.bank.gov.ua/get-user-certificate/0ep93L_b4Aomokzxsn-j" TargetMode="External"/><Relationship Id="rId1282" Type="http://schemas.openxmlformats.org/officeDocument/2006/relationships/hyperlink" Target="https://talan.bank.gov.ua/get-user-certificate/0ep93KXEMMqxjXQyCPEw" TargetMode="External"/><Relationship Id="rId305" Type="http://schemas.openxmlformats.org/officeDocument/2006/relationships/hyperlink" Target="https://talan.bank.gov.ua/get-user-certificate/0ep939Xs7edGayK30ggQ" TargetMode="External"/><Relationship Id="rId512" Type="http://schemas.openxmlformats.org/officeDocument/2006/relationships/hyperlink" Target="https://talan.bank.gov.ua/get-user-certificate/0ep93tI_C0drE6kPwaBz" TargetMode="External"/><Relationship Id="rId957" Type="http://schemas.openxmlformats.org/officeDocument/2006/relationships/hyperlink" Target="https://talan.bank.gov.ua/get-user-certificate/0ep93Q-04u7Dilz5JLun" TargetMode="External"/><Relationship Id="rId1142" Type="http://schemas.openxmlformats.org/officeDocument/2006/relationships/hyperlink" Target="https://talan.bank.gov.ua/get-user-certificate/0ep93AoqY0C52FUYWYSr" TargetMode="External"/><Relationship Id="rId1587" Type="http://schemas.openxmlformats.org/officeDocument/2006/relationships/hyperlink" Target="https://talan.bank.gov.ua/get-user-certificate/0ep934VgR6r0Wv_4r-_d" TargetMode="External"/><Relationship Id="rId1794" Type="http://schemas.openxmlformats.org/officeDocument/2006/relationships/hyperlink" Target="https://talan.bank.gov.ua/get-user-certificate/0ep93cYOWEEaMIMwTSrP" TargetMode="External"/><Relationship Id="rId86" Type="http://schemas.openxmlformats.org/officeDocument/2006/relationships/hyperlink" Target="https://talan.bank.gov.ua/get-user-certificate/0ep93ed5E8Q9kyWmOluA" TargetMode="External"/><Relationship Id="rId817" Type="http://schemas.openxmlformats.org/officeDocument/2006/relationships/hyperlink" Target="https://talan.bank.gov.ua/get-user-certificate/0ep930w6JlbbpeAc6P82" TargetMode="External"/><Relationship Id="rId1002" Type="http://schemas.openxmlformats.org/officeDocument/2006/relationships/hyperlink" Target="https://talan.bank.gov.ua/get-user-certificate/0ep931pWMVSh_reVaYnk" TargetMode="External"/><Relationship Id="rId1447" Type="http://schemas.openxmlformats.org/officeDocument/2006/relationships/hyperlink" Target="https://talan.bank.gov.ua/get-user-certificate/0ep93jiaOmKZ7u9nRwVB" TargetMode="External"/><Relationship Id="rId1654" Type="http://schemas.openxmlformats.org/officeDocument/2006/relationships/hyperlink" Target="https://talan.bank.gov.ua/get-user-certificate/0ep936VNqtwhmFeSiFkq" TargetMode="External"/><Relationship Id="rId1861" Type="http://schemas.openxmlformats.org/officeDocument/2006/relationships/hyperlink" Target="https://talan.bank.gov.ua/get-user-certificate/0ep93gUp1xNUMYUcXbaN" TargetMode="External"/><Relationship Id="rId1307" Type="http://schemas.openxmlformats.org/officeDocument/2006/relationships/hyperlink" Target="https://talan.bank.gov.ua/get-user-certificate/0ep93LM4IFjXahfJrJS5" TargetMode="External"/><Relationship Id="rId1514" Type="http://schemas.openxmlformats.org/officeDocument/2006/relationships/hyperlink" Target="https://talan.bank.gov.ua/get-user-certificate/0ep93gvIKN4r9t250xkJ" TargetMode="External"/><Relationship Id="rId1721" Type="http://schemas.openxmlformats.org/officeDocument/2006/relationships/hyperlink" Target="https://talan.bank.gov.ua/get-user-certificate/0ep93N2953w8FqCNq0eU" TargetMode="External"/><Relationship Id="rId13" Type="http://schemas.openxmlformats.org/officeDocument/2006/relationships/hyperlink" Target="https://talan.bank.gov.ua/get-user-certificate/0ep93uF_nCXeGjeJ_qzL" TargetMode="External"/><Relationship Id="rId1819" Type="http://schemas.openxmlformats.org/officeDocument/2006/relationships/hyperlink" Target="https://talan.bank.gov.ua/get-user-certificate/0ep93qZoeyT4-hIBcXK8" TargetMode="External"/><Relationship Id="rId162" Type="http://schemas.openxmlformats.org/officeDocument/2006/relationships/hyperlink" Target="https://talan.bank.gov.ua/get-user-certificate/0ep93rUIdMK63y44MGgQ" TargetMode="External"/><Relationship Id="rId467" Type="http://schemas.openxmlformats.org/officeDocument/2006/relationships/hyperlink" Target="https://talan.bank.gov.ua/get-user-certificate/0ep93bpIuQmCOBwbVVBv" TargetMode="External"/><Relationship Id="rId1097" Type="http://schemas.openxmlformats.org/officeDocument/2006/relationships/hyperlink" Target="https://talan.bank.gov.ua/get-user-certificate/0ep93Fgz-ZCrSMJvPtay" TargetMode="External"/><Relationship Id="rId674" Type="http://schemas.openxmlformats.org/officeDocument/2006/relationships/hyperlink" Target="https://talan.bank.gov.ua/get-user-certificate/0ep93-oi9VLlqNtHIMrx" TargetMode="External"/><Relationship Id="rId881" Type="http://schemas.openxmlformats.org/officeDocument/2006/relationships/hyperlink" Target="https://talan.bank.gov.ua/get-user-certificate/0ep93UbKp77x004ETnLA" TargetMode="External"/><Relationship Id="rId979" Type="http://schemas.openxmlformats.org/officeDocument/2006/relationships/hyperlink" Target="https://talan.bank.gov.ua/get-user-certificate/0ep93k4-POXhRHkcZBaS" TargetMode="External"/><Relationship Id="rId327" Type="http://schemas.openxmlformats.org/officeDocument/2006/relationships/hyperlink" Target="https://talan.bank.gov.ua/get-user-certificate/0ep93rcS4l9RKimUfeKF" TargetMode="External"/><Relationship Id="rId534" Type="http://schemas.openxmlformats.org/officeDocument/2006/relationships/hyperlink" Target="https://talan.bank.gov.ua/get-user-certificate/0ep93JEjFHUbLKSS62A6" TargetMode="External"/><Relationship Id="rId741" Type="http://schemas.openxmlformats.org/officeDocument/2006/relationships/hyperlink" Target="https://talan.bank.gov.ua/get-user-certificate/0ep93aKbscjDuGhiiT0u" TargetMode="External"/><Relationship Id="rId839" Type="http://schemas.openxmlformats.org/officeDocument/2006/relationships/hyperlink" Target="https://talan.bank.gov.ua/get-user-certificate/0ep93Q1cPYq8pSifVUjs" TargetMode="External"/><Relationship Id="rId1164" Type="http://schemas.openxmlformats.org/officeDocument/2006/relationships/hyperlink" Target="https://talan.bank.gov.ua/get-user-certificate/0ep93uTX1ObfNmlMayCS" TargetMode="External"/><Relationship Id="rId1371" Type="http://schemas.openxmlformats.org/officeDocument/2006/relationships/hyperlink" Target="https://talan.bank.gov.ua/get-user-certificate/0ep93E6Qd_OiYbIR1Rj9" TargetMode="External"/><Relationship Id="rId1469" Type="http://schemas.openxmlformats.org/officeDocument/2006/relationships/hyperlink" Target="https://talan.bank.gov.ua/get-user-certificate/0ep930vpcqSyOj2mAHeE" TargetMode="External"/><Relationship Id="rId601" Type="http://schemas.openxmlformats.org/officeDocument/2006/relationships/hyperlink" Target="https://talan.bank.gov.ua/get-user-certificate/0ep93xhOUmcAjVJCc51H" TargetMode="External"/><Relationship Id="rId1024" Type="http://schemas.openxmlformats.org/officeDocument/2006/relationships/hyperlink" Target="https://talan.bank.gov.ua/get-user-certificate/0ep93LBHWF7Ig8cFWvQ2" TargetMode="External"/><Relationship Id="rId1231" Type="http://schemas.openxmlformats.org/officeDocument/2006/relationships/hyperlink" Target="https://talan.bank.gov.ua/get-user-certificate/0ep93cwMCS71uaCQfG3Z" TargetMode="External"/><Relationship Id="rId1676" Type="http://schemas.openxmlformats.org/officeDocument/2006/relationships/hyperlink" Target="https://talan.bank.gov.ua/get-user-certificate/0ep93MwJlVGpd-GLUppv" TargetMode="External"/><Relationship Id="rId906" Type="http://schemas.openxmlformats.org/officeDocument/2006/relationships/hyperlink" Target="https://talan.bank.gov.ua/get-user-certificate/0ep93t5xPZOqcSk9W0K2" TargetMode="External"/><Relationship Id="rId1329" Type="http://schemas.openxmlformats.org/officeDocument/2006/relationships/hyperlink" Target="https://talan.bank.gov.ua/get-user-certificate/0ep93iAK8C_HmQVm2Uo3" TargetMode="External"/><Relationship Id="rId1536" Type="http://schemas.openxmlformats.org/officeDocument/2006/relationships/hyperlink" Target="https://talan.bank.gov.ua/get-user-certificate/0ep938uv5xwBOy6Xvnmq" TargetMode="External"/><Relationship Id="rId1743" Type="http://schemas.openxmlformats.org/officeDocument/2006/relationships/hyperlink" Target="https://talan.bank.gov.ua/get-user-certificate/0ep93tHgNFQVNuoXOP2a" TargetMode="External"/><Relationship Id="rId35" Type="http://schemas.openxmlformats.org/officeDocument/2006/relationships/hyperlink" Target="https://talan.bank.gov.ua/get-user-certificate/0ep93TTMi1pmHsv0U6YB" TargetMode="External"/><Relationship Id="rId1603" Type="http://schemas.openxmlformats.org/officeDocument/2006/relationships/hyperlink" Target="https://talan.bank.gov.ua/get-user-certificate/0ep93HkqAkgCvVqSjbf2" TargetMode="External"/><Relationship Id="rId1810" Type="http://schemas.openxmlformats.org/officeDocument/2006/relationships/hyperlink" Target="https://talan.bank.gov.ua/get-user-certificate/0ep93h81ep2oTXWpelcb" TargetMode="External"/><Relationship Id="rId184" Type="http://schemas.openxmlformats.org/officeDocument/2006/relationships/hyperlink" Target="https://talan.bank.gov.ua/get-user-certificate/0ep93wV2ZxHCTUAircbW" TargetMode="External"/><Relationship Id="rId391" Type="http://schemas.openxmlformats.org/officeDocument/2006/relationships/hyperlink" Target="https://talan.bank.gov.ua/get-user-certificate/0ep932V-XTlLs_fIi-lU" TargetMode="External"/><Relationship Id="rId251" Type="http://schemas.openxmlformats.org/officeDocument/2006/relationships/hyperlink" Target="https://talan.bank.gov.ua/get-user-certificate/0ep93j0OlvcgZjpfmt0u" TargetMode="External"/><Relationship Id="rId489" Type="http://schemas.openxmlformats.org/officeDocument/2006/relationships/hyperlink" Target="https://talan.bank.gov.ua/get-user-certificate/0ep93-dLWxPfTHOUYVQ4" TargetMode="External"/><Relationship Id="rId696" Type="http://schemas.openxmlformats.org/officeDocument/2006/relationships/hyperlink" Target="https://talan.bank.gov.ua/get-user-certificate/0ep93tgXIDI-m0mLjvTr" TargetMode="External"/><Relationship Id="rId349" Type="http://schemas.openxmlformats.org/officeDocument/2006/relationships/hyperlink" Target="https://talan.bank.gov.ua/get-user-certificate/0ep93BVHYB5dXX0_Ju0V" TargetMode="External"/><Relationship Id="rId556" Type="http://schemas.openxmlformats.org/officeDocument/2006/relationships/hyperlink" Target="https://talan.bank.gov.ua/get-user-certificate/0ep93YGIRyYoPTonJZUU" TargetMode="External"/><Relationship Id="rId763" Type="http://schemas.openxmlformats.org/officeDocument/2006/relationships/hyperlink" Target="https://talan.bank.gov.ua/get-user-certificate/0ep93VdAfyQzcpth4rBO" TargetMode="External"/><Relationship Id="rId1186" Type="http://schemas.openxmlformats.org/officeDocument/2006/relationships/hyperlink" Target="https://talan.bank.gov.ua/get-user-certificate/0ep936GYznxys7niKktA" TargetMode="External"/><Relationship Id="rId1393" Type="http://schemas.openxmlformats.org/officeDocument/2006/relationships/hyperlink" Target="https://talan.bank.gov.ua/get-user-certificate/0ep93bMS2pafEaOev2k_" TargetMode="External"/><Relationship Id="rId111" Type="http://schemas.openxmlformats.org/officeDocument/2006/relationships/hyperlink" Target="https://talan.bank.gov.ua/get-user-certificate/0ep93S65t67z4__iUmoG" TargetMode="External"/><Relationship Id="rId209" Type="http://schemas.openxmlformats.org/officeDocument/2006/relationships/hyperlink" Target="https://talan.bank.gov.ua/get-user-certificate/0ep93VySHv3Gdz1pui9k" TargetMode="External"/><Relationship Id="rId416" Type="http://schemas.openxmlformats.org/officeDocument/2006/relationships/hyperlink" Target="https://talan.bank.gov.ua/get-user-certificate/0ep93m08sj44XMIaMe4I" TargetMode="External"/><Relationship Id="rId970" Type="http://schemas.openxmlformats.org/officeDocument/2006/relationships/hyperlink" Target="https://talan.bank.gov.ua/get-user-certificate/0ep93lZ3G-qM39uVaaNw" TargetMode="External"/><Relationship Id="rId1046" Type="http://schemas.openxmlformats.org/officeDocument/2006/relationships/hyperlink" Target="https://talan.bank.gov.ua/get-user-certificate/0ep93lceoG01PvszXQCk" TargetMode="External"/><Relationship Id="rId1253" Type="http://schemas.openxmlformats.org/officeDocument/2006/relationships/hyperlink" Target="https://talan.bank.gov.ua/get-user-certificate/0ep93vcsuJsKjRI_ok6C" TargetMode="External"/><Relationship Id="rId1698" Type="http://schemas.openxmlformats.org/officeDocument/2006/relationships/hyperlink" Target="https://talan.bank.gov.ua/get-user-certificate/0ep93cU3KOOI0acyC-JW" TargetMode="External"/><Relationship Id="rId623" Type="http://schemas.openxmlformats.org/officeDocument/2006/relationships/hyperlink" Target="https://talan.bank.gov.ua/get-user-certificate/0ep93X702xTn43mTGt4P" TargetMode="External"/><Relationship Id="rId830" Type="http://schemas.openxmlformats.org/officeDocument/2006/relationships/hyperlink" Target="https://talan.bank.gov.ua/get-user-certificate/0ep93p3pCwhyPeARGl_i" TargetMode="External"/><Relationship Id="rId928" Type="http://schemas.openxmlformats.org/officeDocument/2006/relationships/hyperlink" Target="https://talan.bank.gov.ua/get-user-certificate/0ep93kVKt2Fey7Xzkk8A" TargetMode="External"/><Relationship Id="rId1460" Type="http://schemas.openxmlformats.org/officeDocument/2006/relationships/hyperlink" Target="https://talan.bank.gov.ua/get-user-certificate/0ep937nXdfnWUFP3d1P_" TargetMode="External"/><Relationship Id="rId1558" Type="http://schemas.openxmlformats.org/officeDocument/2006/relationships/hyperlink" Target="https://talan.bank.gov.ua/get-user-certificate/0ep938jzHiSSgWYAu5qC" TargetMode="External"/><Relationship Id="rId1765" Type="http://schemas.openxmlformats.org/officeDocument/2006/relationships/hyperlink" Target="https://talan.bank.gov.ua/get-user-certificate/0ep93nqHcis7TSBiustz" TargetMode="External"/><Relationship Id="rId57" Type="http://schemas.openxmlformats.org/officeDocument/2006/relationships/hyperlink" Target="https://talan.bank.gov.ua/get-user-certificate/0ep933JXg18w21evrLmW" TargetMode="External"/><Relationship Id="rId1113" Type="http://schemas.openxmlformats.org/officeDocument/2006/relationships/hyperlink" Target="https://talan.bank.gov.ua/get-user-certificate/0ep93Xre3e6ItZziSKLQ" TargetMode="External"/><Relationship Id="rId1320" Type="http://schemas.openxmlformats.org/officeDocument/2006/relationships/hyperlink" Target="https://talan.bank.gov.ua/get-user-certificate/0ep93F3lyVwKSUkOg1w3" TargetMode="External"/><Relationship Id="rId1418" Type="http://schemas.openxmlformats.org/officeDocument/2006/relationships/hyperlink" Target="https://talan.bank.gov.ua/get-user-certificate/0ep93hEzKekId4DpsAkQ" TargetMode="External"/><Relationship Id="rId1625" Type="http://schemas.openxmlformats.org/officeDocument/2006/relationships/hyperlink" Target="https://talan.bank.gov.ua/get-user-certificate/0ep93DsDy7FVM5xZDS1X" TargetMode="External"/><Relationship Id="rId1832" Type="http://schemas.openxmlformats.org/officeDocument/2006/relationships/hyperlink" Target="https://talan.bank.gov.ua/get-user-certificate/0ep93bgV17s65k7BQZO8" TargetMode="External"/><Relationship Id="rId273" Type="http://schemas.openxmlformats.org/officeDocument/2006/relationships/hyperlink" Target="https://talan.bank.gov.ua/get-user-certificate/0ep9384ePtiEfddXLn6I" TargetMode="External"/><Relationship Id="rId480" Type="http://schemas.openxmlformats.org/officeDocument/2006/relationships/hyperlink" Target="https://talan.bank.gov.ua/get-user-certificate/0ep93qiNX9c4gaE8mUM0" TargetMode="External"/><Relationship Id="rId133" Type="http://schemas.openxmlformats.org/officeDocument/2006/relationships/hyperlink" Target="https://talan.bank.gov.ua/get-user-certificate/0ep934-CdcGZ9X1hMmLr" TargetMode="External"/><Relationship Id="rId340" Type="http://schemas.openxmlformats.org/officeDocument/2006/relationships/hyperlink" Target="https://talan.bank.gov.ua/get-user-certificate/0ep93fu7vsS_LjVnWHwu" TargetMode="External"/><Relationship Id="rId578" Type="http://schemas.openxmlformats.org/officeDocument/2006/relationships/hyperlink" Target="https://talan.bank.gov.ua/get-user-certificate/0ep93NxD9GVC5euFs4gp" TargetMode="External"/><Relationship Id="rId785" Type="http://schemas.openxmlformats.org/officeDocument/2006/relationships/hyperlink" Target="https://talan.bank.gov.ua/get-user-certificate/0ep93vCRcT7ufZ8cAsOY" TargetMode="External"/><Relationship Id="rId992" Type="http://schemas.openxmlformats.org/officeDocument/2006/relationships/hyperlink" Target="https://talan.bank.gov.ua/get-user-certificate/0ep93fC8dXLFxKjNwLKz" TargetMode="External"/><Relationship Id="rId200" Type="http://schemas.openxmlformats.org/officeDocument/2006/relationships/hyperlink" Target="https://talan.bank.gov.ua/get-user-certificate/0ep93CdV01LBJdgYLkVl" TargetMode="External"/><Relationship Id="rId438" Type="http://schemas.openxmlformats.org/officeDocument/2006/relationships/hyperlink" Target="https://talan.bank.gov.ua/get-user-certificate/0ep93shCZZufccMEwcwf" TargetMode="External"/><Relationship Id="rId645" Type="http://schemas.openxmlformats.org/officeDocument/2006/relationships/hyperlink" Target="https://talan.bank.gov.ua/get-user-certificate/0ep93CJa2DebOJixmxXM" TargetMode="External"/><Relationship Id="rId852" Type="http://schemas.openxmlformats.org/officeDocument/2006/relationships/hyperlink" Target="https://talan.bank.gov.ua/get-user-certificate/0ep93DrC-PevWFQJCrHN" TargetMode="External"/><Relationship Id="rId1068" Type="http://schemas.openxmlformats.org/officeDocument/2006/relationships/hyperlink" Target="https://talan.bank.gov.ua/get-user-certificate/0ep93jogvWKc5Z4PP05l" TargetMode="External"/><Relationship Id="rId1275" Type="http://schemas.openxmlformats.org/officeDocument/2006/relationships/hyperlink" Target="https://talan.bank.gov.ua/get-user-certificate/0ep93XCRVAXDqdxyJ8U5" TargetMode="External"/><Relationship Id="rId1482" Type="http://schemas.openxmlformats.org/officeDocument/2006/relationships/hyperlink" Target="https://talan.bank.gov.ua/get-user-certificate/0ep93BX3dJHoNTDNxwuZ" TargetMode="External"/><Relationship Id="rId505" Type="http://schemas.openxmlformats.org/officeDocument/2006/relationships/hyperlink" Target="https://talan.bank.gov.ua/get-user-certificate/0ep935Sf7hKv91lUcGqH" TargetMode="External"/><Relationship Id="rId712" Type="http://schemas.openxmlformats.org/officeDocument/2006/relationships/hyperlink" Target="https://talan.bank.gov.ua/get-user-certificate/0ep93nksbIkj3Tb58SVL" TargetMode="External"/><Relationship Id="rId1135" Type="http://schemas.openxmlformats.org/officeDocument/2006/relationships/hyperlink" Target="https://talan.bank.gov.ua/get-user-certificate/0ep93Vmd4dRkAJ2Apb-O" TargetMode="External"/><Relationship Id="rId1342" Type="http://schemas.openxmlformats.org/officeDocument/2006/relationships/hyperlink" Target="https://talan.bank.gov.ua/get-user-certificate/0ep93JLSgufCVqQPqspV" TargetMode="External"/><Relationship Id="rId1787" Type="http://schemas.openxmlformats.org/officeDocument/2006/relationships/hyperlink" Target="https://talan.bank.gov.ua/get-user-certificate/0ep93BacVA-wvfmbIKeu" TargetMode="External"/><Relationship Id="rId79" Type="http://schemas.openxmlformats.org/officeDocument/2006/relationships/hyperlink" Target="https://talan.bank.gov.ua/get-user-certificate/0ep93nQ1nXmRf-u3e1dt" TargetMode="External"/><Relationship Id="rId1202" Type="http://schemas.openxmlformats.org/officeDocument/2006/relationships/hyperlink" Target="https://talan.bank.gov.ua/get-user-certificate/0ep93x7rjmKdC63Ved0l" TargetMode="External"/><Relationship Id="rId1647" Type="http://schemas.openxmlformats.org/officeDocument/2006/relationships/hyperlink" Target="https://talan.bank.gov.ua/get-user-certificate/0ep93R87czGmsUDTjn4Y" TargetMode="External"/><Relationship Id="rId1854" Type="http://schemas.openxmlformats.org/officeDocument/2006/relationships/hyperlink" Target="https://talan.bank.gov.ua/get-user-certificate/0ep93-tGzZyNHRvMPCuZ" TargetMode="External"/><Relationship Id="rId1507" Type="http://schemas.openxmlformats.org/officeDocument/2006/relationships/hyperlink" Target="https://talan.bank.gov.ua/get-user-certificate/0ep93nR3rUdTYzT1rYtC" TargetMode="External"/><Relationship Id="rId1714" Type="http://schemas.openxmlformats.org/officeDocument/2006/relationships/hyperlink" Target="https://talan.bank.gov.ua/get-user-certificate/0ep938ErOR4eo85riuqk" TargetMode="External"/><Relationship Id="rId295" Type="http://schemas.openxmlformats.org/officeDocument/2006/relationships/hyperlink" Target="https://talan.bank.gov.ua/get-user-certificate/0ep93wfAW4fJ-wVZy29o" TargetMode="External"/><Relationship Id="rId155" Type="http://schemas.openxmlformats.org/officeDocument/2006/relationships/hyperlink" Target="https://talan.bank.gov.ua/get-user-certificate/0ep93M3VQ7M3yhKsXhA6" TargetMode="External"/><Relationship Id="rId362" Type="http://schemas.openxmlformats.org/officeDocument/2006/relationships/hyperlink" Target="https://talan.bank.gov.ua/get-user-certificate/0ep93RsDQBwAjZzyT4G1" TargetMode="External"/><Relationship Id="rId1297" Type="http://schemas.openxmlformats.org/officeDocument/2006/relationships/hyperlink" Target="https://talan.bank.gov.ua/get-user-certificate/0ep938rGXaDSW23ryrYY" TargetMode="External"/><Relationship Id="rId222" Type="http://schemas.openxmlformats.org/officeDocument/2006/relationships/hyperlink" Target="https://talan.bank.gov.ua/get-user-certificate/0ep93N30dz0M2tHfnfWs" TargetMode="External"/><Relationship Id="rId667" Type="http://schemas.openxmlformats.org/officeDocument/2006/relationships/hyperlink" Target="https://talan.bank.gov.ua/get-user-certificate/0ep93tYT4SKKc_O_1zLv" TargetMode="External"/><Relationship Id="rId874" Type="http://schemas.openxmlformats.org/officeDocument/2006/relationships/hyperlink" Target="https://talan.bank.gov.ua/get-user-certificate/0ep937X_FIkYSkulbCRA" TargetMode="External"/><Relationship Id="rId527" Type="http://schemas.openxmlformats.org/officeDocument/2006/relationships/hyperlink" Target="https://talan.bank.gov.ua/get-user-certificate/0ep93bbtID0gXOvJG-jt" TargetMode="External"/><Relationship Id="rId734" Type="http://schemas.openxmlformats.org/officeDocument/2006/relationships/hyperlink" Target="https://talan.bank.gov.ua/get-user-certificate/0ep93kvZgMMi4mRLuunV" TargetMode="External"/><Relationship Id="rId941" Type="http://schemas.openxmlformats.org/officeDocument/2006/relationships/hyperlink" Target="https://talan.bank.gov.ua/get-user-certificate/0ep93HDXR2vQOCepPV8Y" TargetMode="External"/><Relationship Id="rId1157" Type="http://schemas.openxmlformats.org/officeDocument/2006/relationships/hyperlink" Target="https://talan.bank.gov.ua/get-user-certificate/0ep93kZ8LZoX5iYGbxsS" TargetMode="External"/><Relationship Id="rId1364" Type="http://schemas.openxmlformats.org/officeDocument/2006/relationships/hyperlink" Target="https://talan.bank.gov.ua/get-user-certificate/0ep93SMBU9MYEVzGC--W" TargetMode="External"/><Relationship Id="rId1571" Type="http://schemas.openxmlformats.org/officeDocument/2006/relationships/hyperlink" Target="https://talan.bank.gov.ua/get-user-certificate/0ep93hS2AcgMADUy6CQc" TargetMode="External"/><Relationship Id="rId70" Type="http://schemas.openxmlformats.org/officeDocument/2006/relationships/hyperlink" Target="https://talan.bank.gov.ua/get-user-certificate/0ep93ff_LL4GAtQN9kLJ" TargetMode="External"/><Relationship Id="rId801" Type="http://schemas.openxmlformats.org/officeDocument/2006/relationships/hyperlink" Target="https://talan.bank.gov.ua/get-user-certificate/0ep93e0UGWpjtquwZzkM" TargetMode="External"/><Relationship Id="rId1017" Type="http://schemas.openxmlformats.org/officeDocument/2006/relationships/hyperlink" Target="https://talan.bank.gov.ua/get-user-certificate/0ep93N-gTBDkgFwBY_9W" TargetMode="External"/><Relationship Id="rId1224" Type="http://schemas.openxmlformats.org/officeDocument/2006/relationships/hyperlink" Target="https://talan.bank.gov.ua/get-user-certificate/0ep9344phSDTpvjHA1I1" TargetMode="External"/><Relationship Id="rId1431" Type="http://schemas.openxmlformats.org/officeDocument/2006/relationships/hyperlink" Target="https://talan.bank.gov.ua/get-user-certificate/0ep93McUnkubVrRSv48g" TargetMode="External"/><Relationship Id="rId1669" Type="http://schemas.openxmlformats.org/officeDocument/2006/relationships/hyperlink" Target="https://talan.bank.gov.ua/get-user-certificate/0ep93Ia3O7pxIXuLyQaG" TargetMode="External"/><Relationship Id="rId1876" Type="http://schemas.openxmlformats.org/officeDocument/2006/relationships/hyperlink" Target="https://talan.bank.gov.ua/get-user-certificate/0ep93gtPAvl0l9-7PO8b" TargetMode="External"/><Relationship Id="rId1529" Type="http://schemas.openxmlformats.org/officeDocument/2006/relationships/hyperlink" Target="https://talan.bank.gov.ua/get-user-certificate/0ep93C_2KC_MEU48rqGz" TargetMode="External"/><Relationship Id="rId1736" Type="http://schemas.openxmlformats.org/officeDocument/2006/relationships/hyperlink" Target="https://talan.bank.gov.ua/get-user-certificate/0ep93tBznpyK5JPSJuqE" TargetMode="External"/><Relationship Id="rId28" Type="http://schemas.openxmlformats.org/officeDocument/2006/relationships/hyperlink" Target="https://talan.bank.gov.ua/get-user-certificate/0ep93_7V_n7RU1AsRagd" TargetMode="External"/><Relationship Id="rId1803" Type="http://schemas.openxmlformats.org/officeDocument/2006/relationships/hyperlink" Target="https://talan.bank.gov.ua/get-user-certificate/0ep937ONOS3i-hLxKSF3" TargetMode="External"/><Relationship Id="rId177" Type="http://schemas.openxmlformats.org/officeDocument/2006/relationships/hyperlink" Target="https://talan.bank.gov.ua/get-user-certificate/0ep93AMSaP3zCucqAXlu" TargetMode="External"/><Relationship Id="rId384" Type="http://schemas.openxmlformats.org/officeDocument/2006/relationships/hyperlink" Target="https://talan.bank.gov.ua/get-user-certificate/0ep93ZETp53wbRFuVcPD" TargetMode="External"/><Relationship Id="rId591" Type="http://schemas.openxmlformats.org/officeDocument/2006/relationships/hyperlink" Target="https://talan.bank.gov.ua/get-user-certificate/0ep93Q1nM2XbFXdY2UoY" TargetMode="External"/><Relationship Id="rId244" Type="http://schemas.openxmlformats.org/officeDocument/2006/relationships/hyperlink" Target="https://talan.bank.gov.ua/get-user-certificate/0ep93Z0yXys6cVeicYru" TargetMode="External"/><Relationship Id="rId689" Type="http://schemas.openxmlformats.org/officeDocument/2006/relationships/hyperlink" Target="https://talan.bank.gov.ua/get-user-certificate/0ep93QVSOyu3TEM6tdjC" TargetMode="External"/><Relationship Id="rId896" Type="http://schemas.openxmlformats.org/officeDocument/2006/relationships/hyperlink" Target="https://talan.bank.gov.ua/get-user-certificate/0ep93QTmFH3_SGB5KSLi" TargetMode="External"/><Relationship Id="rId1081" Type="http://schemas.openxmlformats.org/officeDocument/2006/relationships/hyperlink" Target="https://talan.bank.gov.ua/get-user-certificate/0ep93w2spDfjKfk6pt7x" TargetMode="External"/><Relationship Id="rId451" Type="http://schemas.openxmlformats.org/officeDocument/2006/relationships/hyperlink" Target="https://talan.bank.gov.ua/get-user-certificate/0ep93It5x5qJN7oZuHww" TargetMode="External"/><Relationship Id="rId549" Type="http://schemas.openxmlformats.org/officeDocument/2006/relationships/hyperlink" Target="https://talan.bank.gov.ua/get-user-certificate/0ep93lMjFbHRwlJPsF7b" TargetMode="External"/><Relationship Id="rId756" Type="http://schemas.openxmlformats.org/officeDocument/2006/relationships/hyperlink" Target="https://talan.bank.gov.ua/get-user-certificate/0ep93MwkC0_syOkf06nr" TargetMode="External"/><Relationship Id="rId1179" Type="http://schemas.openxmlformats.org/officeDocument/2006/relationships/hyperlink" Target="https://talan.bank.gov.ua/get-user-certificate/0ep93gG683je_OkOP3oO" TargetMode="External"/><Relationship Id="rId1386" Type="http://schemas.openxmlformats.org/officeDocument/2006/relationships/hyperlink" Target="https://talan.bank.gov.ua/get-user-certificate/0ep93MsAQVizBuMvADpk" TargetMode="External"/><Relationship Id="rId1593" Type="http://schemas.openxmlformats.org/officeDocument/2006/relationships/hyperlink" Target="https://talan.bank.gov.ua/get-user-certificate/0ep93BZ79alrJsDxCMrh" TargetMode="External"/><Relationship Id="rId104" Type="http://schemas.openxmlformats.org/officeDocument/2006/relationships/hyperlink" Target="https://talan.bank.gov.ua/get-user-certificate/0ep93Xf_OCTu-Lfdmlhz" TargetMode="External"/><Relationship Id="rId311" Type="http://schemas.openxmlformats.org/officeDocument/2006/relationships/hyperlink" Target="https://talan.bank.gov.ua/get-user-certificate/0ep93Db38Uz1wFAeJ7cv" TargetMode="External"/><Relationship Id="rId409" Type="http://schemas.openxmlformats.org/officeDocument/2006/relationships/hyperlink" Target="https://talan.bank.gov.ua/get-user-certificate/0ep936XNwdbOEyFdOsan" TargetMode="External"/><Relationship Id="rId963" Type="http://schemas.openxmlformats.org/officeDocument/2006/relationships/hyperlink" Target="https://talan.bank.gov.ua/get-user-certificate/0ep93_CwihjLbpZsg8QU" TargetMode="External"/><Relationship Id="rId1039" Type="http://schemas.openxmlformats.org/officeDocument/2006/relationships/hyperlink" Target="https://talan.bank.gov.ua/get-user-certificate/0ep93FU9xB0_44N2Cj2F" TargetMode="External"/><Relationship Id="rId1246" Type="http://schemas.openxmlformats.org/officeDocument/2006/relationships/hyperlink" Target="https://talan.bank.gov.ua/get-user-certificate/0ep93kPF2JOvvetE_usK" TargetMode="External"/><Relationship Id="rId92" Type="http://schemas.openxmlformats.org/officeDocument/2006/relationships/hyperlink" Target="https://talan.bank.gov.ua/get-user-certificate/0ep9364Bje86LINR-q9w" TargetMode="External"/><Relationship Id="rId616" Type="http://schemas.openxmlformats.org/officeDocument/2006/relationships/hyperlink" Target="https://talan.bank.gov.ua/get-user-certificate/0ep93Ldxb8NFPzP2nXno" TargetMode="External"/><Relationship Id="rId823" Type="http://schemas.openxmlformats.org/officeDocument/2006/relationships/hyperlink" Target="https://talan.bank.gov.ua/get-user-certificate/0ep938oLK9BtL9QYa0oQ" TargetMode="External"/><Relationship Id="rId1453" Type="http://schemas.openxmlformats.org/officeDocument/2006/relationships/hyperlink" Target="https://talan.bank.gov.ua/get-user-certificate/0ep93TxaCkWwYkV-8O9M" TargetMode="External"/><Relationship Id="rId1660" Type="http://schemas.openxmlformats.org/officeDocument/2006/relationships/hyperlink" Target="https://talan.bank.gov.ua/get-user-certificate/0ep93lhgE738WJPg4xKL" TargetMode="External"/><Relationship Id="rId1758" Type="http://schemas.openxmlformats.org/officeDocument/2006/relationships/hyperlink" Target="https://talan.bank.gov.ua/get-user-certificate/0ep93U8_dfK0xGUxdck4" TargetMode="External"/><Relationship Id="rId1106" Type="http://schemas.openxmlformats.org/officeDocument/2006/relationships/hyperlink" Target="https://talan.bank.gov.ua/get-user-certificate/0ep93NvqV4JbS8G8d4fD" TargetMode="External"/><Relationship Id="rId1313" Type="http://schemas.openxmlformats.org/officeDocument/2006/relationships/hyperlink" Target="https://talan.bank.gov.ua/get-user-certificate/0ep93Vp3GBnz8d6dGkiv" TargetMode="External"/><Relationship Id="rId1520" Type="http://schemas.openxmlformats.org/officeDocument/2006/relationships/hyperlink" Target="https://talan.bank.gov.ua/get-user-certificate/0ep93TbOWLU7HHt14nxc" TargetMode="External"/><Relationship Id="rId1618" Type="http://schemas.openxmlformats.org/officeDocument/2006/relationships/hyperlink" Target="https://talan.bank.gov.ua/get-user-certificate/0ep93hJTJl9HVhW7qdW2" TargetMode="External"/><Relationship Id="rId1825" Type="http://schemas.openxmlformats.org/officeDocument/2006/relationships/hyperlink" Target="https://talan.bank.gov.ua/get-user-certificate/0ep93AD1xHxJcY2nlidD" TargetMode="External"/><Relationship Id="rId199" Type="http://schemas.openxmlformats.org/officeDocument/2006/relationships/hyperlink" Target="https://talan.bank.gov.ua/get-user-certificate/0ep93z23a_JNzZr5SEFn" TargetMode="External"/><Relationship Id="rId266" Type="http://schemas.openxmlformats.org/officeDocument/2006/relationships/hyperlink" Target="https://talan.bank.gov.ua/get-user-certificate/0ep93DdNDv0wuvA1Sqal" TargetMode="External"/><Relationship Id="rId473" Type="http://schemas.openxmlformats.org/officeDocument/2006/relationships/hyperlink" Target="https://talan.bank.gov.ua/get-user-certificate/0ep93L7ZsQcP-PdtRIS4" TargetMode="External"/><Relationship Id="rId680" Type="http://schemas.openxmlformats.org/officeDocument/2006/relationships/hyperlink" Target="https://talan.bank.gov.ua/get-user-certificate/0ep935bkDo3qTXXoUkcj" TargetMode="External"/><Relationship Id="rId126" Type="http://schemas.openxmlformats.org/officeDocument/2006/relationships/hyperlink" Target="https://talan.bank.gov.ua/get-user-certificate/0ep93jCvuzdBuoTDJ6KO" TargetMode="External"/><Relationship Id="rId333" Type="http://schemas.openxmlformats.org/officeDocument/2006/relationships/hyperlink" Target="https://talan.bank.gov.ua/get-user-certificate/0ep93Uio2STXM-MXvYI8" TargetMode="External"/><Relationship Id="rId540" Type="http://schemas.openxmlformats.org/officeDocument/2006/relationships/hyperlink" Target="https://talan.bank.gov.ua/get-user-certificate/0ep93AIJKy1brQqR9t14" TargetMode="External"/><Relationship Id="rId778" Type="http://schemas.openxmlformats.org/officeDocument/2006/relationships/hyperlink" Target="https://talan.bank.gov.ua/get-user-certificate/0ep93KVbsvo_dH4GEWaq" TargetMode="External"/><Relationship Id="rId985" Type="http://schemas.openxmlformats.org/officeDocument/2006/relationships/hyperlink" Target="https://talan.bank.gov.ua/get-user-certificate/0ep93LSSQAFFUAH7N31T" TargetMode="External"/><Relationship Id="rId1170" Type="http://schemas.openxmlformats.org/officeDocument/2006/relationships/hyperlink" Target="https://talan.bank.gov.ua/get-user-certificate/0ep9307pkAeIGMehGRWA" TargetMode="External"/><Relationship Id="rId638" Type="http://schemas.openxmlformats.org/officeDocument/2006/relationships/hyperlink" Target="https://talan.bank.gov.ua/get-user-certificate/0ep93XGjSwj_tY_Huakb" TargetMode="External"/><Relationship Id="rId845" Type="http://schemas.openxmlformats.org/officeDocument/2006/relationships/hyperlink" Target="https://talan.bank.gov.ua/get-user-certificate/0ep933P-SbzC0nYjx64h" TargetMode="External"/><Relationship Id="rId1030" Type="http://schemas.openxmlformats.org/officeDocument/2006/relationships/hyperlink" Target="https://talan.bank.gov.ua/get-user-certificate/0ep93LRnBd1oPUBy_ADI" TargetMode="External"/><Relationship Id="rId1268" Type="http://schemas.openxmlformats.org/officeDocument/2006/relationships/hyperlink" Target="https://talan.bank.gov.ua/get-user-certificate/0ep93vaDdIjNQO49X2ts" TargetMode="External"/><Relationship Id="rId1475" Type="http://schemas.openxmlformats.org/officeDocument/2006/relationships/hyperlink" Target="https://talan.bank.gov.ua/get-user-certificate/0ep934jUj1qMn3gMrULV" TargetMode="External"/><Relationship Id="rId1682" Type="http://schemas.openxmlformats.org/officeDocument/2006/relationships/hyperlink" Target="https://talan.bank.gov.ua/get-user-certificate/0ep937r5XAQ169NVWypp" TargetMode="External"/><Relationship Id="rId400" Type="http://schemas.openxmlformats.org/officeDocument/2006/relationships/hyperlink" Target="https://talan.bank.gov.ua/get-user-certificate/0ep93bpHrfRTBIvt5tZU" TargetMode="External"/><Relationship Id="rId705" Type="http://schemas.openxmlformats.org/officeDocument/2006/relationships/hyperlink" Target="https://talan.bank.gov.ua/get-user-certificate/0ep93HQaY7ZDtNHkpStY" TargetMode="External"/><Relationship Id="rId1128" Type="http://schemas.openxmlformats.org/officeDocument/2006/relationships/hyperlink" Target="https://talan.bank.gov.ua/get-user-certificate/0ep93plwFGFuvF8x2tf9" TargetMode="External"/><Relationship Id="rId1335" Type="http://schemas.openxmlformats.org/officeDocument/2006/relationships/hyperlink" Target="https://talan.bank.gov.ua/get-user-certificate/0ep932QQrMVQuQ-TYsSf" TargetMode="External"/><Relationship Id="rId1542" Type="http://schemas.openxmlformats.org/officeDocument/2006/relationships/hyperlink" Target="https://talan.bank.gov.ua/get-user-certificate/0ep93cnJWmOEc-IJDwWn" TargetMode="External"/><Relationship Id="rId912" Type="http://schemas.openxmlformats.org/officeDocument/2006/relationships/hyperlink" Target="https://talan.bank.gov.ua/get-user-certificate/0ep934KQ37fEYcna1miN" TargetMode="External"/><Relationship Id="rId1847" Type="http://schemas.openxmlformats.org/officeDocument/2006/relationships/hyperlink" Target="https://talan.bank.gov.ua/get-user-certificate/0ep93WUSzUYS8M6Y_PGN" TargetMode="External"/><Relationship Id="rId41" Type="http://schemas.openxmlformats.org/officeDocument/2006/relationships/hyperlink" Target="https://talan.bank.gov.ua/get-user-certificate/0ep932qDLUxlhQAlP9Op" TargetMode="External"/><Relationship Id="rId1402" Type="http://schemas.openxmlformats.org/officeDocument/2006/relationships/hyperlink" Target="https://talan.bank.gov.ua/get-user-certificate/0ep93AbZ67R7FEQQ-wm8" TargetMode="External"/><Relationship Id="rId1707" Type="http://schemas.openxmlformats.org/officeDocument/2006/relationships/hyperlink" Target="https://talan.bank.gov.ua/get-user-certificate/0ep93r7rDxT4nOFXhFz7" TargetMode="External"/><Relationship Id="rId190" Type="http://schemas.openxmlformats.org/officeDocument/2006/relationships/hyperlink" Target="https://talan.bank.gov.ua/get-user-certificate/0ep93FWPRTZDYk13cRHz" TargetMode="External"/><Relationship Id="rId288" Type="http://schemas.openxmlformats.org/officeDocument/2006/relationships/hyperlink" Target="https://talan.bank.gov.ua/get-user-certificate/0ep93_zGnH0HqsQhj4te" TargetMode="External"/><Relationship Id="rId495" Type="http://schemas.openxmlformats.org/officeDocument/2006/relationships/hyperlink" Target="https://talan.bank.gov.ua/get-user-certificate/0ep93Q9YRK-MB0HRoLL4" TargetMode="External"/><Relationship Id="rId148" Type="http://schemas.openxmlformats.org/officeDocument/2006/relationships/hyperlink" Target="https://talan.bank.gov.ua/get-user-certificate/0ep93byedDUD_QAEtu_u" TargetMode="External"/><Relationship Id="rId355" Type="http://schemas.openxmlformats.org/officeDocument/2006/relationships/hyperlink" Target="https://talan.bank.gov.ua/get-user-certificate/0ep93OD73zkCUFDSLsqB" TargetMode="External"/><Relationship Id="rId562" Type="http://schemas.openxmlformats.org/officeDocument/2006/relationships/hyperlink" Target="https://talan.bank.gov.ua/get-user-certificate/0ep93-dnYJgkYsf8kG2Q" TargetMode="External"/><Relationship Id="rId1192" Type="http://schemas.openxmlformats.org/officeDocument/2006/relationships/hyperlink" Target="https://talan.bank.gov.ua/get-user-certificate/0ep93rUjC7XtKueWbjr6" TargetMode="External"/><Relationship Id="rId215" Type="http://schemas.openxmlformats.org/officeDocument/2006/relationships/hyperlink" Target="https://talan.bank.gov.ua/get-user-certificate/0ep93tdysAru73roNg_R" TargetMode="External"/><Relationship Id="rId422" Type="http://schemas.openxmlformats.org/officeDocument/2006/relationships/hyperlink" Target="https://talan.bank.gov.ua/get-user-certificate/0ep934iLt6J0E2CVTzg3" TargetMode="External"/><Relationship Id="rId867" Type="http://schemas.openxmlformats.org/officeDocument/2006/relationships/hyperlink" Target="https://talan.bank.gov.ua/get-user-certificate/0ep93OeJmBpIqOI3mfAX" TargetMode="External"/><Relationship Id="rId1052" Type="http://schemas.openxmlformats.org/officeDocument/2006/relationships/hyperlink" Target="https://talan.bank.gov.ua/get-user-certificate/0ep93X3ztVlGdxMnmg-D" TargetMode="External"/><Relationship Id="rId1497" Type="http://schemas.openxmlformats.org/officeDocument/2006/relationships/hyperlink" Target="https://talan.bank.gov.ua/get-user-certificate/0ep9362jpZnuHJWluPO6" TargetMode="External"/><Relationship Id="rId727" Type="http://schemas.openxmlformats.org/officeDocument/2006/relationships/hyperlink" Target="https://talan.bank.gov.ua/get-user-certificate/0ep93318ACtwk8LT4TiC" TargetMode="External"/><Relationship Id="rId934" Type="http://schemas.openxmlformats.org/officeDocument/2006/relationships/hyperlink" Target="https://talan.bank.gov.ua/get-user-certificate/0ep93PknKNnGxgaKOZe0" TargetMode="External"/><Relationship Id="rId1357" Type="http://schemas.openxmlformats.org/officeDocument/2006/relationships/hyperlink" Target="https://talan.bank.gov.ua/get-user-certificate/0ep93gBxewuU3f47zHJl" TargetMode="External"/><Relationship Id="rId1564" Type="http://schemas.openxmlformats.org/officeDocument/2006/relationships/hyperlink" Target="https://talan.bank.gov.ua/get-user-certificate/0ep93O-7fmleD1fAPZxr" TargetMode="External"/><Relationship Id="rId1771" Type="http://schemas.openxmlformats.org/officeDocument/2006/relationships/hyperlink" Target="https://talan.bank.gov.ua/get-user-certificate/0ep93z0NqQSsB1HSLp8y" TargetMode="External"/><Relationship Id="rId63" Type="http://schemas.openxmlformats.org/officeDocument/2006/relationships/hyperlink" Target="https://talan.bank.gov.ua/get-user-certificate/0ep93QePGa7AQ129nfUQ" TargetMode="External"/><Relationship Id="rId1217" Type="http://schemas.openxmlformats.org/officeDocument/2006/relationships/hyperlink" Target="https://talan.bank.gov.ua/get-user-certificate/0ep93t5EPTjoL3n998ni" TargetMode="External"/><Relationship Id="rId1424" Type="http://schemas.openxmlformats.org/officeDocument/2006/relationships/hyperlink" Target="https://talan.bank.gov.ua/get-user-certificate/0ep93L27ouEfE9pGj0gZ" TargetMode="External"/><Relationship Id="rId1631" Type="http://schemas.openxmlformats.org/officeDocument/2006/relationships/hyperlink" Target="https://talan.bank.gov.ua/get-user-certificate/0ep93u_exjmStPlzPRsi" TargetMode="External"/><Relationship Id="rId1869" Type="http://schemas.openxmlformats.org/officeDocument/2006/relationships/hyperlink" Target="https://talan.bank.gov.ua/get-user-certificate/0ep93VWzma-tDjZWX6pT" TargetMode="External"/><Relationship Id="rId1729" Type="http://schemas.openxmlformats.org/officeDocument/2006/relationships/hyperlink" Target="https://talan.bank.gov.ua/get-user-certificate/0ep934ChWsn1-H3ujhTl" TargetMode="External"/><Relationship Id="rId377" Type="http://schemas.openxmlformats.org/officeDocument/2006/relationships/hyperlink" Target="https://talan.bank.gov.ua/get-user-certificate/0ep93nKg8FACLz9-bFhF" TargetMode="External"/><Relationship Id="rId584" Type="http://schemas.openxmlformats.org/officeDocument/2006/relationships/hyperlink" Target="https://talan.bank.gov.ua/get-user-certificate/0ep93X2NlsxhydDmQ8Wz" TargetMode="External"/><Relationship Id="rId5" Type="http://schemas.openxmlformats.org/officeDocument/2006/relationships/hyperlink" Target="https://talan.bank.gov.ua/get-user-certificate/0ep93by7MGzgY_NBJEbN" TargetMode="External"/><Relationship Id="rId237" Type="http://schemas.openxmlformats.org/officeDocument/2006/relationships/hyperlink" Target="https://talan.bank.gov.ua/get-user-certificate/0ep93QDgiSX_jH7WJYpK" TargetMode="External"/><Relationship Id="rId791" Type="http://schemas.openxmlformats.org/officeDocument/2006/relationships/hyperlink" Target="https://talan.bank.gov.ua/get-user-certificate/0ep93FwF5oLoOZvlC47_" TargetMode="External"/><Relationship Id="rId889" Type="http://schemas.openxmlformats.org/officeDocument/2006/relationships/hyperlink" Target="https://talan.bank.gov.ua/get-user-certificate/0ep93uT4ptpqMy590VYs" TargetMode="External"/><Relationship Id="rId1074" Type="http://schemas.openxmlformats.org/officeDocument/2006/relationships/hyperlink" Target="https://talan.bank.gov.ua/get-user-certificate/0ep93n6_IXQJql3M9T0H" TargetMode="External"/><Relationship Id="rId444" Type="http://schemas.openxmlformats.org/officeDocument/2006/relationships/hyperlink" Target="https://talan.bank.gov.ua/get-user-certificate/0ep93-Md8fdDR0oGQ-gl" TargetMode="External"/><Relationship Id="rId651" Type="http://schemas.openxmlformats.org/officeDocument/2006/relationships/hyperlink" Target="https://talan.bank.gov.ua/get-user-certificate/0ep93pPv0cY8pO4D3r5Q" TargetMode="External"/><Relationship Id="rId749" Type="http://schemas.openxmlformats.org/officeDocument/2006/relationships/hyperlink" Target="https://talan.bank.gov.ua/get-user-certificate/0ep935D7pllFJO5YGimS" TargetMode="External"/><Relationship Id="rId1281" Type="http://schemas.openxmlformats.org/officeDocument/2006/relationships/hyperlink" Target="https://talan.bank.gov.ua/get-user-certificate/0ep93cLJBHG-yqfDe8Vl" TargetMode="External"/><Relationship Id="rId1379" Type="http://schemas.openxmlformats.org/officeDocument/2006/relationships/hyperlink" Target="https://talan.bank.gov.ua/get-user-certificate/0ep934v9hKQFzL5QhhNx" TargetMode="External"/><Relationship Id="rId1586" Type="http://schemas.openxmlformats.org/officeDocument/2006/relationships/hyperlink" Target="https://talan.bank.gov.ua/get-user-certificate/0ep93GNTthCJVoi888-E" TargetMode="External"/><Relationship Id="rId304" Type="http://schemas.openxmlformats.org/officeDocument/2006/relationships/hyperlink" Target="https://talan.bank.gov.ua/get-user-certificate/0ep93ISzoFZesAlodVgl" TargetMode="External"/><Relationship Id="rId511" Type="http://schemas.openxmlformats.org/officeDocument/2006/relationships/hyperlink" Target="https://talan.bank.gov.ua/get-user-certificate/0ep93kFcnF3Udx-szTBT" TargetMode="External"/><Relationship Id="rId609" Type="http://schemas.openxmlformats.org/officeDocument/2006/relationships/hyperlink" Target="https://talan.bank.gov.ua/get-user-certificate/0ep93LASSjV4NIyg1l2q" TargetMode="External"/><Relationship Id="rId956" Type="http://schemas.openxmlformats.org/officeDocument/2006/relationships/hyperlink" Target="https://talan.bank.gov.ua/get-user-certificate/0ep93hPOjL6GYJGJAhjp" TargetMode="External"/><Relationship Id="rId1141" Type="http://schemas.openxmlformats.org/officeDocument/2006/relationships/hyperlink" Target="https://talan.bank.gov.ua/get-user-certificate/0ep93b2T1efkzCVstQ_9" TargetMode="External"/><Relationship Id="rId1239" Type="http://schemas.openxmlformats.org/officeDocument/2006/relationships/hyperlink" Target="https://talan.bank.gov.ua/get-user-certificate/0ep93TlUL-OAFP561uCx" TargetMode="External"/><Relationship Id="rId1793" Type="http://schemas.openxmlformats.org/officeDocument/2006/relationships/hyperlink" Target="https://talan.bank.gov.ua/get-user-certificate/0ep93NNFyzTODdGEBObr" TargetMode="External"/><Relationship Id="rId85" Type="http://schemas.openxmlformats.org/officeDocument/2006/relationships/hyperlink" Target="https://talan.bank.gov.ua/get-user-certificate/0ep93Xuv_8-5tyIa7wXn" TargetMode="External"/><Relationship Id="rId816" Type="http://schemas.openxmlformats.org/officeDocument/2006/relationships/hyperlink" Target="https://talan.bank.gov.ua/get-user-certificate/0ep93-xyMPcHGVMsXP6b" TargetMode="External"/><Relationship Id="rId1001" Type="http://schemas.openxmlformats.org/officeDocument/2006/relationships/hyperlink" Target="https://talan.bank.gov.ua/get-user-certificate/0ep93bqE0PumLnOYulnb" TargetMode="External"/><Relationship Id="rId1446" Type="http://schemas.openxmlformats.org/officeDocument/2006/relationships/hyperlink" Target="https://talan.bank.gov.ua/get-user-certificate/0ep93KbGkWZuM4MgvuxJ" TargetMode="External"/><Relationship Id="rId1653" Type="http://schemas.openxmlformats.org/officeDocument/2006/relationships/hyperlink" Target="https://talan.bank.gov.ua/get-user-certificate/0ep93vfWSxeGyKEvtcQ0" TargetMode="External"/><Relationship Id="rId1860" Type="http://schemas.openxmlformats.org/officeDocument/2006/relationships/hyperlink" Target="https://talan.bank.gov.ua/get-user-certificate/0ep938hf8jchuV2cT1dd" TargetMode="External"/><Relationship Id="rId1306" Type="http://schemas.openxmlformats.org/officeDocument/2006/relationships/hyperlink" Target="https://talan.bank.gov.ua/get-user-certificate/0ep93AQMxcqyLLBUfoHR" TargetMode="External"/><Relationship Id="rId1513" Type="http://schemas.openxmlformats.org/officeDocument/2006/relationships/hyperlink" Target="https://talan.bank.gov.ua/get-user-certificate/0ep93jFqsVyKoRobreFx" TargetMode="External"/><Relationship Id="rId1720" Type="http://schemas.openxmlformats.org/officeDocument/2006/relationships/hyperlink" Target="https://talan.bank.gov.ua/get-user-certificate/0ep93h_14_3_BEr44nfR" TargetMode="External"/><Relationship Id="rId12" Type="http://schemas.openxmlformats.org/officeDocument/2006/relationships/hyperlink" Target="https://talan.bank.gov.ua/get-user-certificate/0ep93Sv_us-YZN44nDtI" TargetMode="External"/><Relationship Id="rId1818" Type="http://schemas.openxmlformats.org/officeDocument/2006/relationships/hyperlink" Target="https://talan.bank.gov.ua/get-user-certificate/0ep93Ya04jcw4dIePx4b" TargetMode="External"/><Relationship Id="rId161" Type="http://schemas.openxmlformats.org/officeDocument/2006/relationships/hyperlink" Target="https://talan.bank.gov.ua/get-user-certificate/0ep93ZND3TvZCvPEWfgw" TargetMode="External"/><Relationship Id="rId399" Type="http://schemas.openxmlformats.org/officeDocument/2006/relationships/hyperlink" Target="https://talan.bank.gov.ua/get-user-certificate/0ep93sVnlfS4-ad1Bmwq" TargetMode="External"/><Relationship Id="rId259" Type="http://schemas.openxmlformats.org/officeDocument/2006/relationships/hyperlink" Target="https://talan.bank.gov.ua/get-user-certificate/0ep93ygW9Gr7YLpIth--" TargetMode="External"/><Relationship Id="rId466" Type="http://schemas.openxmlformats.org/officeDocument/2006/relationships/hyperlink" Target="https://talan.bank.gov.ua/get-user-certificate/0ep93_rZS-KJv90_Ru-y" TargetMode="External"/><Relationship Id="rId673" Type="http://schemas.openxmlformats.org/officeDocument/2006/relationships/hyperlink" Target="https://talan.bank.gov.ua/get-user-certificate/0ep93eQOhbHg6M7gZeye" TargetMode="External"/><Relationship Id="rId880" Type="http://schemas.openxmlformats.org/officeDocument/2006/relationships/hyperlink" Target="https://talan.bank.gov.ua/get-user-certificate/0ep93UZU9k4gLqFC5jhq" TargetMode="External"/><Relationship Id="rId1096" Type="http://schemas.openxmlformats.org/officeDocument/2006/relationships/hyperlink" Target="https://talan.bank.gov.ua/get-user-certificate/0ep93_xykW_sp8MecyHI" TargetMode="External"/><Relationship Id="rId119" Type="http://schemas.openxmlformats.org/officeDocument/2006/relationships/hyperlink" Target="https://talan.bank.gov.ua/get-user-certificate/0ep93SS-sik8Iv5Ow579" TargetMode="External"/><Relationship Id="rId326" Type="http://schemas.openxmlformats.org/officeDocument/2006/relationships/hyperlink" Target="https://talan.bank.gov.ua/get-user-certificate/0ep93d-HJZ65gC2Vwlki" TargetMode="External"/><Relationship Id="rId533" Type="http://schemas.openxmlformats.org/officeDocument/2006/relationships/hyperlink" Target="https://talan.bank.gov.ua/get-user-certificate/0ep93Z9jbm_BvJ8qjkqa" TargetMode="External"/><Relationship Id="rId978" Type="http://schemas.openxmlformats.org/officeDocument/2006/relationships/hyperlink" Target="https://talan.bank.gov.ua/get-user-certificate/0ep937uDjXkrBThghwSu" TargetMode="External"/><Relationship Id="rId1163" Type="http://schemas.openxmlformats.org/officeDocument/2006/relationships/hyperlink" Target="https://talan.bank.gov.ua/get-user-certificate/0ep93xgRPI8v20nQIM0v" TargetMode="External"/><Relationship Id="rId1370" Type="http://schemas.openxmlformats.org/officeDocument/2006/relationships/hyperlink" Target="https://talan.bank.gov.ua/get-user-certificate/0ep93McCL7Hat3xCOZdn" TargetMode="External"/><Relationship Id="rId740" Type="http://schemas.openxmlformats.org/officeDocument/2006/relationships/hyperlink" Target="https://talan.bank.gov.ua/get-user-certificate/0ep93QUDn5UKZoWHw3cX" TargetMode="External"/><Relationship Id="rId838" Type="http://schemas.openxmlformats.org/officeDocument/2006/relationships/hyperlink" Target="https://talan.bank.gov.ua/get-user-certificate/0ep93Ch729VJqdxO9KQu" TargetMode="External"/><Relationship Id="rId1023" Type="http://schemas.openxmlformats.org/officeDocument/2006/relationships/hyperlink" Target="https://talan.bank.gov.ua/get-user-certificate/0ep93ztkPW9L51Xz26wy" TargetMode="External"/><Relationship Id="rId1468" Type="http://schemas.openxmlformats.org/officeDocument/2006/relationships/hyperlink" Target="https://talan.bank.gov.ua/get-user-certificate/0ep93t8IfxHlem8FFyIt" TargetMode="External"/><Relationship Id="rId1675" Type="http://schemas.openxmlformats.org/officeDocument/2006/relationships/hyperlink" Target="https://talan.bank.gov.ua/get-user-certificate/0ep93bDgfewN6xkYWCK8" TargetMode="External"/><Relationship Id="rId1882" Type="http://schemas.openxmlformats.org/officeDocument/2006/relationships/hyperlink" Target="https://talan.bank.gov.ua/get-user-certificate/xg9ZoROr2b67tmMOnNwT" TargetMode="External"/><Relationship Id="rId600" Type="http://schemas.openxmlformats.org/officeDocument/2006/relationships/hyperlink" Target="https://talan.bank.gov.ua/get-user-certificate/0ep93qSR8bTsQDafJt7s" TargetMode="External"/><Relationship Id="rId1230" Type="http://schemas.openxmlformats.org/officeDocument/2006/relationships/hyperlink" Target="https://talan.bank.gov.ua/get-user-certificate/0ep93AxDqhFh9vmnpGiS" TargetMode="External"/><Relationship Id="rId1328" Type="http://schemas.openxmlformats.org/officeDocument/2006/relationships/hyperlink" Target="https://talan.bank.gov.ua/get-user-certificate/0ep93suGCFCF_IEWAj7Z" TargetMode="External"/><Relationship Id="rId1535" Type="http://schemas.openxmlformats.org/officeDocument/2006/relationships/hyperlink" Target="https://talan.bank.gov.ua/get-user-certificate/0ep93BzjEVUEJmdnJLyF" TargetMode="External"/><Relationship Id="rId905" Type="http://schemas.openxmlformats.org/officeDocument/2006/relationships/hyperlink" Target="https://talan.bank.gov.ua/get-user-certificate/0ep93DcBdOIR7hbXe_vU" TargetMode="External"/><Relationship Id="rId1742" Type="http://schemas.openxmlformats.org/officeDocument/2006/relationships/hyperlink" Target="https://talan.bank.gov.ua/get-user-certificate/0ep93L8Px0Vd3__Q6sGi" TargetMode="External"/><Relationship Id="rId34" Type="http://schemas.openxmlformats.org/officeDocument/2006/relationships/hyperlink" Target="https://talan.bank.gov.ua/get-user-certificate/0ep93rSebbHXW97ICao1" TargetMode="External"/><Relationship Id="rId1602" Type="http://schemas.openxmlformats.org/officeDocument/2006/relationships/hyperlink" Target="https://talan.bank.gov.ua/get-user-certificate/0ep93Jiu22zSSsHvvYme" TargetMode="External"/><Relationship Id="rId183" Type="http://schemas.openxmlformats.org/officeDocument/2006/relationships/hyperlink" Target="https://talan.bank.gov.ua/get-user-certificate/0ep93q7qD1FMQMl7zQ_g" TargetMode="External"/><Relationship Id="rId390" Type="http://schemas.openxmlformats.org/officeDocument/2006/relationships/hyperlink" Target="https://talan.bank.gov.ua/get-user-certificate/0ep93MXNexOIWRT-qXyP" TargetMode="External"/><Relationship Id="rId250" Type="http://schemas.openxmlformats.org/officeDocument/2006/relationships/hyperlink" Target="https://talan.bank.gov.ua/get-user-certificate/0ep93kAcNkF528oDe8rY" TargetMode="External"/><Relationship Id="rId488" Type="http://schemas.openxmlformats.org/officeDocument/2006/relationships/hyperlink" Target="https://talan.bank.gov.ua/get-user-certificate/0ep93iiXVYXgn3FV4Hmp" TargetMode="External"/><Relationship Id="rId695" Type="http://schemas.openxmlformats.org/officeDocument/2006/relationships/hyperlink" Target="https://talan.bank.gov.ua/get-user-certificate/0ep93WIDLSDH_GNewnCl" TargetMode="External"/><Relationship Id="rId110" Type="http://schemas.openxmlformats.org/officeDocument/2006/relationships/hyperlink" Target="https://talan.bank.gov.ua/get-user-certificate/0ep93Me-ee9SQGxwd7Mw" TargetMode="External"/><Relationship Id="rId348" Type="http://schemas.openxmlformats.org/officeDocument/2006/relationships/hyperlink" Target="https://talan.bank.gov.ua/get-user-certificate/0ep934V83cJ-cebk57la" TargetMode="External"/><Relationship Id="rId555" Type="http://schemas.openxmlformats.org/officeDocument/2006/relationships/hyperlink" Target="https://talan.bank.gov.ua/get-user-certificate/0ep93_np6ilgISQolFB_" TargetMode="External"/><Relationship Id="rId762" Type="http://schemas.openxmlformats.org/officeDocument/2006/relationships/hyperlink" Target="https://talan.bank.gov.ua/get-user-certificate/0ep93iiUSP2xoPQnlWMT" TargetMode="External"/><Relationship Id="rId1185" Type="http://schemas.openxmlformats.org/officeDocument/2006/relationships/hyperlink" Target="https://talan.bank.gov.ua/get-user-certificate/0ep93hMPjdpesm4R4c1a" TargetMode="External"/><Relationship Id="rId1392" Type="http://schemas.openxmlformats.org/officeDocument/2006/relationships/hyperlink" Target="https://talan.bank.gov.ua/get-user-certificate/0ep93ACtRCfNv9haeH9R" TargetMode="External"/><Relationship Id="rId208" Type="http://schemas.openxmlformats.org/officeDocument/2006/relationships/hyperlink" Target="https://talan.bank.gov.ua/get-user-certificate/0ep934v5tEck0iQU-_eW" TargetMode="External"/><Relationship Id="rId415" Type="http://schemas.openxmlformats.org/officeDocument/2006/relationships/hyperlink" Target="https://talan.bank.gov.ua/get-user-certificate/0ep93bgVrRTOsX1FsQvz" TargetMode="External"/><Relationship Id="rId622" Type="http://schemas.openxmlformats.org/officeDocument/2006/relationships/hyperlink" Target="https://talan.bank.gov.ua/get-user-certificate/0ep93j0M_VMjs-CAoHq6" TargetMode="External"/><Relationship Id="rId1045" Type="http://schemas.openxmlformats.org/officeDocument/2006/relationships/hyperlink" Target="https://talan.bank.gov.ua/get-user-certificate/0ep932C8EcYjun2-xu3C" TargetMode="External"/><Relationship Id="rId1252" Type="http://schemas.openxmlformats.org/officeDocument/2006/relationships/hyperlink" Target="https://talan.bank.gov.ua/get-user-certificate/0ep936RAjuct1m1gVcd3" TargetMode="External"/><Relationship Id="rId1697" Type="http://schemas.openxmlformats.org/officeDocument/2006/relationships/hyperlink" Target="https://talan.bank.gov.ua/get-user-certificate/0ep93DvE0GQaTU3et3wO" TargetMode="External"/><Relationship Id="rId927" Type="http://schemas.openxmlformats.org/officeDocument/2006/relationships/hyperlink" Target="https://talan.bank.gov.ua/get-user-certificate/0ep93egm9D_BS38gNIRd" TargetMode="External"/><Relationship Id="rId1112" Type="http://schemas.openxmlformats.org/officeDocument/2006/relationships/hyperlink" Target="https://talan.bank.gov.ua/get-user-certificate/0ep93ysFb-JZRjHnB_8o" TargetMode="External"/><Relationship Id="rId1557" Type="http://schemas.openxmlformats.org/officeDocument/2006/relationships/hyperlink" Target="https://talan.bank.gov.ua/get-user-certificate/0ep937pNVEVpptdPxSvM" TargetMode="External"/><Relationship Id="rId1764" Type="http://schemas.openxmlformats.org/officeDocument/2006/relationships/hyperlink" Target="https://talan.bank.gov.ua/get-user-certificate/0ep939QrV6-Z37plHYeX" TargetMode="External"/><Relationship Id="rId56" Type="http://schemas.openxmlformats.org/officeDocument/2006/relationships/hyperlink" Target="https://talan.bank.gov.ua/get-user-certificate/0ep93MyWzengpRQzkc1Q" TargetMode="External"/><Relationship Id="rId1417" Type="http://schemas.openxmlformats.org/officeDocument/2006/relationships/hyperlink" Target="https://talan.bank.gov.ua/get-user-certificate/0ep93Cmlh5mv_tEfrgyG" TargetMode="External"/><Relationship Id="rId1624" Type="http://schemas.openxmlformats.org/officeDocument/2006/relationships/hyperlink" Target="https://talan.bank.gov.ua/get-user-certificate/0ep93gwwA1nqFIoBOBlU" TargetMode="External"/><Relationship Id="rId1831" Type="http://schemas.openxmlformats.org/officeDocument/2006/relationships/hyperlink" Target="https://talan.bank.gov.ua/get-user-certificate/0ep93UQXIVbSDC-_vZO4" TargetMode="External"/><Relationship Id="rId272" Type="http://schemas.openxmlformats.org/officeDocument/2006/relationships/hyperlink" Target="https://talan.bank.gov.ua/get-user-certificate/0ep93XLL4zBIyqXL_jSg" TargetMode="External"/><Relationship Id="rId577" Type="http://schemas.openxmlformats.org/officeDocument/2006/relationships/hyperlink" Target="https://talan.bank.gov.ua/get-user-certificate/0ep93IcIQdn8pVj2gv86" TargetMode="External"/><Relationship Id="rId132" Type="http://schemas.openxmlformats.org/officeDocument/2006/relationships/hyperlink" Target="https://talan.bank.gov.ua/get-user-certificate/0ep93nGgDM2BnUMIG6PQ" TargetMode="External"/><Relationship Id="rId784" Type="http://schemas.openxmlformats.org/officeDocument/2006/relationships/hyperlink" Target="https://talan.bank.gov.ua/get-user-certificate/0ep93DYSa03HhTJ_GsFx" TargetMode="External"/><Relationship Id="rId991" Type="http://schemas.openxmlformats.org/officeDocument/2006/relationships/hyperlink" Target="https://talan.bank.gov.ua/get-user-certificate/0ep93OCoFwK0rzv5g6rt" TargetMode="External"/><Relationship Id="rId1067" Type="http://schemas.openxmlformats.org/officeDocument/2006/relationships/hyperlink" Target="https://talan.bank.gov.ua/get-user-certificate/0ep93mQsPJ3u6bUwOBtU" TargetMode="External"/><Relationship Id="rId437" Type="http://schemas.openxmlformats.org/officeDocument/2006/relationships/hyperlink" Target="https://talan.bank.gov.ua/get-user-certificate/0ep93kdb0TtkaK2cFh_1" TargetMode="External"/><Relationship Id="rId644" Type="http://schemas.openxmlformats.org/officeDocument/2006/relationships/hyperlink" Target="https://talan.bank.gov.ua/get-user-certificate/0ep93PvzqNF5fY-sLPcA" TargetMode="External"/><Relationship Id="rId851" Type="http://schemas.openxmlformats.org/officeDocument/2006/relationships/hyperlink" Target="https://talan.bank.gov.ua/get-user-certificate/0ep93ZFSblLShVncnJBd" TargetMode="External"/><Relationship Id="rId1274" Type="http://schemas.openxmlformats.org/officeDocument/2006/relationships/hyperlink" Target="https://talan.bank.gov.ua/get-user-certificate/0ep93N34S-r9nV2Z1lDJ" TargetMode="External"/><Relationship Id="rId1481" Type="http://schemas.openxmlformats.org/officeDocument/2006/relationships/hyperlink" Target="https://talan.bank.gov.ua/get-user-certificate/0ep93nZu1i8YEJ376new" TargetMode="External"/><Relationship Id="rId1579" Type="http://schemas.openxmlformats.org/officeDocument/2006/relationships/hyperlink" Target="https://talan.bank.gov.ua/get-user-certificate/0ep93hwLhBxjspUDKpS9" TargetMode="External"/><Relationship Id="rId504" Type="http://schemas.openxmlformats.org/officeDocument/2006/relationships/hyperlink" Target="https://talan.bank.gov.ua/get-user-certificate/0ep93d0fuRYgZx3aTXFM" TargetMode="External"/><Relationship Id="rId711" Type="http://schemas.openxmlformats.org/officeDocument/2006/relationships/hyperlink" Target="https://talan.bank.gov.ua/get-user-certificate/0ep93wKyg3WdkogsCykJ" TargetMode="External"/><Relationship Id="rId949" Type="http://schemas.openxmlformats.org/officeDocument/2006/relationships/hyperlink" Target="https://talan.bank.gov.ua/get-user-certificate/0ep93Ytr6lENmBkGMmR7" TargetMode="External"/><Relationship Id="rId1134" Type="http://schemas.openxmlformats.org/officeDocument/2006/relationships/hyperlink" Target="https://talan.bank.gov.ua/get-user-certificate/0ep93aP9IW3vwgDTwbd1" TargetMode="External"/><Relationship Id="rId1341" Type="http://schemas.openxmlformats.org/officeDocument/2006/relationships/hyperlink" Target="https://talan.bank.gov.ua/get-user-certificate/0ep93zpXSh1NXqKNyJtI" TargetMode="External"/><Relationship Id="rId1786" Type="http://schemas.openxmlformats.org/officeDocument/2006/relationships/hyperlink" Target="https://talan.bank.gov.ua/get-user-certificate/0ep93e50g8CItY-081Km" TargetMode="External"/><Relationship Id="rId78" Type="http://schemas.openxmlformats.org/officeDocument/2006/relationships/hyperlink" Target="https://talan.bank.gov.ua/get-user-certificate/0ep93F0ZhjI_qxwxyvmQ" TargetMode="External"/><Relationship Id="rId809" Type="http://schemas.openxmlformats.org/officeDocument/2006/relationships/hyperlink" Target="https://talan.bank.gov.ua/get-user-certificate/0ep93i-XHvFESdVQukD0" TargetMode="External"/><Relationship Id="rId1201" Type="http://schemas.openxmlformats.org/officeDocument/2006/relationships/hyperlink" Target="https://talan.bank.gov.ua/get-user-certificate/0ep936T4hA3Cq73XXq65" TargetMode="External"/><Relationship Id="rId1439" Type="http://schemas.openxmlformats.org/officeDocument/2006/relationships/hyperlink" Target="https://talan.bank.gov.ua/get-user-certificate/0ep93ncpwQdfACae3jwg" TargetMode="External"/><Relationship Id="rId1646" Type="http://schemas.openxmlformats.org/officeDocument/2006/relationships/hyperlink" Target="https://talan.bank.gov.ua/get-user-certificate/0ep93Y2TxHnHw5qp1zW_" TargetMode="External"/><Relationship Id="rId1853" Type="http://schemas.openxmlformats.org/officeDocument/2006/relationships/hyperlink" Target="https://talan.bank.gov.ua/get-user-certificate/0ep93sAKD5ypYNIPM9M7" TargetMode="External"/><Relationship Id="rId1506" Type="http://schemas.openxmlformats.org/officeDocument/2006/relationships/hyperlink" Target="https://talan.bank.gov.ua/get-user-certificate/0ep93LJOrQ8r-GdO8gF-" TargetMode="External"/><Relationship Id="rId1713" Type="http://schemas.openxmlformats.org/officeDocument/2006/relationships/hyperlink" Target="https://talan.bank.gov.ua/get-user-certificate/0ep93OSMEExhn6rkb38z" TargetMode="External"/><Relationship Id="rId294" Type="http://schemas.openxmlformats.org/officeDocument/2006/relationships/hyperlink" Target="https://talan.bank.gov.ua/get-user-certificate/0ep9399bIUUcAcQnRuhM" TargetMode="External"/><Relationship Id="rId154" Type="http://schemas.openxmlformats.org/officeDocument/2006/relationships/hyperlink" Target="https://talan.bank.gov.ua/get-user-certificate/0ep93869cei_N2XePoat" TargetMode="External"/><Relationship Id="rId361" Type="http://schemas.openxmlformats.org/officeDocument/2006/relationships/hyperlink" Target="https://talan.bank.gov.ua/get-user-certificate/0ep93SHnKUW4rP356q1r" TargetMode="External"/><Relationship Id="rId599" Type="http://schemas.openxmlformats.org/officeDocument/2006/relationships/hyperlink" Target="https://talan.bank.gov.ua/get-user-certificate/0ep93sgaMnVBH6EIU0dC" TargetMode="External"/><Relationship Id="rId459" Type="http://schemas.openxmlformats.org/officeDocument/2006/relationships/hyperlink" Target="https://talan.bank.gov.ua/get-user-certificate/0ep93x7z1UM194337Qhi" TargetMode="External"/><Relationship Id="rId666" Type="http://schemas.openxmlformats.org/officeDocument/2006/relationships/hyperlink" Target="https://talan.bank.gov.ua/get-user-certificate/0ep93lJNzoyFVQ3eWOzI" TargetMode="External"/><Relationship Id="rId873" Type="http://schemas.openxmlformats.org/officeDocument/2006/relationships/hyperlink" Target="https://talan.bank.gov.ua/get-user-certificate/0ep930hGloMZDR72qLR0" TargetMode="External"/><Relationship Id="rId1089" Type="http://schemas.openxmlformats.org/officeDocument/2006/relationships/hyperlink" Target="https://talan.bank.gov.ua/get-user-certificate/0ep93ypAHFv3MAKoJ-yY" TargetMode="External"/><Relationship Id="rId1296" Type="http://schemas.openxmlformats.org/officeDocument/2006/relationships/hyperlink" Target="https://talan.bank.gov.ua/get-user-certificate/0ep93jRkHgVQW_LMBelw" TargetMode="External"/><Relationship Id="rId221" Type="http://schemas.openxmlformats.org/officeDocument/2006/relationships/hyperlink" Target="https://talan.bank.gov.ua/get-user-certificate/0ep93rNvY9qK8hA7MINt" TargetMode="External"/><Relationship Id="rId319" Type="http://schemas.openxmlformats.org/officeDocument/2006/relationships/hyperlink" Target="https://talan.bank.gov.ua/get-user-certificate/0ep93HMVfGFrJECAGtwK" TargetMode="External"/><Relationship Id="rId526" Type="http://schemas.openxmlformats.org/officeDocument/2006/relationships/hyperlink" Target="https://talan.bank.gov.ua/get-user-certificate/0ep93MTJUuq-G76XBGP3" TargetMode="External"/><Relationship Id="rId1156" Type="http://schemas.openxmlformats.org/officeDocument/2006/relationships/hyperlink" Target="https://talan.bank.gov.ua/get-user-certificate/0ep93uZRj5o6ZqGaS4kg" TargetMode="External"/><Relationship Id="rId1363" Type="http://schemas.openxmlformats.org/officeDocument/2006/relationships/hyperlink" Target="https://talan.bank.gov.ua/get-user-certificate/0ep93XDmVAZnsm8sO1HY" TargetMode="External"/><Relationship Id="rId733" Type="http://schemas.openxmlformats.org/officeDocument/2006/relationships/hyperlink" Target="https://talan.bank.gov.ua/get-user-certificate/0ep936A2kqLvZEzaJTgw" TargetMode="External"/><Relationship Id="rId940" Type="http://schemas.openxmlformats.org/officeDocument/2006/relationships/hyperlink" Target="https://talan.bank.gov.ua/get-user-certificate/0ep93d6AAn29-Bc6CS4Q" TargetMode="External"/><Relationship Id="rId1016" Type="http://schemas.openxmlformats.org/officeDocument/2006/relationships/hyperlink" Target="https://talan.bank.gov.ua/get-user-certificate/0ep93FRCkaMc3wraxGz6" TargetMode="External"/><Relationship Id="rId1570" Type="http://schemas.openxmlformats.org/officeDocument/2006/relationships/hyperlink" Target="https://talan.bank.gov.ua/get-user-certificate/0ep93JhWWQHywlQ8kNL0" TargetMode="External"/><Relationship Id="rId1668" Type="http://schemas.openxmlformats.org/officeDocument/2006/relationships/hyperlink" Target="https://talan.bank.gov.ua/get-user-certificate/0ep93Ne_sghL1Lf-CPb6" TargetMode="External"/><Relationship Id="rId1875" Type="http://schemas.openxmlformats.org/officeDocument/2006/relationships/hyperlink" Target="https://talan.bank.gov.ua/get-user-certificate/0ep93DbztroQ1EoKieYV" TargetMode="External"/><Relationship Id="rId800" Type="http://schemas.openxmlformats.org/officeDocument/2006/relationships/hyperlink" Target="https://talan.bank.gov.ua/get-user-certificate/0ep93HMg5gNnutpbbvqL" TargetMode="External"/><Relationship Id="rId1223" Type="http://schemas.openxmlformats.org/officeDocument/2006/relationships/hyperlink" Target="https://talan.bank.gov.ua/get-user-certificate/0ep930olznsEuKZfTpVL" TargetMode="External"/><Relationship Id="rId1430" Type="http://schemas.openxmlformats.org/officeDocument/2006/relationships/hyperlink" Target="https://talan.bank.gov.ua/get-user-certificate/0ep93WZXF1Ugr3NDrQoP" TargetMode="External"/><Relationship Id="rId1528" Type="http://schemas.openxmlformats.org/officeDocument/2006/relationships/hyperlink" Target="https://talan.bank.gov.ua/get-user-certificate/0ep934-5fijsr0nRHXO_" TargetMode="External"/><Relationship Id="rId1735" Type="http://schemas.openxmlformats.org/officeDocument/2006/relationships/hyperlink" Target="https://talan.bank.gov.ua/get-user-certificate/0ep93kJoHS1Pq8dKswrZ" TargetMode="External"/><Relationship Id="rId27" Type="http://schemas.openxmlformats.org/officeDocument/2006/relationships/hyperlink" Target="https://talan.bank.gov.ua/get-user-certificate/0ep93geU8W5MlptNmFFP" TargetMode="External"/><Relationship Id="rId1802" Type="http://schemas.openxmlformats.org/officeDocument/2006/relationships/hyperlink" Target="https://talan.bank.gov.ua/get-user-certificate/0ep93oANK1SKCtY1WmeA" TargetMode="External"/><Relationship Id="rId176" Type="http://schemas.openxmlformats.org/officeDocument/2006/relationships/hyperlink" Target="https://talan.bank.gov.ua/get-user-certificate/0ep93gYZ1R5Jhs32K3gw" TargetMode="External"/><Relationship Id="rId383" Type="http://schemas.openxmlformats.org/officeDocument/2006/relationships/hyperlink" Target="https://talan.bank.gov.ua/get-user-certificate/0ep93IRt5gK_mT7_eh1q" TargetMode="External"/><Relationship Id="rId590" Type="http://schemas.openxmlformats.org/officeDocument/2006/relationships/hyperlink" Target="https://talan.bank.gov.ua/get-user-certificate/0ep9331nnGEwKy4gsmQY" TargetMode="External"/><Relationship Id="rId243" Type="http://schemas.openxmlformats.org/officeDocument/2006/relationships/hyperlink" Target="https://talan.bank.gov.ua/get-user-certificate/0ep93WRc8R8QrH13_kAc" TargetMode="External"/><Relationship Id="rId450" Type="http://schemas.openxmlformats.org/officeDocument/2006/relationships/hyperlink" Target="https://talan.bank.gov.ua/get-user-certificate/0ep937lp0qbTqGvFaNQ2" TargetMode="External"/><Relationship Id="rId688" Type="http://schemas.openxmlformats.org/officeDocument/2006/relationships/hyperlink" Target="https://talan.bank.gov.ua/get-user-certificate/0ep934FMru-V_GHznRnS" TargetMode="External"/><Relationship Id="rId895" Type="http://schemas.openxmlformats.org/officeDocument/2006/relationships/hyperlink" Target="https://talan.bank.gov.ua/get-user-certificate/0ep93LRHmjbL1HY6ZNCy" TargetMode="External"/><Relationship Id="rId1080" Type="http://schemas.openxmlformats.org/officeDocument/2006/relationships/hyperlink" Target="https://talan.bank.gov.ua/get-user-certificate/0ep939fIJsC0GDf3LMIQ" TargetMode="External"/><Relationship Id="rId103" Type="http://schemas.openxmlformats.org/officeDocument/2006/relationships/hyperlink" Target="https://talan.bank.gov.ua/get-user-certificate/0ep93oWZjTGp4MMbLHrJ" TargetMode="External"/><Relationship Id="rId310" Type="http://schemas.openxmlformats.org/officeDocument/2006/relationships/hyperlink" Target="https://talan.bank.gov.ua/get-user-certificate/0ep93Gsv59QzmfdK8QCO" TargetMode="External"/><Relationship Id="rId548" Type="http://schemas.openxmlformats.org/officeDocument/2006/relationships/hyperlink" Target="https://talan.bank.gov.ua/get-user-certificate/0ep93G2wJtEWGdQliYs3" TargetMode="External"/><Relationship Id="rId755" Type="http://schemas.openxmlformats.org/officeDocument/2006/relationships/hyperlink" Target="https://talan.bank.gov.ua/get-user-certificate/0ep93r8r5Yo3kBrjEkxg" TargetMode="External"/><Relationship Id="rId962" Type="http://schemas.openxmlformats.org/officeDocument/2006/relationships/hyperlink" Target="https://talan.bank.gov.ua/get-user-certificate/0ep934H3PFHnQIYDZ3dJ" TargetMode="External"/><Relationship Id="rId1178" Type="http://schemas.openxmlformats.org/officeDocument/2006/relationships/hyperlink" Target="https://talan.bank.gov.ua/get-user-certificate/0ep93vWMH7M-WvqB7Brt" TargetMode="External"/><Relationship Id="rId1385" Type="http://schemas.openxmlformats.org/officeDocument/2006/relationships/hyperlink" Target="https://talan.bank.gov.ua/get-user-certificate/0ep93cy5Fk1Cny-s45uw" TargetMode="External"/><Relationship Id="rId1592" Type="http://schemas.openxmlformats.org/officeDocument/2006/relationships/hyperlink" Target="https://talan.bank.gov.ua/get-user-certificate/0ep93jmVRkWXC83XVBeh" TargetMode="External"/><Relationship Id="rId91" Type="http://schemas.openxmlformats.org/officeDocument/2006/relationships/hyperlink" Target="https://talan.bank.gov.ua/get-user-certificate/0ep93RxvGRoSP42UwWZZ" TargetMode="External"/><Relationship Id="rId408" Type="http://schemas.openxmlformats.org/officeDocument/2006/relationships/hyperlink" Target="https://talan.bank.gov.ua/get-user-certificate/0ep93SaFyKbCPFtmAMED" TargetMode="External"/><Relationship Id="rId615" Type="http://schemas.openxmlformats.org/officeDocument/2006/relationships/hyperlink" Target="https://talan.bank.gov.ua/get-user-certificate/0ep934T0AIZdBjYhBdw4" TargetMode="External"/><Relationship Id="rId822" Type="http://schemas.openxmlformats.org/officeDocument/2006/relationships/hyperlink" Target="https://talan.bank.gov.ua/get-user-certificate/0ep93GtjInJFb9ow27OK" TargetMode="External"/><Relationship Id="rId1038" Type="http://schemas.openxmlformats.org/officeDocument/2006/relationships/hyperlink" Target="https://talan.bank.gov.ua/get-user-certificate/0ep93sE5TQZiB0rzkV4y" TargetMode="External"/><Relationship Id="rId1245" Type="http://schemas.openxmlformats.org/officeDocument/2006/relationships/hyperlink" Target="https://talan.bank.gov.ua/get-user-certificate/0ep93BLO_AmkaLgxkvQq" TargetMode="External"/><Relationship Id="rId1452" Type="http://schemas.openxmlformats.org/officeDocument/2006/relationships/hyperlink" Target="https://talan.bank.gov.ua/get-user-certificate/0ep93vfyO3jbfWNeo-AB" TargetMode="External"/><Relationship Id="rId1105" Type="http://schemas.openxmlformats.org/officeDocument/2006/relationships/hyperlink" Target="https://talan.bank.gov.ua/get-user-certificate/0ep939ngt4u-cKK8l7iB" TargetMode="External"/><Relationship Id="rId1312" Type="http://schemas.openxmlformats.org/officeDocument/2006/relationships/hyperlink" Target="https://talan.bank.gov.ua/get-user-certificate/0ep93Ll5aOhVnXxK9D-8" TargetMode="External"/><Relationship Id="rId1757" Type="http://schemas.openxmlformats.org/officeDocument/2006/relationships/hyperlink" Target="https://talan.bank.gov.ua/get-user-certificate/0ep93QpSwXiO9bvgaxUX" TargetMode="External"/><Relationship Id="rId49" Type="http://schemas.openxmlformats.org/officeDocument/2006/relationships/hyperlink" Target="https://talan.bank.gov.ua/get-user-certificate/0ep93VCAVpFtFBPlLLov" TargetMode="External"/><Relationship Id="rId1617" Type="http://schemas.openxmlformats.org/officeDocument/2006/relationships/hyperlink" Target="https://talan.bank.gov.ua/get-user-certificate/0ep93BskeoC4ZCiunLU8" TargetMode="External"/><Relationship Id="rId1824" Type="http://schemas.openxmlformats.org/officeDocument/2006/relationships/hyperlink" Target="https://talan.bank.gov.ua/get-user-certificate/0ep93kN3tI-fXEiL6pyn" TargetMode="External"/><Relationship Id="rId198" Type="http://schemas.openxmlformats.org/officeDocument/2006/relationships/hyperlink" Target="https://talan.bank.gov.ua/get-user-certificate/0ep93z0yHBFhG2E_GF4_" TargetMode="External"/><Relationship Id="rId265" Type="http://schemas.openxmlformats.org/officeDocument/2006/relationships/hyperlink" Target="https://talan.bank.gov.ua/get-user-certificate/0ep93mEZXi_1IF7xebgJ" TargetMode="External"/><Relationship Id="rId472" Type="http://schemas.openxmlformats.org/officeDocument/2006/relationships/hyperlink" Target="https://talan.bank.gov.ua/get-user-certificate/0ep93_tIY2lZwy62USfx" TargetMode="External"/><Relationship Id="rId125" Type="http://schemas.openxmlformats.org/officeDocument/2006/relationships/hyperlink" Target="https://talan.bank.gov.ua/get-user-certificate/0ep93DjBQduOyWBSdp-q" TargetMode="External"/><Relationship Id="rId332" Type="http://schemas.openxmlformats.org/officeDocument/2006/relationships/hyperlink" Target="https://talan.bank.gov.ua/get-user-certificate/0ep934RlTFr3c4IaiiYr" TargetMode="External"/><Relationship Id="rId777" Type="http://schemas.openxmlformats.org/officeDocument/2006/relationships/hyperlink" Target="https://talan.bank.gov.ua/get-user-certificate/0ep939JtHPjEUYDJqS4B" TargetMode="External"/><Relationship Id="rId984" Type="http://schemas.openxmlformats.org/officeDocument/2006/relationships/hyperlink" Target="https://talan.bank.gov.ua/get-user-certificate/0ep93D9kxH5GF5dlb_vZ" TargetMode="External"/><Relationship Id="rId637" Type="http://schemas.openxmlformats.org/officeDocument/2006/relationships/hyperlink" Target="https://talan.bank.gov.ua/get-user-certificate/0ep93QDagJxkrUKJU0nw" TargetMode="External"/><Relationship Id="rId844" Type="http://schemas.openxmlformats.org/officeDocument/2006/relationships/hyperlink" Target="https://talan.bank.gov.ua/get-user-certificate/0ep93L2-YXBAWHzq7lBi" TargetMode="External"/><Relationship Id="rId1267" Type="http://schemas.openxmlformats.org/officeDocument/2006/relationships/hyperlink" Target="https://talan.bank.gov.ua/get-user-certificate/0ep93VDtNA_KpplT4P0_" TargetMode="External"/><Relationship Id="rId1474" Type="http://schemas.openxmlformats.org/officeDocument/2006/relationships/hyperlink" Target="https://talan.bank.gov.ua/get-user-certificate/0ep93rOroWYWpuy0yNjd" TargetMode="External"/><Relationship Id="rId1681" Type="http://schemas.openxmlformats.org/officeDocument/2006/relationships/hyperlink" Target="https://talan.bank.gov.ua/get-user-certificate/0ep935i3ci3dMTknPbYf" TargetMode="External"/><Relationship Id="rId704" Type="http://schemas.openxmlformats.org/officeDocument/2006/relationships/hyperlink" Target="https://talan.bank.gov.ua/get-user-certificate/0ep93qZiq3RQ6R_y9pfp" TargetMode="External"/><Relationship Id="rId911" Type="http://schemas.openxmlformats.org/officeDocument/2006/relationships/hyperlink" Target="https://talan.bank.gov.ua/get-user-certificate/0ep93KKPC569-dJJ_lVZ" TargetMode="External"/><Relationship Id="rId1127" Type="http://schemas.openxmlformats.org/officeDocument/2006/relationships/hyperlink" Target="https://talan.bank.gov.ua/get-user-certificate/0ep93VrFP-TxWd-GYqWC" TargetMode="External"/><Relationship Id="rId1334" Type="http://schemas.openxmlformats.org/officeDocument/2006/relationships/hyperlink" Target="https://talan.bank.gov.ua/get-user-certificate/0ep93qja56YI4o391q51" TargetMode="External"/><Relationship Id="rId1541" Type="http://schemas.openxmlformats.org/officeDocument/2006/relationships/hyperlink" Target="https://talan.bank.gov.ua/get-user-certificate/0ep93IM5hDpHy5c_b-wJ" TargetMode="External"/><Relationship Id="rId1779" Type="http://schemas.openxmlformats.org/officeDocument/2006/relationships/hyperlink" Target="https://talan.bank.gov.ua/get-user-certificate/0ep93zvjSDXPuYLH1Os6" TargetMode="External"/><Relationship Id="rId40" Type="http://schemas.openxmlformats.org/officeDocument/2006/relationships/hyperlink" Target="https://talan.bank.gov.ua/get-user-certificate/0ep93SPAZSPYuIA6jZbk" TargetMode="External"/><Relationship Id="rId1401" Type="http://schemas.openxmlformats.org/officeDocument/2006/relationships/hyperlink" Target="https://talan.bank.gov.ua/get-user-certificate/0ep93kYMpLVoYHE7iHtG" TargetMode="External"/><Relationship Id="rId1639" Type="http://schemas.openxmlformats.org/officeDocument/2006/relationships/hyperlink" Target="https://talan.bank.gov.ua/get-user-certificate/0ep93pgpa2UCoyYfFOmI" TargetMode="External"/><Relationship Id="rId1846" Type="http://schemas.openxmlformats.org/officeDocument/2006/relationships/hyperlink" Target="https://talan.bank.gov.ua/get-user-certificate/0ep93ZRaQWRwhk2l-fUr" TargetMode="External"/><Relationship Id="rId1706" Type="http://schemas.openxmlformats.org/officeDocument/2006/relationships/hyperlink" Target="https://talan.bank.gov.ua/get-user-certificate/0ep93CgSkpJkBdbGb0UA" TargetMode="External"/><Relationship Id="rId287" Type="http://schemas.openxmlformats.org/officeDocument/2006/relationships/hyperlink" Target="https://talan.bank.gov.ua/get-user-certificate/0ep93jSr79kI8KcpTxsH" TargetMode="External"/><Relationship Id="rId494" Type="http://schemas.openxmlformats.org/officeDocument/2006/relationships/hyperlink" Target="https://talan.bank.gov.ua/get-user-certificate/0ep93CffnG3byGXQKNOr" TargetMode="External"/><Relationship Id="rId147" Type="http://schemas.openxmlformats.org/officeDocument/2006/relationships/hyperlink" Target="https://talan.bank.gov.ua/get-user-certificate/0ep93_xg5rAOy03E9cl7" TargetMode="External"/><Relationship Id="rId354" Type="http://schemas.openxmlformats.org/officeDocument/2006/relationships/hyperlink" Target="https://talan.bank.gov.ua/get-user-certificate/0ep93lf7YitfraH9Mhy7" TargetMode="External"/><Relationship Id="rId799" Type="http://schemas.openxmlformats.org/officeDocument/2006/relationships/hyperlink" Target="https://talan.bank.gov.ua/get-user-certificate/0ep93u88rmzbyymudAMd" TargetMode="External"/><Relationship Id="rId1191" Type="http://schemas.openxmlformats.org/officeDocument/2006/relationships/hyperlink" Target="https://talan.bank.gov.ua/get-user-certificate/0ep93eTgrTsikCPwGJxK" TargetMode="External"/><Relationship Id="rId561" Type="http://schemas.openxmlformats.org/officeDocument/2006/relationships/hyperlink" Target="https://talan.bank.gov.ua/get-user-certificate/0ep93xfPMHBxROp5cNsv" TargetMode="External"/><Relationship Id="rId659" Type="http://schemas.openxmlformats.org/officeDocument/2006/relationships/hyperlink" Target="https://talan.bank.gov.ua/get-user-certificate/0ep93AOsGRo5EZYffdtQ" TargetMode="External"/><Relationship Id="rId866" Type="http://schemas.openxmlformats.org/officeDocument/2006/relationships/hyperlink" Target="https://talan.bank.gov.ua/get-user-certificate/0ep93kCK_H607jJSh2Tw" TargetMode="External"/><Relationship Id="rId1289" Type="http://schemas.openxmlformats.org/officeDocument/2006/relationships/hyperlink" Target="https://talan.bank.gov.ua/get-user-certificate/0ep93p6D67e-tSuEnyoT" TargetMode="External"/><Relationship Id="rId1496" Type="http://schemas.openxmlformats.org/officeDocument/2006/relationships/hyperlink" Target="https://talan.bank.gov.ua/get-user-certificate/0ep93ZjBk_clw6j88lDK" TargetMode="External"/><Relationship Id="rId214" Type="http://schemas.openxmlformats.org/officeDocument/2006/relationships/hyperlink" Target="https://talan.bank.gov.ua/get-user-certificate/0ep938eu2AG4WqZ2Oyr-" TargetMode="External"/><Relationship Id="rId421" Type="http://schemas.openxmlformats.org/officeDocument/2006/relationships/hyperlink" Target="https://talan.bank.gov.ua/get-user-certificate/0ep93-zh2oeWRtkTdjgC" TargetMode="External"/><Relationship Id="rId519" Type="http://schemas.openxmlformats.org/officeDocument/2006/relationships/hyperlink" Target="https://talan.bank.gov.ua/get-user-certificate/0ep93SoTnLZihHocUuWb" TargetMode="External"/><Relationship Id="rId1051" Type="http://schemas.openxmlformats.org/officeDocument/2006/relationships/hyperlink" Target="https://talan.bank.gov.ua/get-user-certificate/0ep93OtQaUOaraPp_64t" TargetMode="External"/><Relationship Id="rId1149" Type="http://schemas.openxmlformats.org/officeDocument/2006/relationships/hyperlink" Target="https://talan.bank.gov.ua/get-user-certificate/0ep93qA9iRk39SzPak7N" TargetMode="External"/><Relationship Id="rId1356" Type="http://schemas.openxmlformats.org/officeDocument/2006/relationships/hyperlink" Target="https://talan.bank.gov.ua/get-user-certificate/0ep93BlVymn5W9c0Ba-D" TargetMode="External"/><Relationship Id="rId726" Type="http://schemas.openxmlformats.org/officeDocument/2006/relationships/hyperlink" Target="https://talan.bank.gov.ua/get-user-certificate/0ep93Xz21w902vhOlIGx" TargetMode="External"/><Relationship Id="rId933" Type="http://schemas.openxmlformats.org/officeDocument/2006/relationships/hyperlink" Target="https://talan.bank.gov.ua/get-user-certificate/0ep93Vmhq82so_gvJsPF" TargetMode="External"/><Relationship Id="rId1009" Type="http://schemas.openxmlformats.org/officeDocument/2006/relationships/hyperlink" Target="https://talan.bank.gov.ua/get-user-certificate/0ep93MbCeNcUVPn_KPM5" TargetMode="External"/><Relationship Id="rId1563" Type="http://schemas.openxmlformats.org/officeDocument/2006/relationships/hyperlink" Target="https://talan.bank.gov.ua/get-user-certificate/0ep930__hGzgoOKAJzH-" TargetMode="External"/><Relationship Id="rId1770" Type="http://schemas.openxmlformats.org/officeDocument/2006/relationships/hyperlink" Target="https://talan.bank.gov.ua/get-user-certificate/0ep937w4A2Fk6sblr20Y" TargetMode="External"/><Relationship Id="rId1868" Type="http://schemas.openxmlformats.org/officeDocument/2006/relationships/hyperlink" Target="https://talan.bank.gov.ua/get-user-certificate/0ep93gnhHHEBO6_d8jGE" TargetMode="External"/><Relationship Id="rId62" Type="http://schemas.openxmlformats.org/officeDocument/2006/relationships/hyperlink" Target="https://talan.bank.gov.ua/get-user-certificate/0ep93gOEdFd_fiBi-fp9" TargetMode="External"/><Relationship Id="rId1216" Type="http://schemas.openxmlformats.org/officeDocument/2006/relationships/hyperlink" Target="https://talan.bank.gov.ua/get-user-certificate/0ep93MLeJZYWzDrqLV6-" TargetMode="External"/><Relationship Id="rId1423" Type="http://schemas.openxmlformats.org/officeDocument/2006/relationships/hyperlink" Target="https://talan.bank.gov.ua/get-user-certificate/0ep9347jNaen-hAzZaw_" TargetMode="External"/><Relationship Id="rId1630" Type="http://schemas.openxmlformats.org/officeDocument/2006/relationships/hyperlink" Target="https://talan.bank.gov.ua/get-user-certificate/0ep939VqF2dyv2O1Aoza" TargetMode="External"/><Relationship Id="rId1728" Type="http://schemas.openxmlformats.org/officeDocument/2006/relationships/hyperlink" Target="https://talan.bank.gov.ua/get-user-certificate/0ep93L1fbq_MVeBLM65z" TargetMode="External"/><Relationship Id="rId169" Type="http://schemas.openxmlformats.org/officeDocument/2006/relationships/hyperlink" Target="https://talan.bank.gov.ua/get-user-certificate/0ep93HObCJuTXfuqMcPd" TargetMode="External"/><Relationship Id="rId376" Type="http://schemas.openxmlformats.org/officeDocument/2006/relationships/hyperlink" Target="https://talan.bank.gov.ua/get-user-certificate/0ep93GYB9UTrHlxd1d2x" TargetMode="External"/><Relationship Id="rId583" Type="http://schemas.openxmlformats.org/officeDocument/2006/relationships/hyperlink" Target="https://talan.bank.gov.ua/get-user-certificate/0ep933kxFfYkAUIokxFc" TargetMode="External"/><Relationship Id="rId790" Type="http://schemas.openxmlformats.org/officeDocument/2006/relationships/hyperlink" Target="https://talan.bank.gov.ua/get-user-certificate/0ep93y69GptGrJZYDypN" TargetMode="External"/><Relationship Id="rId4" Type="http://schemas.openxmlformats.org/officeDocument/2006/relationships/hyperlink" Target="https://talan.bank.gov.ua/get-user-certificate/0ep93P-E_4T8jUjT6puw" TargetMode="External"/><Relationship Id="rId236" Type="http://schemas.openxmlformats.org/officeDocument/2006/relationships/hyperlink" Target="https://talan.bank.gov.ua/get-user-certificate/0ep93cfne4jCiphC068M" TargetMode="External"/><Relationship Id="rId443" Type="http://schemas.openxmlformats.org/officeDocument/2006/relationships/hyperlink" Target="https://talan.bank.gov.ua/get-user-certificate/0ep93us12NAFII5tNsMz" TargetMode="External"/><Relationship Id="rId650" Type="http://schemas.openxmlformats.org/officeDocument/2006/relationships/hyperlink" Target="https://talan.bank.gov.ua/get-user-certificate/0ep93ebRii6l9LupkxQM" TargetMode="External"/><Relationship Id="rId888" Type="http://schemas.openxmlformats.org/officeDocument/2006/relationships/hyperlink" Target="https://talan.bank.gov.ua/get-user-certificate/0ep93uxTht2yII2RVYml" TargetMode="External"/><Relationship Id="rId1073" Type="http://schemas.openxmlformats.org/officeDocument/2006/relationships/hyperlink" Target="https://talan.bank.gov.ua/get-user-certificate/0ep934bJQHg0qujnJZTc" TargetMode="External"/><Relationship Id="rId1280" Type="http://schemas.openxmlformats.org/officeDocument/2006/relationships/hyperlink" Target="https://talan.bank.gov.ua/get-user-certificate/0ep93Zfe7JOJBnRYMCNq" TargetMode="External"/><Relationship Id="rId303" Type="http://schemas.openxmlformats.org/officeDocument/2006/relationships/hyperlink" Target="https://talan.bank.gov.ua/get-user-certificate/0ep93bO-KGtUx3_7nlRy" TargetMode="External"/><Relationship Id="rId748" Type="http://schemas.openxmlformats.org/officeDocument/2006/relationships/hyperlink" Target="https://talan.bank.gov.ua/get-user-certificate/0ep93PJWSQ0U7IscCkvB" TargetMode="External"/><Relationship Id="rId955" Type="http://schemas.openxmlformats.org/officeDocument/2006/relationships/hyperlink" Target="https://talan.bank.gov.ua/get-user-certificate/0ep93Lkkeyuk8MTNOh9E" TargetMode="External"/><Relationship Id="rId1140" Type="http://schemas.openxmlformats.org/officeDocument/2006/relationships/hyperlink" Target="https://talan.bank.gov.ua/get-user-certificate/0ep931rJ1wusogUmiDFn" TargetMode="External"/><Relationship Id="rId1378" Type="http://schemas.openxmlformats.org/officeDocument/2006/relationships/hyperlink" Target="https://talan.bank.gov.ua/get-user-certificate/0ep93I4m1vKKJLgI9NQj" TargetMode="External"/><Relationship Id="rId1585" Type="http://schemas.openxmlformats.org/officeDocument/2006/relationships/hyperlink" Target="https://talan.bank.gov.ua/get-user-certificate/0ep93l3JAkXSJk13-dNG" TargetMode="External"/><Relationship Id="rId1792" Type="http://schemas.openxmlformats.org/officeDocument/2006/relationships/hyperlink" Target="https://talan.bank.gov.ua/get-user-certificate/0ep930jgXoeeeWdfZ9Cw" TargetMode="External"/><Relationship Id="rId84" Type="http://schemas.openxmlformats.org/officeDocument/2006/relationships/hyperlink" Target="https://talan.bank.gov.ua/get-user-certificate/0ep93eoacKAaUySc5eMG" TargetMode="External"/><Relationship Id="rId510" Type="http://schemas.openxmlformats.org/officeDocument/2006/relationships/hyperlink" Target="https://talan.bank.gov.ua/get-user-certificate/0ep93k3tdklE-3IjHSNv" TargetMode="External"/><Relationship Id="rId608" Type="http://schemas.openxmlformats.org/officeDocument/2006/relationships/hyperlink" Target="https://talan.bank.gov.ua/get-user-certificate/0ep93QA-9hUfjcecGlFp" TargetMode="External"/><Relationship Id="rId815" Type="http://schemas.openxmlformats.org/officeDocument/2006/relationships/hyperlink" Target="https://talan.bank.gov.ua/get-user-certificate/0ep93_6qdkjjVJksPh0p" TargetMode="External"/><Relationship Id="rId1238" Type="http://schemas.openxmlformats.org/officeDocument/2006/relationships/hyperlink" Target="https://talan.bank.gov.ua/get-user-certificate/0ep93-8RlgE6BVaOIQZ8" TargetMode="External"/><Relationship Id="rId1445" Type="http://schemas.openxmlformats.org/officeDocument/2006/relationships/hyperlink" Target="https://talan.bank.gov.ua/get-user-certificate/0ep93mekXoI8g5RILKan" TargetMode="External"/><Relationship Id="rId1652" Type="http://schemas.openxmlformats.org/officeDocument/2006/relationships/hyperlink" Target="https://talan.bank.gov.ua/get-user-certificate/0ep934n3rZizsoSYcO3B" TargetMode="External"/><Relationship Id="rId1000" Type="http://schemas.openxmlformats.org/officeDocument/2006/relationships/hyperlink" Target="https://talan.bank.gov.ua/get-user-certificate/0ep93mXxKvUzWlysDNY5" TargetMode="External"/><Relationship Id="rId1305" Type="http://schemas.openxmlformats.org/officeDocument/2006/relationships/hyperlink" Target="https://talan.bank.gov.ua/get-user-certificate/0ep93Tp4ISOmrQ_YGgY3" TargetMode="External"/><Relationship Id="rId1512" Type="http://schemas.openxmlformats.org/officeDocument/2006/relationships/hyperlink" Target="https://talan.bank.gov.ua/get-user-certificate/0ep93yZlYthY9GcITFLT" TargetMode="External"/><Relationship Id="rId1817" Type="http://schemas.openxmlformats.org/officeDocument/2006/relationships/hyperlink" Target="https://talan.bank.gov.ua/get-user-certificate/0ep933YP6G8A1qN8F_Ux" TargetMode="External"/><Relationship Id="rId11" Type="http://schemas.openxmlformats.org/officeDocument/2006/relationships/hyperlink" Target="https://talan.bank.gov.ua/get-user-certificate/0ep93UHZUTI7Olsr-aKe" TargetMode="External"/><Relationship Id="rId398" Type="http://schemas.openxmlformats.org/officeDocument/2006/relationships/hyperlink" Target="https://talan.bank.gov.ua/get-user-certificate/0ep93jbQ7LHkNS_i1HFA" TargetMode="External"/><Relationship Id="rId160" Type="http://schemas.openxmlformats.org/officeDocument/2006/relationships/hyperlink" Target="https://talan.bank.gov.ua/get-user-certificate/0ep93vpQrhvuZLRyPd-Z" TargetMode="External"/><Relationship Id="rId258" Type="http://schemas.openxmlformats.org/officeDocument/2006/relationships/hyperlink" Target="https://talan.bank.gov.ua/get-user-certificate/0ep93jEcoFvOhCLF20UU" TargetMode="External"/><Relationship Id="rId465" Type="http://schemas.openxmlformats.org/officeDocument/2006/relationships/hyperlink" Target="https://talan.bank.gov.ua/get-user-certificate/0ep93mMDyftzctDrBkGC" TargetMode="External"/><Relationship Id="rId672" Type="http://schemas.openxmlformats.org/officeDocument/2006/relationships/hyperlink" Target="https://talan.bank.gov.ua/get-user-certificate/0ep93KUTux11tB-8DMRq" TargetMode="External"/><Relationship Id="rId1095" Type="http://schemas.openxmlformats.org/officeDocument/2006/relationships/hyperlink" Target="https://talan.bank.gov.ua/get-user-certificate/0ep93h1QMw6TFyCDTv6q" TargetMode="External"/><Relationship Id="rId118" Type="http://schemas.openxmlformats.org/officeDocument/2006/relationships/hyperlink" Target="https://talan.bank.gov.ua/get-user-certificate/0ep93eSYBUHkB4YknqQG" TargetMode="External"/><Relationship Id="rId325" Type="http://schemas.openxmlformats.org/officeDocument/2006/relationships/hyperlink" Target="https://talan.bank.gov.ua/get-user-certificate/0ep93Cq2jAXTvAoqw4Ag" TargetMode="External"/><Relationship Id="rId532" Type="http://schemas.openxmlformats.org/officeDocument/2006/relationships/hyperlink" Target="https://talan.bank.gov.ua/get-user-certificate/0ep93_RRuT5_pj-u5iNG" TargetMode="External"/><Relationship Id="rId977" Type="http://schemas.openxmlformats.org/officeDocument/2006/relationships/hyperlink" Target="https://talan.bank.gov.ua/get-user-certificate/0ep93xanKoYS14ZTrDMw" TargetMode="External"/><Relationship Id="rId1162" Type="http://schemas.openxmlformats.org/officeDocument/2006/relationships/hyperlink" Target="https://talan.bank.gov.ua/get-user-certificate/0ep93tGThzMpRiWzBaC1" TargetMode="External"/><Relationship Id="rId837" Type="http://schemas.openxmlformats.org/officeDocument/2006/relationships/hyperlink" Target="https://talan.bank.gov.ua/get-user-certificate/0ep93MvUQ2f2lG-FGeDS" TargetMode="External"/><Relationship Id="rId1022" Type="http://schemas.openxmlformats.org/officeDocument/2006/relationships/hyperlink" Target="https://talan.bank.gov.ua/get-user-certificate/0ep934z7oX0QjLCdeoFJ" TargetMode="External"/><Relationship Id="rId1467" Type="http://schemas.openxmlformats.org/officeDocument/2006/relationships/hyperlink" Target="https://talan.bank.gov.ua/get-user-certificate/0ep93l8w3XISxZsawcBO" TargetMode="External"/><Relationship Id="rId1674" Type="http://schemas.openxmlformats.org/officeDocument/2006/relationships/hyperlink" Target="https://talan.bank.gov.ua/get-user-certificate/0ep9352gWuxL1wGpV-hd" TargetMode="External"/><Relationship Id="rId1881" Type="http://schemas.openxmlformats.org/officeDocument/2006/relationships/hyperlink" Target="https://talan.bank.gov.ua/get-user-certificate/xg9ZofJviwMKfSt03tNI" TargetMode="External"/><Relationship Id="rId904" Type="http://schemas.openxmlformats.org/officeDocument/2006/relationships/hyperlink" Target="https://talan.bank.gov.ua/get-user-certificate/0ep93zCTwPzn-hDDkt04" TargetMode="External"/><Relationship Id="rId1327" Type="http://schemas.openxmlformats.org/officeDocument/2006/relationships/hyperlink" Target="https://talan.bank.gov.ua/get-user-certificate/0ep93UNRuZCIYqwK9Zzf" TargetMode="External"/><Relationship Id="rId1534" Type="http://schemas.openxmlformats.org/officeDocument/2006/relationships/hyperlink" Target="https://talan.bank.gov.ua/get-user-certificate/0ep93U8KBo3smpeAtR6n" TargetMode="External"/><Relationship Id="rId1741" Type="http://schemas.openxmlformats.org/officeDocument/2006/relationships/hyperlink" Target="https://talan.bank.gov.ua/get-user-certificate/0ep930FvX2DLDVr73F-Q" TargetMode="External"/><Relationship Id="rId33" Type="http://schemas.openxmlformats.org/officeDocument/2006/relationships/hyperlink" Target="https://talan.bank.gov.ua/get-user-certificate/0ep93cVP-50DUXzY52ke" TargetMode="External"/><Relationship Id="rId1601" Type="http://schemas.openxmlformats.org/officeDocument/2006/relationships/hyperlink" Target="https://talan.bank.gov.ua/get-user-certificate/0ep93b4tt3lOPsrribic" TargetMode="External"/><Relationship Id="rId1839" Type="http://schemas.openxmlformats.org/officeDocument/2006/relationships/hyperlink" Target="https://talan.bank.gov.ua/get-user-certificate/0ep93CUiitbjmhyYx0bO" TargetMode="External"/><Relationship Id="rId182" Type="http://schemas.openxmlformats.org/officeDocument/2006/relationships/hyperlink" Target="https://talan.bank.gov.ua/get-user-certificate/0ep93fGP5IhmJYacpo-d" TargetMode="External"/><Relationship Id="rId487" Type="http://schemas.openxmlformats.org/officeDocument/2006/relationships/hyperlink" Target="https://talan.bank.gov.ua/get-user-certificate/0ep93mRdcEPTGWHkfRnr" TargetMode="External"/><Relationship Id="rId694" Type="http://schemas.openxmlformats.org/officeDocument/2006/relationships/hyperlink" Target="https://talan.bank.gov.ua/get-user-certificate/0ep93EtiQNhmudyPot0U" TargetMode="External"/><Relationship Id="rId347" Type="http://schemas.openxmlformats.org/officeDocument/2006/relationships/hyperlink" Target="https://talan.bank.gov.ua/get-user-certificate/0ep93gC7e4lBSy52hSkw" TargetMode="External"/><Relationship Id="rId999" Type="http://schemas.openxmlformats.org/officeDocument/2006/relationships/hyperlink" Target="https://talan.bank.gov.ua/get-user-certificate/0ep93GEIDdLKlNM4YC5g" TargetMode="External"/><Relationship Id="rId1184" Type="http://schemas.openxmlformats.org/officeDocument/2006/relationships/hyperlink" Target="https://talan.bank.gov.ua/get-user-certificate/0ep935ug_DfabC33xPPE" TargetMode="External"/><Relationship Id="rId554" Type="http://schemas.openxmlformats.org/officeDocument/2006/relationships/hyperlink" Target="https://talan.bank.gov.ua/get-user-certificate/0ep93I0iGe2u-nbg00fD" TargetMode="External"/><Relationship Id="rId761" Type="http://schemas.openxmlformats.org/officeDocument/2006/relationships/hyperlink" Target="https://talan.bank.gov.ua/get-user-certificate/0ep939kae-9KjzBvoNC5" TargetMode="External"/><Relationship Id="rId859" Type="http://schemas.openxmlformats.org/officeDocument/2006/relationships/hyperlink" Target="https://talan.bank.gov.ua/get-user-certificate/0ep93g1Iyb2zeheKOcBS" TargetMode="External"/><Relationship Id="rId1391" Type="http://schemas.openxmlformats.org/officeDocument/2006/relationships/hyperlink" Target="https://talan.bank.gov.ua/get-user-certificate/0ep939DRud-mjNJzEgj0" TargetMode="External"/><Relationship Id="rId1489" Type="http://schemas.openxmlformats.org/officeDocument/2006/relationships/hyperlink" Target="https://talan.bank.gov.ua/get-user-certificate/0ep938sFfU4p1_pPan9c" TargetMode="External"/><Relationship Id="rId1696" Type="http://schemas.openxmlformats.org/officeDocument/2006/relationships/hyperlink" Target="https://talan.bank.gov.ua/get-user-certificate/0ep93UDWI7n-imUl3lki" TargetMode="External"/><Relationship Id="rId207" Type="http://schemas.openxmlformats.org/officeDocument/2006/relationships/hyperlink" Target="https://talan.bank.gov.ua/get-user-certificate/0ep93B5-ANqVpa_OLFMo" TargetMode="External"/><Relationship Id="rId414" Type="http://schemas.openxmlformats.org/officeDocument/2006/relationships/hyperlink" Target="https://talan.bank.gov.ua/get-user-certificate/0ep933VSp0fw4Ai9z8-U" TargetMode="External"/><Relationship Id="rId621" Type="http://schemas.openxmlformats.org/officeDocument/2006/relationships/hyperlink" Target="https://talan.bank.gov.ua/get-user-certificate/0ep93ERFGDlXfnr9U9oG" TargetMode="External"/><Relationship Id="rId1044" Type="http://schemas.openxmlformats.org/officeDocument/2006/relationships/hyperlink" Target="https://talan.bank.gov.ua/get-user-certificate/0ep9305wbTeEPOGD4-8p" TargetMode="External"/><Relationship Id="rId1251" Type="http://schemas.openxmlformats.org/officeDocument/2006/relationships/hyperlink" Target="https://talan.bank.gov.ua/get-user-certificate/0ep93ifxQNV9w-7KVTGD" TargetMode="External"/><Relationship Id="rId1349" Type="http://schemas.openxmlformats.org/officeDocument/2006/relationships/hyperlink" Target="https://talan.bank.gov.ua/get-user-certificate/0ep931Wtxk_C4SpMNnEp" TargetMode="External"/><Relationship Id="rId719" Type="http://schemas.openxmlformats.org/officeDocument/2006/relationships/hyperlink" Target="https://talan.bank.gov.ua/get-user-certificate/0ep93Y9Cfod3O27HrCfT" TargetMode="External"/><Relationship Id="rId926" Type="http://schemas.openxmlformats.org/officeDocument/2006/relationships/hyperlink" Target="https://talan.bank.gov.ua/get-user-certificate/0ep93zcdFwcSLDRQHAnv" TargetMode="External"/><Relationship Id="rId1111" Type="http://schemas.openxmlformats.org/officeDocument/2006/relationships/hyperlink" Target="https://talan.bank.gov.ua/get-user-certificate/0ep93sai5i8I7boipllX" TargetMode="External"/><Relationship Id="rId1556" Type="http://schemas.openxmlformats.org/officeDocument/2006/relationships/hyperlink" Target="https://talan.bank.gov.ua/get-user-certificate/0ep932FLWDIjMMwextqg" TargetMode="External"/><Relationship Id="rId1763" Type="http://schemas.openxmlformats.org/officeDocument/2006/relationships/hyperlink" Target="https://talan.bank.gov.ua/get-user-certificate/0ep93wJgRx0eZV8ENXI4" TargetMode="External"/><Relationship Id="rId55" Type="http://schemas.openxmlformats.org/officeDocument/2006/relationships/hyperlink" Target="https://talan.bank.gov.ua/get-user-certificate/0ep93z0dCMa1xNYJrzGs" TargetMode="External"/><Relationship Id="rId1209" Type="http://schemas.openxmlformats.org/officeDocument/2006/relationships/hyperlink" Target="https://talan.bank.gov.ua/get-user-certificate/0ep93ZNpbZmr6StVK9Tn" TargetMode="External"/><Relationship Id="rId1416" Type="http://schemas.openxmlformats.org/officeDocument/2006/relationships/hyperlink" Target="https://talan.bank.gov.ua/get-user-certificate/0ep93otr441yl2FzTbna" TargetMode="External"/><Relationship Id="rId1623" Type="http://schemas.openxmlformats.org/officeDocument/2006/relationships/hyperlink" Target="https://talan.bank.gov.ua/get-user-certificate/0ep935Gi-GxLVVd3dnzU" TargetMode="External"/><Relationship Id="rId1830" Type="http://schemas.openxmlformats.org/officeDocument/2006/relationships/hyperlink" Target="https://talan.bank.gov.ua/get-user-certificate/0ep93Nr6qVwPpKvPwftM" TargetMode="External"/><Relationship Id="rId271" Type="http://schemas.openxmlformats.org/officeDocument/2006/relationships/hyperlink" Target="https://talan.bank.gov.ua/get-user-certificate/0ep93cIO5tGOryF8TXyU" TargetMode="External"/><Relationship Id="rId131" Type="http://schemas.openxmlformats.org/officeDocument/2006/relationships/hyperlink" Target="https://talan.bank.gov.ua/get-user-certificate/0ep93dDlSWuOiRF9T37I" TargetMode="External"/><Relationship Id="rId369" Type="http://schemas.openxmlformats.org/officeDocument/2006/relationships/hyperlink" Target="https://talan.bank.gov.ua/get-user-certificate/0ep939NziF_FOEmii-0C" TargetMode="External"/><Relationship Id="rId576" Type="http://schemas.openxmlformats.org/officeDocument/2006/relationships/hyperlink" Target="https://talan.bank.gov.ua/get-user-certificate/0ep9314nY0zGR4tPloCD" TargetMode="External"/><Relationship Id="rId783" Type="http://schemas.openxmlformats.org/officeDocument/2006/relationships/hyperlink" Target="https://talan.bank.gov.ua/get-user-certificate/0ep93oqKEUCjx1tdoz8Z" TargetMode="External"/><Relationship Id="rId990" Type="http://schemas.openxmlformats.org/officeDocument/2006/relationships/hyperlink" Target="https://talan.bank.gov.ua/get-user-certificate/0ep93w0N10XiackA9dnp" TargetMode="External"/><Relationship Id="rId229" Type="http://schemas.openxmlformats.org/officeDocument/2006/relationships/hyperlink" Target="https://talan.bank.gov.ua/get-user-certificate/0ep93WXvQF3u3jH9zsjK" TargetMode="External"/><Relationship Id="rId436" Type="http://schemas.openxmlformats.org/officeDocument/2006/relationships/hyperlink" Target="https://talan.bank.gov.ua/get-user-certificate/0ep931mZDyXlXzVzDjEW" TargetMode="External"/><Relationship Id="rId643" Type="http://schemas.openxmlformats.org/officeDocument/2006/relationships/hyperlink" Target="https://talan.bank.gov.ua/get-user-certificate/0ep9318uu6vngkclMTni" TargetMode="External"/><Relationship Id="rId1066" Type="http://schemas.openxmlformats.org/officeDocument/2006/relationships/hyperlink" Target="https://talan.bank.gov.ua/get-user-certificate/0ep93hAztHYZzbhQcPs4" TargetMode="External"/><Relationship Id="rId1273" Type="http://schemas.openxmlformats.org/officeDocument/2006/relationships/hyperlink" Target="https://talan.bank.gov.ua/get-user-certificate/0ep93Ybe7oIMVEixQZwo" TargetMode="External"/><Relationship Id="rId1480" Type="http://schemas.openxmlformats.org/officeDocument/2006/relationships/hyperlink" Target="https://talan.bank.gov.ua/get-user-certificate/0ep93p6_Asnul1aLhb_k" TargetMode="External"/><Relationship Id="rId850" Type="http://schemas.openxmlformats.org/officeDocument/2006/relationships/hyperlink" Target="https://talan.bank.gov.ua/get-user-certificate/0ep93DWgzJwKNU7SwDFQ" TargetMode="External"/><Relationship Id="rId948" Type="http://schemas.openxmlformats.org/officeDocument/2006/relationships/hyperlink" Target="https://talan.bank.gov.ua/get-user-certificate/0ep93AHgiAKAh_UbX8PU" TargetMode="External"/><Relationship Id="rId1133" Type="http://schemas.openxmlformats.org/officeDocument/2006/relationships/hyperlink" Target="https://talan.bank.gov.ua/get-user-certificate/0ep93lJ0CWTi_QGfMZGz" TargetMode="External"/><Relationship Id="rId1578" Type="http://schemas.openxmlformats.org/officeDocument/2006/relationships/hyperlink" Target="https://talan.bank.gov.ua/get-user-certificate/0ep93jXV83t3NjCQOXOr" TargetMode="External"/><Relationship Id="rId1785" Type="http://schemas.openxmlformats.org/officeDocument/2006/relationships/hyperlink" Target="https://talan.bank.gov.ua/get-user-certificate/0ep93awTSZL2eMNKW8K-" TargetMode="External"/><Relationship Id="rId77" Type="http://schemas.openxmlformats.org/officeDocument/2006/relationships/hyperlink" Target="https://talan.bank.gov.ua/get-user-certificate/0ep93Mx9DZGyUjDIhKPU" TargetMode="External"/><Relationship Id="rId282" Type="http://schemas.openxmlformats.org/officeDocument/2006/relationships/hyperlink" Target="https://talan.bank.gov.ua/get-user-certificate/0ep93DcklkChNN9TsJaQ" TargetMode="External"/><Relationship Id="rId503" Type="http://schemas.openxmlformats.org/officeDocument/2006/relationships/hyperlink" Target="https://talan.bank.gov.ua/get-user-certificate/0ep93ft1XG1XZtC3Ntv7" TargetMode="External"/><Relationship Id="rId587" Type="http://schemas.openxmlformats.org/officeDocument/2006/relationships/hyperlink" Target="https://talan.bank.gov.ua/get-user-certificate/0ep93wPYBv3sKAIPA6ym" TargetMode="External"/><Relationship Id="rId710" Type="http://schemas.openxmlformats.org/officeDocument/2006/relationships/hyperlink" Target="https://talan.bank.gov.ua/get-user-certificate/0ep93TYumSU_PGKUBk3o" TargetMode="External"/><Relationship Id="rId808" Type="http://schemas.openxmlformats.org/officeDocument/2006/relationships/hyperlink" Target="https://talan.bank.gov.ua/get-user-certificate/0ep93Q24k289IgLxOSsc" TargetMode="External"/><Relationship Id="rId1340" Type="http://schemas.openxmlformats.org/officeDocument/2006/relationships/hyperlink" Target="https://talan.bank.gov.ua/get-user-certificate/0ep93FOQiqaiEOSwcyVb" TargetMode="External"/><Relationship Id="rId1438" Type="http://schemas.openxmlformats.org/officeDocument/2006/relationships/hyperlink" Target="https://talan.bank.gov.ua/get-user-certificate/0ep93E3wl3ZzlK7CGBx4" TargetMode="External"/><Relationship Id="rId1645" Type="http://schemas.openxmlformats.org/officeDocument/2006/relationships/hyperlink" Target="https://talan.bank.gov.ua/get-user-certificate/0ep93Y3vR0drGYNyQ3iQ" TargetMode="External"/><Relationship Id="rId8" Type="http://schemas.openxmlformats.org/officeDocument/2006/relationships/hyperlink" Target="https://talan.bank.gov.ua/get-user-certificate/0ep93Rs0_d_DnuVl1rwd" TargetMode="External"/><Relationship Id="rId142" Type="http://schemas.openxmlformats.org/officeDocument/2006/relationships/hyperlink" Target="https://talan.bank.gov.ua/get-user-certificate/0ep93_w7KS0MkVn1uLim" TargetMode="External"/><Relationship Id="rId447" Type="http://schemas.openxmlformats.org/officeDocument/2006/relationships/hyperlink" Target="https://talan.bank.gov.ua/get-user-certificate/0ep93CXiCYOp4LBkybkS" TargetMode="External"/><Relationship Id="rId794" Type="http://schemas.openxmlformats.org/officeDocument/2006/relationships/hyperlink" Target="https://talan.bank.gov.ua/get-user-certificate/0ep93ySNpz0zpIy4vrVt" TargetMode="External"/><Relationship Id="rId1077" Type="http://schemas.openxmlformats.org/officeDocument/2006/relationships/hyperlink" Target="https://talan.bank.gov.ua/get-user-certificate/0ep93-c9xJtb4W2AGhMV" TargetMode="External"/><Relationship Id="rId1200" Type="http://schemas.openxmlformats.org/officeDocument/2006/relationships/hyperlink" Target="https://talan.bank.gov.ua/get-user-certificate/0ep93LeqCbxVf4kQTX2Z" TargetMode="External"/><Relationship Id="rId1852" Type="http://schemas.openxmlformats.org/officeDocument/2006/relationships/hyperlink" Target="https://talan.bank.gov.ua/get-user-certificate/0ep933itNjoSJm29ajqY" TargetMode="External"/><Relationship Id="rId654" Type="http://schemas.openxmlformats.org/officeDocument/2006/relationships/hyperlink" Target="https://talan.bank.gov.ua/get-user-certificate/0ep93GAcTkVNgKsyB23X" TargetMode="External"/><Relationship Id="rId861" Type="http://schemas.openxmlformats.org/officeDocument/2006/relationships/hyperlink" Target="https://talan.bank.gov.ua/get-user-certificate/0ep93vCkAH9MWiWjE3_e" TargetMode="External"/><Relationship Id="rId959" Type="http://schemas.openxmlformats.org/officeDocument/2006/relationships/hyperlink" Target="https://talan.bank.gov.ua/get-user-certificate/0ep93h3wSWB_F3_nnS3x" TargetMode="External"/><Relationship Id="rId1284" Type="http://schemas.openxmlformats.org/officeDocument/2006/relationships/hyperlink" Target="https://talan.bank.gov.ua/get-user-certificate/0ep93McxIG6ivZo3Gf7L" TargetMode="External"/><Relationship Id="rId1491" Type="http://schemas.openxmlformats.org/officeDocument/2006/relationships/hyperlink" Target="https://talan.bank.gov.ua/get-user-certificate/0ep93am52f4F7VWAwoBz" TargetMode="External"/><Relationship Id="rId1505" Type="http://schemas.openxmlformats.org/officeDocument/2006/relationships/hyperlink" Target="https://talan.bank.gov.ua/get-user-certificate/0ep933oCxfRVmkMmjiXI" TargetMode="External"/><Relationship Id="rId1589" Type="http://schemas.openxmlformats.org/officeDocument/2006/relationships/hyperlink" Target="https://talan.bank.gov.ua/get-user-certificate/0ep93aHeHaMEOpz9iI2L" TargetMode="External"/><Relationship Id="rId1712" Type="http://schemas.openxmlformats.org/officeDocument/2006/relationships/hyperlink" Target="https://talan.bank.gov.ua/get-user-certificate/0ep932eVoQCgcfpUG8IB" TargetMode="External"/><Relationship Id="rId293" Type="http://schemas.openxmlformats.org/officeDocument/2006/relationships/hyperlink" Target="https://talan.bank.gov.ua/get-user-certificate/0ep93A4rGaKr1mLh4LuQ" TargetMode="External"/><Relationship Id="rId307" Type="http://schemas.openxmlformats.org/officeDocument/2006/relationships/hyperlink" Target="https://talan.bank.gov.ua/get-user-certificate/0ep93JHudRKltcZhu18j" TargetMode="External"/><Relationship Id="rId514" Type="http://schemas.openxmlformats.org/officeDocument/2006/relationships/hyperlink" Target="https://talan.bank.gov.ua/get-user-certificate/0ep93TIwEwjd_06W3aEa" TargetMode="External"/><Relationship Id="rId721" Type="http://schemas.openxmlformats.org/officeDocument/2006/relationships/hyperlink" Target="https://talan.bank.gov.ua/get-user-certificate/0ep93nHT3SNKUmamBBM_" TargetMode="External"/><Relationship Id="rId1144" Type="http://schemas.openxmlformats.org/officeDocument/2006/relationships/hyperlink" Target="https://talan.bank.gov.ua/get-user-certificate/0ep93DKjfxRKIqCb7wsk" TargetMode="External"/><Relationship Id="rId1351" Type="http://schemas.openxmlformats.org/officeDocument/2006/relationships/hyperlink" Target="https://talan.bank.gov.ua/get-user-certificate/0ep93X0YtV7MJz0alNsJ" TargetMode="External"/><Relationship Id="rId1449" Type="http://schemas.openxmlformats.org/officeDocument/2006/relationships/hyperlink" Target="https://talan.bank.gov.ua/get-user-certificate/0ep93rK5NPzEmuUOPcAI" TargetMode="External"/><Relationship Id="rId1796" Type="http://schemas.openxmlformats.org/officeDocument/2006/relationships/hyperlink" Target="https://talan.bank.gov.ua/get-user-certificate/0ep93x41dnYxqiNfxOfk" TargetMode="External"/><Relationship Id="rId88" Type="http://schemas.openxmlformats.org/officeDocument/2006/relationships/hyperlink" Target="https://talan.bank.gov.ua/get-user-certificate/0ep93aBPPzHg6A8fDGyh" TargetMode="External"/><Relationship Id="rId153" Type="http://schemas.openxmlformats.org/officeDocument/2006/relationships/hyperlink" Target="https://talan.bank.gov.ua/get-user-certificate/0ep93LiDOvpyrgJkKSyO" TargetMode="External"/><Relationship Id="rId360" Type="http://schemas.openxmlformats.org/officeDocument/2006/relationships/hyperlink" Target="https://talan.bank.gov.ua/get-user-certificate/0ep93KGSiIPqqVOVHHA3" TargetMode="External"/><Relationship Id="rId598" Type="http://schemas.openxmlformats.org/officeDocument/2006/relationships/hyperlink" Target="https://talan.bank.gov.ua/get-user-certificate/0ep93hKU43oNAc6nmOUa" TargetMode="External"/><Relationship Id="rId819" Type="http://schemas.openxmlformats.org/officeDocument/2006/relationships/hyperlink" Target="https://talan.bank.gov.ua/get-user-certificate/0ep93k_PIMduHQq9yZ2I" TargetMode="External"/><Relationship Id="rId1004" Type="http://schemas.openxmlformats.org/officeDocument/2006/relationships/hyperlink" Target="https://talan.bank.gov.ua/get-user-certificate/0ep93FLNFWtHF2P6fin4" TargetMode="External"/><Relationship Id="rId1211" Type="http://schemas.openxmlformats.org/officeDocument/2006/relationships/hyperlink" Target="https://talan.bank.gov.ua/get-user-certificate/0ep93v0g_ZVVp-2bL34Z" TargetMode="External"/><Relationship Id="rId1656" Type="http://schemas.openxmlformats.org/officeDocument/2006/relationships/hyperlink" Target="https://talan.bank.gov.ua/get-user-certificate/0ep93RxuC3zO0ZNe84gZ" TargetMode="External"/><Relationship Id="rId1863" Type="http://schemas.openxmlformats.org/officeDocument/2006/relationships/hyperlink" Target="https://talan.bank.gov.ua/get-user-certificate/0ep93eOZ4EzfSHnWIE71" TargetMode="External"/><Relationship Id="rId220" Type="http://schemas.openxmlformats.org/officeDocument/2006/relationships/hyperlink" Target="https://talan.bank.gov.ua/get-user-certificate/0ep93VtAmET2wRtH21Xl" TargetMode="External"/><Relationship Id="rId458" Type="http://schemas.openxmlformats.org/officeDocument/2006/relationships/hyperlink" Target="https://talan.bank.gov.ua/get-user-certificate/0ep93pb-3hf3kR7mcxEk" TargetMode="External"/><Relationship Id="rId665" Type="http://schemas.openxmlformats.org/officeDocument/2006/relationships/hyperlink" Target="https://talan.bank.gov.ua/get-user-certificate/0ep93sSjQzpxqxjoN3EU" TargetMode="External"/><Relationship Id="rId872" Type="http://schemas.openxmlformats.org/officeDocument/2006/relationships/hyperlink" Target="https://talan.bank.gov.ua/get-user-certificate/0ep93sgclexkKaSgD87j" TargetMode="External"/><Relationship Id="rId1088" Type="http://schemas.openxmlformats.org/officeDocument/2006/relationships/hyperlink" Target="https://talan.bank.gov.ua/get-user-certificate/0ep93y_Oi95NKQaWLwKl" TargetMode="External"/><Relationship Id="rId1295" Type="http://schemas.openxmlformats.org/officeDocument/2006/relationships/hyperlink" Target="https://talan.bank.gov.ua/get-user-certificate/0ep93TXBvQOa0xGKYWfY" TargetMode="External"/><Relationship Id="rId1309" Type="http://schemas.openxmlformats.org/officeDocument/2006/relationships/hyperlink" Target="https://talan.bank.gov.ua/get-user-certificate/0ep937Ma2afDToD7TN0o" TargetMode="External"/><Relationship Id="rId1516" Type="http://schemas.openxmlformats.org/officeDocument/2006/relationships/hyperlink" Target="https://talan.bank.gov.ua/get-user-certificate/0ep93D3QssxyVroEXfpr" TargetMode="External"/><Relationship Id="rId1723" Type="http://schemas.openxmlformats.org/officeDocument/2006/relationships/hyperlink" Target="https://talan.bank.gov.ua/get-user-certificate/0ep93fwcB2ICwrpCW-S4" TargetMode="External"/><Relationship Id="rId15" Type="http://schemas.openxmlformats.org/officeDocument/2006/relationships/hyperlink" Target="https://talan.bank.gov.ua/get-user-certificate/0ep93AsHXUBS5MmfJtHF" TargetMode="External"/><Relationship Id="rId318" Type="http://schemas.openxmlformats.org/officeDocument/2006/relationships/hyperlink" Target="https://talan.bank.gov.ua/get-user-certificate/0ep93TRDObmR96NQdz_l" TargetMode="External"/><Relationship Id="rId525" Type="http://schemas.openxmlformats.org/officeDocument/2006/relationships/hyperlink" Target="https://talan.bank.gov.ua/get-user-certificate/0ep93L7slDBI-IlLsf2v" TargetMode="External"/><Relationship Id="rId732" Type="http://schemas.openxmlformats.org/officeDocument/2006/relationships/hyperlink" Target="https://talan.bank.gov.ua/get-user-certificate/0ep93m8P7kVdiMPJF767" TargetMode="External"/><Relationship Id="rId1155" Type="http://schemas.openxmlformats.org/officeDocument/2006/relationships/hyperlink" Target="https://talan.bank.gov.ua/get-user-certificate/0ep93pwCXFqvTbv_SvoU" TargetMode="External"/><Relationship Id="rId1362" Type="http://schemas.openxmlformats.org/officeDocument/2006/relationships/hyperlink" Target="https://talan.bank.gov.ua/get-user-certificate/0ep93u_KNa-WNiOK0SoX" TargetMode="External"/><Relationship Id="rId99" Type="http://schemas.openxmlformats.org/officeDocument/2006/relationships/hyperlink" Target="https://talan.bank.gov.ua/get-user-certificate/0ep93oavfqiHMvj72H6-" TargetMode="External"/><Relationship Id="rId164" Type="http://schemas.openxmlformats.org/officeDocument/2006/relationships/hyperlink" Target="https://talan.bank.gov.ua/get-user-certificate/0ep93psgARQefb9DKAEk" TargetMode="External"/><Relationship Id="rId371" Type="http://schemas.openxmlformats.org/officeDocument/2006/relationships/hyperlink" Target="https://talan.bank.gov.ua/get-user-certificate/0ep93VJOkAFCpInLJjUg" TargetMode="External"/><Relationship Id="rId1015" Type="http://schemas.openxmlformats.org/officeDocument/2006/relationships/hyperlink" Target="https://talan.bank.gov.ua/get-user-certificate/0ep936A_qYIzxFdwfith" TargetMode="External"/><Relationship Id="rId1222" Type="http://schemas.openxmlformats.org/officeDocument/2006/relationships/hyperlink" Target="https://talan.bank.gov.ua/get-user-certificate/0ep936vFeG81_np7_19x" TargetMode="External"/><Relationship Id="rId1667" Type="http://schemas.openxmlformats.org/officeDocument/2006/relationships/hyperlink" Target="https://talan.bank.gov.ua/get-user-certificate/0ep93UPMeSDGAAVNXXcQ" TargetMode="External"/><Relationship Id="rId1874" Type="http://schemas.openxmlformats.org/officeDocument/2006/relationships/hyperlink" Target="https://talan.bank.gov.ua/get-user-certificate/0ep93ToZ08vrqT6eGUr5" TargetMode="External"/><Relationship Id="rId469" Type="http://schemas.openxmlformats.org/officeDocument/2006/relationships/hyperlink" Target="https://talan.bank.gov.ua/get-user-certificate/0ep93FR-px88wMxyKiTB" TargetMode="External"/><Relationship Id="rId676" Type="http://schemas.openxmlformats.org/officeDocument/2006/relationships/hyperlink" Target="https://talan.bank.gov.ua/get-user-certificate/0ep93LINMSUyJiM7ggvl" TargetMode="External"/><Relationship Id="rId883" Type="http://schemas.openxmlformats.org/officeDocument/2006/relationships/hyperlink" Target="https://talan.bank.gov.ua/get-user-certificate/0ep93yKmMVDX_Tem9DSQ" TargetMode="External"/><Relationship Id="rId1099" Type="http://schemas.openxmlformats.org/officeDocument/2006/relationships/hyperlink" Target="https://talan.bank.gov.ua/get-user-certificate/0ep93sqwBJbT1r3w5Aq-" TargetMode="External"/><Relationship Id="rId1527" Type="http://schemas.openxmlformats.org/officeDocument/2006/relationships/hyperlink" Target="https://talan.bank.gov.ua/get-user-certificate/0ep93LlEjjV8U5hpYOuS" TargetMode="External"/><Relationship Id="rId1734" Type="http://schemas.openxmlformats.org/officeDocument/2006/relationships/hyperlink" Target="https://talan.bank.gov.ua/get-user-certificate/0ep93XBobBtMpGYEYN_a" TargetMode="External"/><Relationship Id="rId26" Type="http://schemas.openxmlformats.org/officeDocument/2006/relationships/hyperlink" Target="https://talan.bank.gov.ua/get-user-certificate/0ep93sE3TS7I7GZgd-cG" TargetMode="External"/><Relationship Id="rId231" Type="http://schemas.openxmlformats.org/officeDocument/2006/relationships/hyperlink" Target="https://talan.bank.gov.ua/get-user-certificate/0ep93VYenWFGg0ihIpzE" TargetMode="External"/><Relationship Id="rId329" Type="http://schemas.openxmlformats.org/officeDocument/2006/relationships/hyperlink" Target="https://talan.bank.gov.ua/get-user-certificate/0ep93SW0EpBvSkjVpfi-" TargetMode="External"/><Relationship Id="rId536" Type="http://schemas.openxmlformats.org/officeDocument/2006/relationships/hyperlink" Target="https://talan.bank.gov.ua/get-user-certificate/0ep93KRcZB45TKYOsn3c" TargetMode="External"/><Relationship Id="rId1166" Type="http://schemas.openxmlformats.org/officeDocument/2006/relationships/hyperlink" Target="https://talan.bank.gov.ua/get-user-certificate/0ep93lpyU2AZDDBdW_He" TargetMode="External"/><Relationship Id="rId1373" Type="http://schemas.openxmlformats.org/officeDocument/2006/relationships/hyperlink" Target="https://talan.bank.gov.ua/get-user-certificate/0ep93JJjbEeyugEMZpwn" TargetMode="External"/><Relationship Id="rId175" Type="http://schemas.openxmlformats.org/officeDocument/2006/relationships/hyperlink" Target="https://talan.bank.gov.ua/get-user-certificate/0ep93AuV4iMp5VzZjPQ5" TargetMode="External"/><Relationship Id="rId743" Type="http://schemas.openxmlformats.org/officeDocument/2006/relationships/hyperlink" Target="https://talan.bank.gov.ua/get-user-certificate/0ep93xea2vhelD8bS0ND" TargetMode="External"/><Relationship Id="rId950" Type="http://schemas.openxmlformats.org/officeDocument/2006/relationships/hyperlink" Target="https://talan.bank.gov.ua/get-user-certificate/0ep93HSmTFUVxFx6oSCY" TargetMode="External"/><Relationship Id="rId1026" Type="http://schemas.openxmlformats.org/officeDocument/2006/relationships/hyperlink" Target="https://talan.bank.gov.ua/get-user-certificate/0ep93R5WYpKxuEsmSlSY" TargetMode="External"/><Relationship Id="rId1580" Type="http://schemas.openxmlformats.org/officeDocument/2006/relationships/hyperlink" Target="https://talan.bank.gov.ua/get-user-certificate/0ep938BS-iyo9v-0mgYW" TargetMode="External"/><Relationship Id="rId1678" Type="http://schemas.openxmlformats.org/officeDocument/2006/relationships/hyperlink" Target="https://talan.bank.gov.ua/get-user-certificate/0ep93nTpzqlJCd_D6DrY" TargetMode="External"/><Relationship Id="rId1801" Type="http://schemas.openxmlformats.org/officeDocument/2006/relationships/hyperlink" Target="https://talan.bank.gov.ua/get-user-certificate/0ep93bEGChZEQJpTLxSK" TargetMode="External"/><Relationship Id="rId382" Type="http://schemas.openxmlformats.org/officeDocument/2006/relationships/hyperlink" Target="https://talan.bank.gov.ua/get-user-certificate/0ep93tAEisVlsZ6uXf0S" TargetMode="External"/><Relationship Id="rId603" Type="http://schemas.openxmlformats.org/officeDocument/2006/relationships/hyperlink" Target="https://talan.bank.gov.ua/get-user-certificate/0ep932jZ2rMSIoYpF9Cz" TargetMode="External"/><Relationship Id="rId687" Type="http://schemas.openxmlformats.org/officeDocument/2006/relationships/hyperlink" Target="https://talan.bank.gov.ua/get-user-certificate/0ep93muIygnXjf4j_JGd" TargetMode="External"/><Relationship Id="rId810" Type="http://schemas.openxmlformats.org/officeDocument/2006/relationships/hyperlink" Target="https://talan.bank.gov.ua/get-user-certificate/0ep93jH-mdxx17NmSVgA" TargetMode="External"/><Relationship Id="rId908" Type="http://schemas.openxmlformats.org/officeDocument/2006/relationships/hyperlink" Target="https://talan.bank.gov.ua/get-user-certificate/0ep93fL61kb_W0aPf9C-" TargetMode="External"/><Relationship Id="rId1233" Type="http://schemas.openxmlformats.org/officeDocument/2006/relationships/hyperlink" Target="https://talan.bank.gov.ua/get-user-certificate/0ep93R6BGDe7iFkF35_0" TargetMode="External"/><Relationship Id="rId1440" Type="http://schemas.openxmlformats.org/officeDocument/2006/relationships/hyperlink" Target="https://talan.bank.gov.ua/get-user-certificate/0ep93OVyT0fA3yOYuMxe" TargetMode="External"/><Relationship Id="rId1538" Type="http://schemas.openxmlformats.org/officeDocument/2006/relationships/hyperlink" Target="https://talan.bank.gov.ua/get-user-certificate/0ep93Gs3gKiJacXgNVhd" TargetMode="External"/><Relationship Id="rId242" Type="http://schemas.openxmlformats.org/officeDocument/2006/relationships/hyperlink" Target="https://talan.bank.gov.ua/get-user-certificate/0ep93_2mzvw6L9sIYj1B" TargetMode="External"/><Relationship Id="rId894" Type="http://schemas.openxmlformats.org/officeDocument/2006/relationships/hyperlink" Target="https://talan.bank.gov.ua/get-user-certificate/0ep939mx3R13JrBlG9Rs" TargetMode="External"/><Relationship Id="rId1177" Type="http://schemas.openxmlformats.org/officeDocument/2006/relationships/hyperlink" Target="https://talan.bank.gov.ua/get-user-certificate/0ep93JCOMgrW4013szQ6" TargetMode="External"/><Relationship Id="rId1300" Type="http://schemas.openxmlformats.org/officeDocument/2006/relationships/hyperlink" Target="https://talan.bank.gov.ua/get-user-certificate/0ep93Rg3GekfmrDC8rrR" TargetMode="External"/><Relationship Id="rId1745" Type="http://schemas.openxmlformats.org/officeDocument/2006/relationships/hyperlink" Target="https://talan.bank.gov.ua/get-user-certificate/0ep93-JzuYCx59Cf4GYo" TargetMode="External"/><Relationship Id="rId37" Type="http://schemas.openxmlformats.org/officeDocument/2006/relationships/hyperlink" Target="https://talan.bank.gov.ua/get-user-certificate/0ep93ATBV0eSgwHtrcO0" TargetMode="External"/><Relationship Id="rId102" Type="http://schemas.openxmlformats.org/officeDocument/2006/relationships/hyperlink" Target="https://talan.bank.gov.ua/get-user-certificate/0ep93fI_pvK9Mr4VRJzy" TargetMode="External"/><Relationship Id="rId547" Type="http://schemas.openxmlformats.org/officeDocument/2006/relationships/hyperlink" Target="https://talan.bank.gov.ua/get-user-certificate/0ep93RlrE1LC4UFRaU8z" TargetMode="External"/><Relationship Id="rId754" Type="http://schemas.openxmlformats.org/officeDocument/2006/relationships/hyperlink" Target="https://talan.bank.gov.ua/get-user-certificate/0ep933JnOhbDo7xY5i6x" TargetMode="External"/><Relationship Id="rId961" Type="http://schemas.openxmlformats.org/officeDocument/2006/relationships/hyperlink" Target="https://talan.bank.gov.ua/get-user-certificate/0ep93B0-LLU5184qYHcM" TargetMode="External"/><Relationship Id="rId1384" Type="http://schemas.openxmlformats.org/officeDocument/2006/relationships/hyperlink" Target="https://talan.bank.gov.ua/get-user-certificate/0ep93-yiTTwQVacTeJL3" TargetMode="External"/><Relationship Id="rId1591" Type="http://schemas.openxmlformats.org/officeDocument/2006/relationships/hyperlink" Target="https://talan.bank.gov.ua/get-user-certificate/0ep93kNCquU-O-1OEnK7" TargetMode="External"/><Relationship Id="rId1605" Type="http://schemas.openxmlformats.org/officeDocument/2006/relationships/hyperlink" Target="https://talan.bank.gov.ua/get-user-certificate/0ep93PbfJyHCoZN4cFIO" TargetMode="External"/><Relationship Id="rId1689" Type="http://schemas.openxmlformats.org/officeDocument/2006/relationships/hyperlink" Target="https://talan.bank.gov.ua/get-user-certificate/0ep933_fhFn2rynzIZLL" TargetMode="External"/><Relationship Id="rId1812" Type="http://schemas.openxmlformats.org/officeDocument/2006/relationships/hyperlink" Target="https://talan.bank.gov.ua/get-user-certificate/0ep93Fl6-qD432kQ0l3o" TargetMode="External"/><Relationship Id="rId90" Type="http://schemas.openxmlformats.org/officeDocument/2006/relationships/hyperlink" Target="https://talan.bank.gov.ua/get-user-certificate/0ep93Li3JrSiQ6KezSfw" TargetMode="External"/><Relationship Id="rId186" Type="http://schemas.openxmlformats.org/officeDocument/2006/relationships/hyperlink" Target="https://talan.bank.gov.ua/get-user-certificate/0ep930nbyTko7y-4Pl8M" TargetMode="External"/><Relationship Id="rId393" Type="http://schemas.openxmlformats.org/officeDocument/2006/relationships/hyperlink" Target="https://talan.bank.gov.ua/get-user-certificate/0ep93AZE21hO7t44poZS" TargetMode="External"/><Relationship Id="rId407" Type="http://schemas.openxmlformats.org/officeDocument/2006/relationships/hyperlink" Target="https://talan.bank.gov.ua/get-user-certificate/0ep93FfM9r5JR_bmHsMe" TargetMode="External"/><Relationship Id="rId614" Type="http://schemas.openxmlformats.org/officeDocument/2006/relationships/hyperlink" Target="https://talan.bank.gov.ua/get-user-certificate/0ep935m5ncX-pbcP1Zxo" TargetMode="External"/><Relationship Id="rId821" Type="http://schemas.openxmlformats.org/officeDocument/2006/relationships/hyperlink" Target="https://talan.bank.gov.ua/get-user-certificate/0ep93EGl4zbHuTV__Vmi" TargetMode="External"/><Relationship Id="rId1037" Type="http://schemas.openxmlformats.org/officeDocument/2006/relationships/hyperlink" Target="https://talan.bank.gov.ua/get-user-certificate/0ep93nPmYg7whe9nQ8Pn" TargetMode="External"/><Relationship Id="rId1244" Type="http://schemas.openxmlformats.org/officeDocument/2006/relationships/hyperlink" Target="https://talan.bank.gov.ua/get-user-certificate/0ep93pCwL8N_xWg2Bwy7" TargetMode="External"/><Relationship Id="rId1451" Type="http://schemas.openxmlformats.org/officeDocument/2006/relationships/hyperlink" Target="https://talan.bank.gov.ua/get-user-certificate/0ep93DWmUY4RlDGxhknp" TargetMode="External"/><Relationship Id="rId253" Type="http://schemas.openxmlformats.org/officeDocument/2006/relationships/hyperlink" Target="https://talan.bank.gov.ua/get-user-certificate/0ep93oBbIpdleWcIp13u" TargetMode="External"/><Relationship Id="rId460" Type="http://schemas.openxmlformats.org/officeDocument/2006/relationships/hyperlink" Target="https://talan.bank.gov.ua/get-user-certificate/0ep93NLIaeZRK9U1xHBO" TargetMode="External"/><Relationship Id="rId698" Type="http://schemas.openxmlformats.org/officeDocument/2006/relationships/hyperlink" Target="https://talan.bank.gov.ua/get-user-certificate/0ep93Lz675uJtfJqL0at" TargetMode="External"/><Relationship Id="rId919" Type="http://schemas.openxmlformats.org/officeDocument/2006/relationships/hyperlink" Target="https://talan.bank.gov.ua/get-user-certificate/0ep93cXKijdawYVI0oaf" TargetMode="External"/><Relationship Id="rId1090" Type="http://schemas.openxmlformats.org/officeDocument/2006/relationships/hyperlink" Target="https://talan.bank.gov.ua/get-user-certificate/0ep93mFko9T7U4-ggUSS" TargetMode="External"/><Relationship Id="rId1104" Type="http://schemas.openxmlformats.org/officeDocument/2006/relationships/hyperlink" Target="https://talan.bank.gov.ua/get-user-certificate/0ep93NtWihZ9vTZS0Fiz" TargetMode="External"/><Relationship Id="rId1311" Type="http://schemas.openxmlformats.org/officeDocument/2006/relationships/hyperlink" Target="https://talan.bank.gov.ua/get-user-certificate/0ep93-MNWILdhzNKSyOU" TargetMode="External"/><Relationship Id="rId1549" Type="http://schemas.openxmlformats.org/officeDocument/2006/relationships/hyperlink" Target="https://talan.bank.gov.ua/get-user-certificate/0ep934aQSGPJ9sTJyCIr" TargetMode="External"/><Relationship Id="rId1756" Type="http://schemas.openxmlformats.org/officeDocument/2006/relationships/hyperlink" Target="https://talan.bank.gov.ua/get-user-certificate/0ep93894u6VrUtnWW9Ug" TargetMode="External"/><Relationship Id="rId48" Type="http://schemas.openxmlformats.org/officeDocument/2006/relationships/hyperlink" Target="https://talan.bank.gov.ua/get-user-certificate/0ep93PNk3zaJujixqP8L" TargetMode="External"/><Relationship Id="rId113" Type="http://schemas.openxmlformats.org/officeDocument/2006/relationships/hyperlink" Target="https://talan.bank.gov.ua/get-user-certificate/0ep93_rg8mcQBbbQoabs" TargetMode="External"/><Relationship Id="rId320" Type="http://schemas.openxmlformats.org/officeDocument/2006/relationships/hyperlink" Target="https://talan.bank.gov.ua/get-user-certificate/0ep93oIvrCMiYmjcad9q" TargetMode="External"/><Relationship Id="rId558" Type="http://schemas.openxmlformats.org/officeDocument/2006/relationships/hyperlink" Target="https://talan.bank.gov.ua/get-user-certificate/0ep93pSBvk_AxsvCCgqY" TargetMode="External"/><Relationship Id="rId765" Type="http://schemas.openxmlformats.org/officeDocument/2006/relationships/hyperlink" Target="https://talan.bank.gov.ua/get-user-certificate/0ep93IKC4-sQmUkBKywT" TargetMode="External"/><Relationship Id="rId972" Type="http://schemas.openxmlformats.org/officeDocument/2006/relationships/hyperlink" Target="https://talan.bank.gov.ua/get-user-certificate/0ep935iw_s5kTMK0aP30" TargetMode="External"/><Relationship Id="rId1188" Type="http://schemas.openxmlformats.org/officeDocument/2006/relationships/hyperlink" Target="https://talan.bank.gov.ua/get-user-certificate/0ep93Xf2-EmOoj-FaGt7" TargetMode="External"/><Relationship Id="rId1395" Type="http://schemas.openxmlformats.org/officeDocument/2006/relationships/hyperlink" Target="https://talan.bank.gov.ua/get-user-certificate/0ep93pRyYisvPTnOTnGq" TargetMode="External"/><Relationship Id="rId1409" Type="http://schemas.openxmlformats.org/officeDocument/2006/relationships/hyperlink" Target="https://talan.bank.gov.ua/get-user-certificate/0ep93S4y1oLU16satrlB" TargetMode="External"/><Relationship Id="rId1616" Type="http://schemas.openxmlformats.org/officeDocument/2006/relationships/hyperlink" Target="https://talan.bank.gov.ua/get-user-certificate/0ep93YxpYg-3gcXPBfT6" TargetMode="External"/><Relationship Id="rId1823" Type="http://schemas.openxmlformats.org/officeDocument/2006/relationships/hyperlink" Target="https://talan.bank.gov.ua/get-user-certificate/0ep93IyNbfsfG-dHU_xs" TargetMode="External"/><Relationship Id="rId197" Type="http://schemas.openxmlformats.org/officeDocument/2006/relationships/hyperlink" Target="https://talan.bank.gov.ua/get-user-certificate/0ep93xDN2LDLH7DMEi8e" TargetMode="External"/><Relationship Id="rId418" Type="http://schemas.openxmlformats.org/officeDocument/2006/relationships/hyperlink" Target="https://talan.bank.gov.ua/get-user-certificate/0ep93Y3fWIw9bBFu9hHg" TargetMode="External"/><Relationship Id="rId625" Type="http://schemas.openxmlformats.org/officeDocument/2006/relationships/hyperlink" Target="https://talan.bank.gov.ua/get-user-certificate/0ep93RFC_kkvsamTFw0B" TargetMode="External"/><Relationship Id="rId832" Type="http://schemas.openxmlformats.org/officeDocument/2006/relationships/hyperlink" Target="https://talan.bank.gov.ua/get-user-certificate/0ep93W3embvSMSpiqOKW" TargetMode="External"/><Relationship Id="rId1048" Type="http://schemas.openxmlformats.org/officeDocument/2006/relationships/hyperlink" Target="https://talan.bank.gov.ua/get-user-certificate/0ep93S7PYDhcPTBqwYdI" TargetMode="External"/><Relationship Id="rId1255" Type="http://schemas.openxmlformats.org/officeDocument/2006/relationships/hyperlink" Target="https://talan.bank.gov.ua/get-user-certificate/0ep93apGYhjrMYMfAs-J" TargetMode="External"/><Relationship Id="rId1462" Type="http://schemas.openxmlformats.org/officeDocument/2006/relationships/hyperlink" Target="https://talan.bank.gov.ua/get-user-certificate/0ep93VY9yQrD0YN0OeT6" TargetMode="External"/><Relationship Id="rId264" Type="http://schemas.openxmlformats.org/officeDocument/2006/relationships/hyperlink" Target="https://talan.bank.gov.ua/get-user-certificate/0ep93lssDGoB8wL0Ixg_" TargetMode="External"/><Relationship Id="rId471" Type="http://schemas.openxmlformats.org/officeDocument/2006/relationships/hyperlink" Target="https://talan.bank.gov.ua/get-user-certificate/0ep93GkdH_gTIAlcHEa_" TargetMode="External"/><Relationship Id="rId1115" Type="http://schemas.openxmlformats.org/officeDocument/2006/relationships/hyperlink" Target="https://talan.bank.gov.ua/get-user-certificate/0ep93JWkps-keNTM58tv" TargetMode="External"/><Relationship Id="rId1322" Type="http://schemas.openxmlformats.org/officeDocument/2006/relationships/hyperlink" Target="https://talan.bank.gov.ua/get-user-certificate/0ep93KoQPnBwTF1e_B-l" TargetMode="External"/><Relationship Id="rId1767" Type="http://schemas.openxmlformats.org/officeDocument/2006/relationships/hyperlink" Target="https://talan.bank.gov.ua/get-user-certificate/0ep93o376NR6l1vKd3p3" TargetMode="External"/><Relationship Id="rId59" Type="http://schemas.openxmlformats.org/officeDocument/2006/relationships/hyperlink" Target="https://talan.bank.gov.ua/get-user-certificate/0ep93Klb7hsCZEgLfnO2" TargetMode="External"/><Relationship Id="rId124" Type="http://schemas.openxmlformats.org/officeDocument/2006/relationships/hyperlink" Target="https://talan.bank.gov.ua/get-user-certificate/0ep93gXfkzaIX5UOt7bk" TargetMode="External"/><Relationship Id="rId569" Type="http://schemas.openxmlformats.org/officeDocument/2006/relationships/hyperlink" Target="https://talan.bank.gov.ua/get-user-certificate/0ep932jmhdHBMq5gB7KI" TargetMode="External"/><Relationship Id="rId776" Type="http://schemas.openxmlformats.org/officeDocument/2006/relationships/hyperlink" Target="https://talan.bank.gov.ua/get-user-certificate/0ep93u37Uamb5XZEBsn_" TargetMode="External"/><Relationship Id="rId983" Type="http://schemas.openxmlformats.org/officeDocument/2006/relationships/hyperlink" Target="https://talan.bank.gov.ua/get-user-certificate/0ep93wsEOqo_Ad7dHq8q" TargetMode="External"/><Relationship Id="rId1199" Type="http://schemas.openxmlformats.org/officeDocument/2006/relationships/hyperlink" Target="https://talan.bank.gov.ua/get-user-certificate/0ep93gS9tZR9F9oLnGyt" TargetMode="External"/><Relationship Id="rId1627" Type="http://schemas.openxmlformats.org/officeDocument/2006/relationships/hyperlink" Target="https://talan.bank.gov.ua/get-user-certificate/0ep93CSXmiXsAczatf0k" TargetMode="External"/><Relationship Id="rId1834" Type="http://schemas.openxmlformats.org/officeDocument/2006/relationships/hyperlink" Target="https://talan.bank.gov.ua/get-user-certificate/0ep93qfcVo_9dVkg3SgL" TargetMode="External"/><Relationship Id="rId331" Type="http://schemas.openxmlformats.org/officeDocument/2006/relationships/hyperlink" Target="https://talan.bank.gov.ua/get-user-certificate/0ep93oaXPipaqS6j_Za-" TargetMode="External"/><Relationship Id="rId429" Type="http://schemas.openxmlformats.org/officeDocument/2006/relationships/hyperlink" Target="https://talan.bank.gov.ua/get-user-certificate/0ep93q2JxSA651_9c2ge" TargetMode="External"/><Relationship Id="rId636" Type="http://schemas.openxmlformats.org/officeDocument/2006/relationships/hyperlink" Target="https://talan.bank.gov.ua/get-user-certificate/0ep93ov2f4xdIpbqcTdy" TargetMode="External"/><Relationship Id="rId1059" Type="http://schemas.openxmlformats.org/officeDocument/2006/relationships/hyperlink" Target="https://talan.bank.gov.ua/get-user-certificate/0ep936p5rL8vs2PNH5OF" TargetMode="External"/><Relationship Id="rId1266" Type="http://schemas.openxmlformats.org/officeDocument/2006/relationships/hyperlink" Target="https://talan.bank.gov.ua/get-user-certificate/0ep93oSVwI0CgYv3ntxZ" TargetMode="External"/><Relationship Id="rId1473" Type="http://schemas.openxmlformats.org/officeDocument/2006/relationships/hyperlink" Target="https://talan.bank.gov.ua/get-user-certificate/0ep934SjIgUb3zZXpUT1" TargetMode="External"/><Relationship Id="rId843" Type="http://schemas.openxmlformats.org/officeDocument/2006/relationships/hyperlink" Target="https://talan.bank.gov.ua/get-user-certificate/0ep93wds8VbJT41rwJ2s" TargetMode="External"/><Relationship Id="rId1126" Type="http://schemas.openxmlformats.org/officeDocument/2006/relationships/hyperlink" Target="https://talan.bank.gov.ua/get-user-certificate/0ep93l3aETos923FfoAb" TargetMode="External"/><Relationship Id="rId1680" Type="http://schemas.openxmlformats.org/officeDocument/2006/relationships/hyperlink" Target="https://talan.bank.gov.ua/get-user-certificate/0ep93O7w-CzBcqoSfdo2" TargetMode="External"/><Relationship Id="rId1778" Type="http://schemas.openxmlformats.org/officeDocument/2006/relationships/hyperlink" Target="https://talan.bank.gov.ua/get-user-certificate/0ep93lTGNrrbw03Jlkkk" TargetMode="External"/><Relationship Id="rId275" Type="http://schemas.openxmlformats.org/officeDocument/2006/relationships/hyperlink" Target="https://talan.bank.gov.ua/get-user-certificate/0ep93pgrZlRRnnie8KUr" TargetMode="External"/><Relationship Id="rId482" Type="http://schemas.openxmlformats.org/officeDocument/2006/relationships/hyperlink" Target="https://talan.bank.gov.ua/get-user-certificate/0ep93vHqIH-7k7yh3pg4" TargetMode="External"/><Relationship Id="rId703" Type="http://schemas.openxmlformats.org/officeDocument/2006/relationships/hyperlink" Target="https://talan.bank.gov.ua/get-user-certificate/0ep93IudeIAjbKR3FXgQ" TargetMode="External"/><Relationship Id="rId910" Type="http://schemas.openxmlformats.org/officeDocument/2006/relationships/hyperlink" Target="https://talan.bank.gov.ua/get-user-certificate/0ep93hs-XkStL4SiNsas" TargetMode="External"/><Relationship Id="rId1333" Type="http://schemas.openxmlformats.org/officeDocument/2006/relationships/hyperlink" Target="https://talan.bank.gov.ua/get-user-certificate/0ep93xt1gWGSEBNRDeng" TargetMode="External"/><Relationship Id="rId1540" Type="http://schemas.openxmlformats.org/officeDocument/2006/relationships/hyperlink" Target="https://talan.bank.gov.ua/get-user-certificate/0ep930Xwdz5fbmJal7iG" TargetMode="External"/><Relationship Id="rId1638" Type="http://schemas.openxmlformats.org/officeDocument/2006/relationships/hyperlink" Target="https://talan.bank.gov.ua/get-user-certificate/0ep93gYod_9VWfXxoLro" TargetMode="External"/><Relationship Id="rId135" Type="http://schemas.openxmlformats.org/officeDocument/2006/relationships/hyperlink" Target="https://talan.bank.gov.ua/get-user-certificate/0ep93QPGgsGE9MS3CG3t" TargetMode="External"/><Relationship Id="rId342" Type="http://schemas.openxmlformats.org/officeDocument/2006/relationships/hyperlink" Target="https://talan.bank.gov.ua/get-user-certificate/0ep93RvgupA4YEXi7DQJ" TargetMode="External"/><Relationship Id="rId787" Type="http://schemas.openxmlformats.org/officeDocument/2006/relationships/hyperlink" Target="https://talan.bank.gov.ua/get-user-certificate/0ep93CPDZM-WIyS3xMgL" TargetMode="External"/><Relationship Id="rId994" Type="http://schemas.openxmlformats.org/officeDocument/2006/relationships/hyperlink" Target="https://talan.bank.gov.ua/get-user-certificate/0ep93_AAfVrXipOWiacu" TargetMode="External"/><Relationship Id="rId1400" Type="http://schemas.openxmlformats.org/officeDocument/2006/relationships/hyperlink" Target="https://talan.bank.gov.ua/get-user-certificate/0ep93wq9Ny9_iWZMjnyL" TargetMode="External"/><Relationship Id="rId1845" Type="http://schemas.openxmlformats.org/officeDocument/2006/relationships/hyperlink" Target="https://talan.bank.gov.ua/get-user-certificate/0ep93dfc1YACkQV4Ngz8" TargetMode="External"/><Relationship Id="rId202" Type="http://schemas.openxmlformats.org/officeDocument/2006/relationships/hyperlink" Target="https://talan.bank.gov.ua/get-user-certificate/0ep93z2u49gcmsQ03bMf" TargetMode="External"/><Relationship Id="rId647" Type="http://schemas.openxmlformats.org/officeDocument/2006/relationships/hyperlink" Target="https://talan.bank.gov.ua/get-user-certificate/0ep93uDpYKKwgdl9xIC_" TargetMode="External"/><Relationship Id="rId854" Type="http://schemas.openxmlformats.org/officeDocument/2006/relationships/hyperlink" Target="https://talan.bank.gov.ua/get-user-certificate/0ep93Fva2aSM3YYmfrlx" TargetMode="External"/><Relationship Id="rId1277" Type="http://schemas.openxmlformats.org/officeDocument/2006/relationships/hyperlink" Target="https://talan.bank.gov.ua/get-user-certificate/0ep9317Y5rtk6m99NbI4" TargetMode="External"/><Relationship Id="rId1484" Type="http://schemas.openxmlformats.org/officeDocument/2006/relationships/hyperlink" Target="https://talan.bank.gov.ua/get-user-certificate/0ep93qRe_l1w9X6gW5Wp" TargetMode="External"/><Relationship Id="rId1691" Type="http://schemas.openxmlformats.org/officeDocument/2006/relationships/hyperlink" Target="https://talan.bank.gov.ua/get-user-certificate/0ep930Pv-JRr24QcFoCk" TargetMode="External"/><Relationship Id="rId1705" Type="http://schemas.openxmlformats.org/officeDocument/2006/relationships/hyperlink" Target="https://talan.bank.gov.ua/get-user-certificate/0ep93Iim0YVFvWmy2amd" TargetMode="External"/><Relationship Id="rId286" Type="http://schemas.openxmlformats.org/officeDocument/2006/relationships/hyperlink" Target="https://talan.bank.gov.ua/get-user-certificate/0ep93Iv2ehgp3T0-NI_z" TargetMode="External"/><Relationship Id="rId493" Type="http://schemas.openxmlformats.org/officeDocument/2006/relationships/hyperlink" Target="https://talan.bank.gov.ua/get-user-certificate/0ep93EW6jvd0HPWHysAD" TargetMode="External"/><Relationship Id="rId507" Type="http://schemas.openxmlformats.org/officeDocument/2006/relationships/hyperlink" Target="https://talan.bank.gov.ua/get-user-certificate/0ep93aLnyIrE8Sp44jbx" TargetMode="External"/><Relationship Id="rId714" Type="http://schemas.openxmlformats.org/officeDocument/2006/relationships/hyperlink" Target="https://talan.bank.gov.ua/get-user-certificate/0ep93X_FKNsCI4phe1Vd" TargetMode="External"/><Relationship Id="rId921" Type="http://schemas.openxmlformats.org/officeDocument/2006/relationships/hyperlink" Target="https://talan.bank.gov.ua/get-user-certificate/0ep936X1XX1dyJ8jOChM" TargetMode="External"/><Relationship Id="rId1137" Type="http://schemas.openxmlformats.org/officeDocument/2006/relationships/hyperlink" Target="https://talan.bank.gov.ua/get-user-certificate/0ep93t0AjdmtJzTRB7GM" TargetMode="External"/><Relationship Id="rId1344" Type="http://schemas.openxmlformats.org/officeDocument/2006/relationships/hyperlink" Target="https://talan.bank.gov.ua/get-user-certificate/0ep93b6q7gBOhR6Ztndn" TargetMode="External"/><Relationship Id="rId1551" Type="http://schemas.openxmlformats.org/officeDocument/2006/relationships/hyperlink" Target="https://talan.bank.gov.ua/get-user-certificate/0ep93pusFdyBRcdmcZKT" TargetMode="External"/><Relationship Id="rId1789" Type="http://schemas.openxmlformats.org/officeDocument/2006/relationships/hyperlink" Target="https://talan.bank.gov.ua/get-user-certificate/0ep93ds1d3MZS-BtvegX" TargetMode="External"/><Relationship Id="rId50" Type="http://schemas.openxmlformats.org/officeDocument/2006/relationships/hyperlink" Target="https://talan.bank.gov.ua/get-user-certificate/0ep93B182oVs8_xiCVdT" TargetMode="External"/><Relationship Id="rId146" Type="http://schemas.openxmlformats.org/officeDocument/2006/relationships/hyperlink" Target="https://talan.bank.gov.ua/get-user-certificate/0ep93f9PCF377uUtDCC4" TargetMode="External"/><Relationship Id="rId353" Type="http://schemas.openxmlformats.org/officeDocument/2006/relationships/hyperlink" Target="https://talan.bank.gov.ua/get-user-certificate/0ep93bM4t2grdEi6GBn7" TargetMode="External"/><Relationship Id="rId560" Type="http://schemas.openxmlformats.org/officeDocument/2006/relationships/hyperlink" Target="https://talan.bank.gov.ua/get-user-certificate/0ep937aYKHZMidSPrZpA" TargetMode="External"/><Relationship Id="rId798" Type="http://schemas.openxmlformats.org/officeDocument/2006/relationships/hyperlink" Target="https://talan.bank.gov.ua/get-user-certificate/0ep93tmQCGpPWVrZEXrB" TargetMode="External"/><Relationship Id="rId1190" Type="http://schemas.openxmlformats.org/officeDocument/2006/relationships/hyperlink" Target="https://talan.bank.gov.ua/get-user-certificate/0ep93dZ4jrteYR7jq7Ll" TargetMode="External"/><Relationship Id="rId1204" Type="http://schemas.openxmlformats.org/officeDocument/2006/relationships/hyperlink" Target="https://talan.bank.gov.ua/get-user-certificate/0ep932jgKTTc2NACteR4" TargetMode="External"/><Relationship Id="rId1411" Type="http://schemas.openxmlformats.org/officeDocument/2006/relationships/hyperlink" Target="https://talan.bank.gov.ua/get-user-certificate/0ep93Clri1gb616plh4Y" TargetMode="External"/><Relationship Id="rId1649" Type="http://schemas.openxmlformats.org/officeDocument/2006/relationships/hyperlink" Target="https://talan.bank.gov.ua/get-user-certificate/0ep93TU3yGkIo20CG1eJ" TargetMode="External"/><Relationship Id="rId1856" Type="http://schemas.openxmlformats.org/officeDocument/2006/relationships/hyperlink" Target="https://talan.bank.gov.ua/get-user-certificate/0ep93bhDekTWfxk8EIrC" TargetMode="External"/><Relationship Id="rId213" Type="http://schemas.openxmlformats.org/officeDocument/2006/relationships/hyperlink" Target="https://talan.bank.gov.ua/get-user-certificate/0ep93S-JC_GFFpSZ2wor" TargetMode="External"/><Relationship Id="rId420" Type="http://schemas.openxmlformats.org/officeDocument/2006/relationships/hyperlink" Target="https://talan.bank.gov.ua/get-user-certificate/0ep93tu1l9ktzg1i54lb" TargetMode="External"/><Relationship Id="rId658" Type="http://schemas.openxmlformats.org/officeDocument/2006/relationships/hyperlink" Target="https://talan.bank.gov.ua/get-user-certificate/0ep93G8hrG7yoGrL-EKm" TargetMode="External"/><Relationship Id="rId865" Type="http://schemas.openxmlformats.org/officeDocument/2006/relationships/hyperlink" Target="https://talan.bank.gov.ua/get-user-certificate/0ep93VHkSoew2TBw5YZP" TargetMode="External"/><Relationship Id="rId1050" Type="http://schemas.openxmlformats.org/officeDocument/2006/relationships/hyperlink" Target="https://talan.bank.gov.ua/get-user-certificate/0ep93kaGMUrX3kopB3HT" TargetMode="External"/><Relationship Id="rId1288" Type="http://schemas.openxmlformats.org/officeDocument/2006/relationships/hyperlink" Target="https://talan.bank.gov.ua/get-user-certificate/0ep93OCwomtkaakUS10V" TargetMode="External"/><Relationship Id="rId1495" Type="http://schemas.openxmlformats.org/officeDocument/2006/relationships/hyperlink" Target="https://talan.bank.gov.ua/get-user-certificate/0ep93-HCxAmDUio_ZtvA" TargetMode="External"/><Relationship Id="rId1509" Type="http://schemas.openxmlformats.org/officeDocument/2006/relationships/hyperlink" Target="https://talan.bank.gov.ua/get-user-certificate/0ep93KRRq4AjvyvMw3lr" TargetMode="External"/><Relationship Id="rId1716" Type="http://schemas.openxmlformats.org/officeDocument/2006/relationships/hyperlink" Target="https://talan.bank.gov.ua/get-user-certificate/0ep938v9PDL7UY2A-J6E" TargetMode="External"/><Relationship Id="rId297" Type="http://schemas.openxmlformats.org/officeDocument/2006/relationships/hyperlink" Target="https://talan.bank.gov.ua/get-user-certificate/0ep93Z-_OI4cVRauwJ7x" TargetMode="External"/><Relationship Id="rId518" Type="http://schemas.openxmlformats.org/officeDocument/2006/relationships/hyperlink" Target="https://talan.bank.gov.ua/get-user-certificate/0ep93JCsVYJng1rIU7PR" TargetMode="External"/><Relationship Id="rId725" Type="http://schemas.openxmlformats.org/officeDocument/2006/relationships/hyperlink" Target="https://talan.bank.gov.ua/get-user-certificate/0ep93SETvmIepiP16GpE" TargetMode="External"/><Relationship Id="rId932" Type="http://schemas.openxmlformats.org/officeDocument/2006/relationships/hyperlink" Target="https://talan.bank.gov.ua/get-user-certificate/0ep93ZvT8GkyrVbbcZen" TargetMode="External"/><Relationship Id="rId1148" Type="http://schemas.openxmlformats.org/officeDocument/2006/relationships/hyperlink" Target="https://talan.bank.gov.ua/get-user-certificate/0ep93NfaJ-l2fTxL8yDe" TargetMode="External"/><Relationship Id="rId1355" Type="http://schemas.openxmlformats.org/officeDocument/2006/relationships/hyperlink" Target="https://talan.bank.gov.ua/get-user-certificate/0ep93Y7GvI6p-iOHFd28" TargetMode="External"/><Relationship Id="rId1562" Type="http://schemas.openxmlformats.org/officeDocument/2006/relationships/hyperlink" Target="https://talan.bank.gov.ua/get-user-certificate/0ep934bRS0ScMTFpuQHD" TargetMode="External"/><Relationship Id="rId157" Type="http://schemas.openxmlformats.org/officeDocument/2006/relationships/hyperlink" Target="https://talan.bank.gov.ua/get-user-certificate/0ep93Q4STdWcuP1MS7vQ" TargetMode="External"/><Relationship Id="rId364" Type="http://schemas.openxmlformats.org/officeDocument/2006/relationships/hyperlink" Target="https://talan.bank.gov.ua/get-user-certificate/0ep93JZswzBkZiubGcJ2" TargetMode="External"/><Relationship Id="rId1008" Type="http://schemas.openxmlformats.org/officeDocument/2006/relationships/hyperlink" Target="https://talan.bank.gov.ua/get-user-certificate/0ep93bsjv2PEjmcFFDgk" TargetMode="External"/><Relationship Id="rId1215" Type="http://schemas.openxmlformats.org/officeDocument/2006/relationships/hyperlink" Target="https://talan.bank.gov.ua/get-user-certificate/0ep93w4Qm09ZHPrZu4Xd" TargetMode="External"/><Relationship Id="rId1422" Type="http://schemas.openxmlformats.org/officeDocument/2006/relationships/hyperlink" Target="https://talan.bank.gov.ua/get-user-certificate/0ep937O-52JR912-4hDP" TargetMode="External"/><Relationship Id="rId1867" Type="http://schemas.openxmlformats.org/officeDocument/2006/relationships/hyperlink" Target="https://talan.bank.gov.ua/get-user-certificate/0ep93reJHsIP_-8i3ky1" TargetMode="External"/><Relationship Id="rId61" Type="http://schemas.openxmlformats.org/officeDocument/2006/relationships/hyperlink" Target="https://talan.bank.gov.ua/get-user-certificate/0ep93Y3ru6drPvq646YA" TargetMode="External"/><Relationship Id="rId571" Type="http://schemas.openxmlformats.org/officeDocument/2006/relationships/hyperlink" Target="https://talan.bank.gov.ua/get-user-certificate/0ep93CLvJyt-SvVUN74f" TargetMode="External"/><Relationship Id="rId669" Type="http://schemas.openxmlformats.org/officeDocument/2006/relationships/hyperlink" Target="https://talan.bank.gov.ua/get-user-certificate/0ep932Xfpr5HWtb41npD" TargetMode="External"/><Relationship Id="rId876" Type="http://schemas.openxmlformats.org/officeDocument/2006/relationships/hyperlink" Target="https://talan.bank.gov.ua/get-user-certificate/0ep9380E1QdoyFwxvv4-" TargetMode="External"/><Relationship Id="rId1299" Type="http://schemas.openxmlformats.org/officeDocument/2006/relationships/hyperlink" Target="https://talan.bank.gov.ua/get-user-certificate/0ep938VIkE6OSKzxwY9_" TargetMode="External"/><Relationship Id="rId1727" Type="http://schemas.openxmlformats.org/officeDocument/2006/relationships/hyperlink" Target="https://talan.bank.gov.ua/get-user-certificate/0ep93XKtPiFomZtLyk-m" TargetMode="External"/><Relationship Id="rId19" Type="http://schemas.openxmlformats.org/officeDocument/2006/relationships/hyperlink" Target="https://talan.bank.gov.ua/get-user-certificate/0ep93uAaXKAre6EWiaYH" TargetMode="External"/><Relationship Id="rId224" Type="http://schemas.openxmlformats.org/officeDocument/2006/relationships/hyperlink" Target="https://talan.bank.gov.ua/get-user-certificate/0ep93hl4Eb-_yvxxPJWI" TargetMode="External"/><Relationship Id="rId431" Type="http://schemas.openxmlformats.org/officeDocument/2006/relationships/hyperlink" Target="https://talan.bank.gov.ua/get-user-certificate/0ep93Q4j2jjjbLkYuZwd" TargetMode="External"/><Relationship Id="rId529" Type="http://schemas.openxmlformats.org/officeDocument/2006/relationships/hyperlink" Target="https://talan.bank.gov.ua/get-user-certificate/0ep93ZIGaRuOiL6ysiFa" TargetMode="External"/><Relationship Id="rId736" Type="http://schemas.openxmlformats.org/officeDocument/2006/relationships/hyperlink" Target="https://talan.bank.gov.ua/get-user-certificate/0ep931mOReKKcJBMBcje" TargetMode="External"/><Relationship Id="rId1061" Type="http://schemas.openxmlformats.org/officeDocument/2006/relationships/hyperlink" Target="https://talan.bank.gov.ua/get-user-certificate/0ep939LxgHtLNY2DwFQ8" TargetMode="External"/><Relationship Id="rId1159" Type="http://schemas.openxmlformats.org/officeDocument/2006/relationships/hyperlink" Target="https://talan.bank.gov.ua/get-user-certificate/0ep93LLT8SD0UnM3oJKu" TargetMode="External"/><Relationship Id="rId1366" Type="http://schemas.openxmlformats.org/officeDocument/2006/relationships/hyperlink" Target="https://talan.bank.gov.ua/get-user-certificate/0ep938c-ceN2fmB1mrZ9" TargetMode="External"/><Relationship Id="rId168" Type="http://schemas.openxmlformats.org/officeDocument/2006/relationships/hyperlink" Target="https://talan.bank.gov.ua/get-user-certificate/0ep93dGVnuThKPI24CrU" TargetMode="External"/><Relationship Id="rId943" Type="http://schemas.openxmlformats.org/officeDocument/2006/relationships/hyperlink" Target="https://talan.bank.gov.ua/get-user-certificate/0ep93LztDRtAFD21_Occ" TargetMode="External"/><Relationship Id="rId1019" Type="http://schemas.openxmlformats.org/officeDocument/2006/relationships/hyperlink" Target="https://talan.bank.gov.ua/get-user-certificate/0ep939MZQTIKT4KWDpgy" TargetMode="External"/><Relationship Id="rId1573" Type="http://schemas.openxmlformats.org/officeDocument/2006/relationships/hyperlink" Target="https://talan.bank.gov.ua/get-user-certificate/0ep93Nm6hroZ312GMjwd" TargetMode="External"/><Relationship Id="rId1780" Type="http://schemas.openxmlformats.org/officeDocument/2006/relationships/hyperlink" Target="https://talan.bank.gov.ua/get-user-certificate/0ep93F6jozvvjT06Qgqs" TargetMode="External"/><Relationship Id="rId1878" Type="http://schemas.openxmlformats.org/officeDocument/2006/relationships/hyperlink" Target="https://talan.bank.gov.ua/get-user-certificate/0ep932yuASAXqzf2MeZF" TargetMode="External"/><Relationship Id="rId72" Type="http://schemas.openxmlformats.org/officeDocument/2006/relationships/hyperlink" Target="https://talan.bank.gov.ua/get-user-certificate/0ep93zrgHiOmq_TQIY9d" TargetMode="External"/><Relationship Id="rId375" Type="http://schemas.openxmlformats.org/officeDocument/2006/relationships/hyperlink" Target="https://talan.bank.gov.ua/get-user-certificate/0ep93UN19-bFltQtNaAK" TargetMode="External"/><Relationship Id="rId582" Type="http://schemas.openxmlformats.org/officeDocument/2006/relationships/hyperlink" Target="https://talan.bank.gov.ua/get-user-certificate/0ep93TPf8inLvS3hynvH" TargetMode="External"/><Relationship Id="rId803" Type="http://schemas.openxmlformats.org/officeDocument/2006/relationships/hyperlink" Target="https://talan.bank.gov.ua/get-user-certificate/0ep93444TGYUF11c1hu1" TargetMode="External"/><Relationship Id="rId1226" Type="http://schemas.openxmlformats.org/officeDocument/2006/relationships/hyperlink" Target="https://talan.bank.gov.ua/get-user-certificate/0ep93-z_cwEpixOC-OmT" TargetMode="External"/><Relationship Id="rId1433" Type="http://schemas.openxmlformats.org/officeDocument/2006/relationships/hyperlink" Target="https://talan.bank.gov.ua/get-user-certificate/0ep9309rfdFWC5MFjuUn" TargetMode="External"/><Relationship Id="rId1640" Type="http://schemas.openxmlformats.org/officeDocument/2006/relationships/hyperlink" Target="https://talan.bank.gov.ua/get-user-certificate/0ep934MW9_OPpnemhCj-" TargetMode="External"/><Relationship Id="rId1738" Type="http://schemas.openxmlformats.org/officeDocument/2006/relationships/hyperlink" Target="https://talan.bank.gov.ua/get-user-certificate/0ep93oH8d8r1jFiX7fYe" TargetMode="External"/><Relationship Id="rId3" Type="http://schemas.openxmlformats.org/officeDocument/2006/relationships/hyperlink" Target="https://talan.bank.gov.ua/get-user-certificate/0ep935vydGiU9LW7QoHr" TargetMode="External"/><Relationship Id="rId235" Type="http://schemas.openxmlformats.org/officeDocument/2006/relationships/hyperlink" Target="https://talan.bank.gov.ua/get-user-certificate/0ep93HGwjzKFqdNkYvJl" TargetMode="External"/><Relationship Id="rId442" Type="http://schemas.openxmlformats.org/officeDocument/2006/relationships/hyperlink" Target="https://talan.bank.gov.ua/get-user-certificate/0ep93abe21yLf6FgWjct" TargetMode="External"/><Relationship Id="rId887" Type="http://schemas.openxmlformats.org/officeDocument/2006/relationships/hyperlink" Target="https://talan.bank.gov.ua/get-user-certificate/0ep93NBfBURWm1DzSeHY" TargetMode="External"/><Relationship Id="rId1072" Type="http://schemas.openxmlformats.org/officeDocument/2006/relationships/hyperlink" Target="https://talan.bank.gov.ua/get-user-certificate/0ep93oMkiN_M1X3egW1X" TargetMode="External"/><Relationship Id="rId1500" Type="http://schemas.openxmlformats.org/officeDocument/2006/relationships/hyperlink" Target="https://talan.bank.gov.ua/get-user-certificate/0ep93AVF8_ZpRA_RRkpX" TargetMode="External"/><Relationship Id="rId302" Type="http://schemas.openxmlformats.org/officeDocument/2006/relationships/hyperlink" Target="https://talan.bank.gov.ua/get-user-certificate/0ep930QMDlVFuycF4YRo" TargetMode="External"/><Relationship Id="rId747" Type="http://schemas.openxmlformats.org/officeDocument/2006/relationships/hyperlink" Target="https://talan.bank.gov.ua/get-user-certificate/0ep936X0CD5iT505KHbM" TargetMode="External"/><Relationship Id="rId954" Type="http://schemas.openxmlformats.org/officeDocument/2006/relationships/hyperlink" Target="https://talan.bank.gov.ua/get-user-certificate/0ep932i4SS0DMvIEyQIB" TargetMode="External"/><Relationship Id="rId1377" Type="http://schemas.openxmlformats.org/officeDocument/2006/relationships/hyperlink" Target="https://talan.bank.gov.ua/get-user-certificate/0ep93NnoPvOTeJs-KG5B" TargetMode="External"/><Relationship Id="rId1584" Type="http://schemas.openxmlformats.org/officeDocument/2006/relationships/hyperlink" Target="https://talan.bank.gov.ua/get-user-certificate/0ep936DtefiMZ_CquO48" TargetMode="External"/><Relationship Id="rId1791" Type="http://schemas.openxmlformats.org/officeDocument/2006/relationships/hyperlink" Target="https://talan.bank.gov.ua/get-user-certificate/0ep93NdO9fLXD37-n1Y8" TargetMode="External"/><Relationship Id="rId1805" Type="http://schemas.openxmlformats.org/officeDocument/2006/relationships/hyperlink" Target="https://talan.bank.gov.ua/get-user-certificate/0ep93D24LYBVkkIF4t2I" TargetMode="External"/><Relationship Id="rId83" Type="http://schemas.openxmlformats.org/officeDocument/2006/relationships/hyperlink" Target="https://talan.bank.gov.ua/get-user-certificate/0ep933S0JmvdYtRcRPWc" TargetMode="External"/><Relationship Id="rId179" Type="http://schemas.openxmlformats.org/officeDocument/2006/relationships/hyperlink" Target="https://talan.bank.gov.ua/get-user-certificate/0ep93FnSgXBY9TJOJ3z4" TargetMode="External"/><Relationship Id="rId386" Type="http://schemas.openxmlformats.org/officeDocument/2006/relationships/hyperlink" Target="https://talan.bank.gov.ua/get-user-certificate/0ep937QgIRpnQYHHR_SM" TargetMode="External"/><Relationship Id="rId593" Type="http://schemas.openxmlformats.org/officeDocument/2006/relationships/hyperlink" Target="https://talan.bank.gov.ua/get-user-certificate/0ep93vxKnE-xYltVCA_8" TargetMode="External"/><Relationship Id="rId607" Type="http://schemas.openxmlformats.org/officeDocument/2006/relationships/hyperlink" Target="https://talan.bank.gov.ua/get-user-certificate/0ep93YBRJDTXl2FNDxHA" TargetMode="External"/><Relationship Id="rId814" Type="http://schemas.openxmlformats.org/officeDocument/2006/relationships/hyperlink" Target="https://talan.bank.gov.ua/get-user-certificate/0ep93YkMPSW461J3QXrM" TargetMode="External"/><Relationship Id="rId1237" Type="http://schemas.openxmlformats.org/officeDocument/2006/relationships/hyperlink" Target="https://talan.bank.gov.ua/get-user-certificate/0ep93iI6hYgAz3HIpRXE" TargetMode="External"/><Relationship Id="rId1444" Type="http://schemas.openxmlformats.org/officeDocument/2006/relationships/hyperlink" Target="https://talan.bank.gov.ua/get-user-certificate/0ep93eWYyEbh1jDW6myL" TargetMode="External"/><Relationship Id="rId1651" Type="http://schemas.openxmlformats.org/officeDocument/2006/relationships/hyperlink" Target="https://talan.bank.gov.ua/get-user-certificate/0ep931ODzE9f0meRaQE1" TargetMode="External"/><Relationship Id="rId246" Type="http://schemas.openxmlformats.org/officeDocument/2006/relationships/hyperlink" Target="https://talan.bank.gov.ua/get-user-certificate/0ep93HmBvWhnjYXw5b_J" TargetMode="External"/><Relationship Id="rId453" Type="http://schemas.openxmlformats.org/officeDocument/2006/relationships/hyperlink" Target="https://talan.bank.gov.ua/get-user-certificate/0ep93DKBkCdW8DH5lASd" TargetMode="External"/><Relationship Id="rId660" Type="http://schemas.openxmlformats.org/officeDocument/2006/relationships/hyperlink" Target="https://talan.bank.gov.ua/get-user-certificate/0ep93FH7397a5qUO7mIV" TargetMode="External"/><Relationship Id="rId898" Type="http://schemas.openxmlformats.org/officeDocument/2006/relationships/hyperlink" Target="https://talan.bank.gov.ua/get-user-certificate/0ep93hSJQAXL6xtWH7le" TargetMode="External"/><Relationship Id="rId1083" Type="http://schemas.openxmlformats.org/officeDocument/2006/relationships/hyperlink" Target="https://talan.bank.gov.ua/get-user-certificate/0ep93JwM-XSKPOzorhjb" TargetMode="External"/><Relationship Id="rId1290" Type="http://schemas.openxmlformats.org/officeDocument/2006/relationships/hyperlink" Target="https://talan.bank.gov.ua/get-user-certificate/0ep93yXjPDWExjydgwfj" TargetMode="External"/><Relationship Id="rId1304" Type="http://schemas.openxmlformats.org/officeDocument/2006/relationships/hyperlink" Target="https://talan.bank.gov.ua/get-user-certificate/0ep93uqhAWzlfexNsOTQ" TargetMode="External"/><Relationship Id="rId1511" Type="http://schemas.openxmlformats.org/officeDocument/2006/relationships/hyperlink" Target="https://talan.bank.gov.ua/get-user-certificate/0ep93IlFdMwgWRKErtMg" TargetMode="External"/><Relationship Id="rId1749" Type="http://schemas.openxmlformats.org/officeDocument/2006/relationships/hyperlink" Target="https://talan.bank.gov.ua/get-user-certificate/0ep93LWRuf8ib5PcqtJr" TargetMode="External"/><Relationship Id="rId106" Type="http://schemas.openxmlformats.org/officeDocument/2006/relationships/hyperlink" Target="https://talan.bank.gov.ua/get-user-certificate/0ep93Wcb75KOOQu0UDuF" TargetMode="External"/><Relationship Id="rId313" Type="http://schemas.openxmlformats.org/officeDocument/2006/relationships/hyperlink" Target="https://talan.bank.gov.ua/get-user-certificate/0ep93WdNIB1MCdIDkxKu" TargetMode="External"/><Relationship Id="rId758" Type="http://schemas.openxmlformats.org/officeDocument/2006/relationships/hyperlink" Target="https://talan.bank.gov.ua/get-user-certificate/0ep93YtJNayJfpUvPgpm" TargetMode="External"/><Relationship Id="rId965" Type="http://schemas.openxmlformats.org/officeDocument/2006/relationships/hyperlink" Target="https://talan.bank.gov.ua/get-user-certificate/0ep93rchkRLYFOxFEZHu" TargetMode="External"/><Relationship Id="rId1150" Type="http://schemas.openxmlformats.org/officeDocument/2006/relationships/hyperlink" Target="https://talan.bank.gov.ua/get-user-certificate/0ep93K_irl6I3pI-J6mA" TargetMode="External"/><Relationship Id="rId1388" Type="http://schemas.openxmlformats.org/officeDocument/2006/relationships/hyperlink" Target="https://talan.bank.gov.ua/get-user-certificate/0ep935GaotGkmkchi1KE" TargetMode="External"/><Relationship Id="rId1595" Type="http://schemas.openxmlformats.org/officeDocument/2006/relationships/hyperlink" Target="https://talan.bank.gov.ua/get-user-certificate/0ep93uRO6h8Aud_FOuG_" TargetMode="External"/><Relationship Id="rId1609" Type="http://schemas.openxmlformats.org/officeDocument/2006/relationships/hyperlink" Target="https://talan.bank.gov.ua/get-user-certificate/0ep93YvtFFmXjdB7UiUP" TargetMode="External"/><Relationship Id="rId1816" Type="http://schemas.openxmlformats.org/officeDocument/2006/relationships/hyperlink" Target="https://talan.bank.gov.ua/get-user-certificate/0ep93yDTaSr1Zv1z_ZQE" TargetMode="External"/><Relationship Id="rId10" Type="http://schemas.openxmlformats.org/officeDocument/2006/relationships/hyperlink" Target="https://talan.bank.gov.ua/get-user-certificate/0ep93KOf4TjizoKbLBPv" TargetMode="External"/><Relationship Id="rId94" Type="http://schemas.openxmlformats.org/officeDocument/2006/relationships/hyperlink" Target="https://talan.bank.gov.ua/get-user-certificate/0ep93gqhqddqAc-161ly" TargetMode="External"/><Relationship Id="rId397" Type="http://schemas.openxmlformats.org/officeDocument/2006/relationships/hyperlink" Target="https://talan.bank.gov.ua/get-user-certificate/0ep932A6txxlQbJC0c_k" TargetMode="External"/><Relationship Id="rId520" Type="http://schemas.openxmlformats.org/officeDocument/2006/relationships/hyperlink" Target="https://talan.bank.gov.ua/get-user-certificate/0ep930ZNHbD8s-LTSuzB" TargetMode="External"/><Relationship Id="rId618" Type="http://schemas.openxmlformats.org/officeDocument/2006/relationships/hyperlink" Target="https://talan.bank.gov.ua/get-user-certificate/0ep93S11gPBwYlJ02j6f" TargetMode="External"/><Relationship Id="rId825" Type="http://schemas.openxmlformats.org/officeDocument/2006/relationships/hyperlink" Target="https://talan.bank.gov.ua/get-user-certificate/0ep93dEyTs8iUyaCcfsp" TargetMode="External"/><Relationship Id="rId1248" Type="http://schemas.openxmlformats.org/officeDocument/2006/relationships/hyperlink" Target="https://talan.bank.gov.ua/get-user-certificate/0ep93dHiP67l9osxF7XS" TargetMode="External"/><Relationship Id="rId1455" Type="http://schemas.openxmlformats.org/officeDocument/2006/relationships/hyperlink" Target="https://talan.bank.gov.ua/get-user-certificate/0ep93AAYy3AW0KltSFZs" TargetMode="External"/><Relationship Id="rId1662" Type="http://schemas.openxmlformats.org/officeDocument/2006/relationships/hyperlink" Target="https://talan.bank.gov.ua/get-user-certificate/0ep93YWVTti3H4macI9c" TargetMode="External"/><Relationship Id="rId257" Type="http://schemas.openxmlformats.org/officeDocument/2006/relationships/hyperlink" Target="https://talan.bank.gov.ua/get-user-certificate/0ep93_Es38FDBsFTn-0e" TargetMode="External"/><Relationship Id="rId464" Type="http://schemas.openxmlformats.org/officeDocument/2006/relationships/hyperlink" Target="https://talan.bank.gov.ua/get-user-certificate/0ep936wGsb2wDHxVrciG" TargetMode="External"/><Relationship Id="rId1010" Type="http://schemas.openxmlformats.org/officeDocument/2006/relationships/hyperlink" Target="https://talan.bank.gov.ua/get-user-certificate/0ep93BLsA3CaFuA7n1De" TargetMode="External"/><Relationship Id="rId1094" Type="http://schemas.openxmlformats.org/officeDocument/2006/relationships/hyperlink" Target="https://talan.bank.gov.ua/get-user-certificate/0ep93k2ah8kvc5Tlbsp9" TargetMode="External"/><Relationship Id="rId1108" Type="http://schemas.openxmlformats.org/officeDocument/2006/relationships/hyperlink" Target="https://talan.bank.gov.ua/get-user-certificate/0ep932afmgXZQJnYkfev" TargetMode="External"/><Relationship Id="rId1315" Type="http://schemas.openxmlformats.org/officeDocument/2006/relationships/hyperlink" Target="https://talan.bank.gov.ua/get-user-certificate/0ep93fRqWTG4595aJGp7" TargetMode="External"/><Relationship Id="rId117" Type="http://schemas.openxmlformats.org/officeDocument/2006/relationships/hyperlink" Target="https://talan.bank.gov.ua/get-user-certificate/0ep93dXjdUYIT3cHuUg9" TargetMode="External"/><Relationship Id="rId671" Type="http://schemas.openxmlformats.org/officeDocument/2006/relationships/hyperlink" Target="https://talan.bank.gov.ua/get-user-certificate/0ep93_OwhIXq0bQ2Sm-e" TargetMode="External"/><Relationship Id="rId769" Type="http://schemas.openxmlformats.org/officeDocument/2006/relationships/hyperlink" Target="https://talan.bank.gov.ua/get-user-certificate/0ep93Gn0j2BEA6_qDzaJ" TargetMode="External"/><Relationship Id="rId976" Type="http://schemas.openxmlformats.org/officeDocument/2006/relationships/hyperlink" Target="https://talan.bank.gov.ua/get-user-certificate/0ep934spxYXYq1LXskqM" TargetMode="External"/><Relationship Id="rId1399" Type="http://schemas.openxmlformats.org/officeDocument/2006/relationships/hyperlink" Target="https://talan.bank.gov.ua/get-user-certificate/0ep93kJdaRZ9LLGCWo7g" TargetMode="External"/><Relationship Id="rId324" Type="http://schemas.openxmlformats.org/officeDocument/2006/relationships/hyperlink" Target="https://talan.bank.gov.ua/get-user-certificate/0ep93-MsQKwiSRdE_BCf" TargetMode="External"/><Relationship Id="rId531" Type="http://schemas.openxmlformats.org/officeDocument/2006/relationships/hyperlink" Target="https://talan.bank.gov.ua/get-user-certificate/0ep93BT3D7dBIQrM0UKn" TargetMode="External"/><Relationship Id="rId629" Type="http://schemas.openxmlformats.org/officeDocument/2006/relationships/hyperlink" Target="https://talan.bank.gov.ua/get-user-certificate/0ep93dwvWzqx7yeDjnzc" TargetMode="External"/><Relationship Id="rId1161" Type="http://schemas.openxmlformats.org/officeDocument/2006/relationships/hyperlink" Target="https://talan.bank.gov.ua/get-user-certificate/0ep93HgxepUYS7Lug0RM" TargetMode="External"/><Relationship Id="rId1259" Type="http://schemas.openxmlformats.org/officeDocument/2006/relationships/hyperlink" Target="https://talan.bank.gov.ua/get-user-certificate/0ep930xogYD5Qhqou1L3" TargetMode="External"/><Relationship Id="rId1466" Type="http://schemas.openxmlformats.org/officeDocument/2006/relationships/hyperlink" Target="https://talan.bank.gov.ua/get-user-certificate/0ep93arPVplKke_2E1X1" TargetMode="External"/><Relationship Id="rId836" Type="http://schemas.openxmlformats.org/officeDocument/2006/relationships/hyperlink" Target="https://talan.bank.gov.ua/get-user-certificate/0ep93KkheoevM0G4HWjO" TargetMode="External"/><Relationship Id="rId1021" Type="http://schemas.openxmlformats.org/officeDocument/2006/relationships/hyperlink" Target="https://talan.bank.gov.ua/get-user-certificate/0ep93DpOnXdxflfvhhwp" TargetMode="External"/><Relationship Id="rId1119" Type="http://schemas.openxmlformats.org/officeDocument/2006/relationships/hyperlink" Target="https://talan.bank.gov.ua/get-user-certificate/0ep93GJ_Z_leDgDpN_7z" TargetMode="External"/><Relationship Id="rId1673" Type="http://schemas.openxmlformats.org/officeDocument/2006/relationships/hyperlink" Target="https://talan.bank.gov.ua/get-user-certificate/0ep93A7FEVoYyfjNQI0s" TargetMode="External"/><Relationship Id="rId1880" Type="http://schemas.openxmlformats.org/officeDocument/2006/relationships/hyperlink" Target="https://talan.bank.gov.ua/get-user-certificate/0ep93g9Wutvv_pcnqxBf" TargetMode="External"/><Relationship Id="rId903" Type="http://schemas.openxmlformats.org/officeDocument/2006/relationships/hyperlink" Target="https://talan.bank.gov.ua/get-user-certificate/0ep93e7mdOrKZrWD0xkb" TargetMode="External"/><Relationship Id="rId1326" Type="http://schemas.openxmlformats.org/officeDocument/2006/relationships/hyperlink" Target="https://talan.bank.gov.ua/get-user-certificate/0ep93kW2fcXaePEQEeXl" TargetMode="External"/><Relationship Id="rId1533" Type="http://schemas.openxmlformats.org/officeDocument/2006/relationships/hyperlink" Target="https://talan.bank.gov.ua/get-user-certificate/0ep93DgvwqaWsVxYtyXT" TargetMode="External"/><Relationship Id="rId1740" Type="http://schemas.openxmlformats.org/officeDocument/2006/relationships/hyperlink" Target="https://talan.bank.gov.ua/get-user-certificate/0ep93tsrWOIBpPZB-3yZ" TargetMode="External"/><Relationship Id="rId32" Type="http://schemas.openxmlformats.org/officeDocument/2006/relationships/hyperlink" Target="https://talan.bank.gov.ua/get-user-certificate/0ep93RClGL5Vcpl-Fixa" TargetMode="External"/><Relationship Id="rId1600" Type="http://schemas.openxmlformats.org/officeDocument/2006/relationships/hyperlink" Target="https://talan.bank.gov.ua/get-user-certificate/0ep93NlF4gwGxPickeal" TargetMode="External"/><Relationship Id="rId1838" Type="http://schemas.openxmlformats.org/officeDocument/2006/relationships/hyperlink" Target="https://talan.bank.gov.ua/get-user-certificate/0ep93eaMHMHJ0gmUq9QP" TargetMode="External"/><Relationship Id="rId181" Type="http://schemas.openxmlformats.org/officeDocument/2006/relationships/hyperlink" Target="https://talan.bank.gov.ua/get-user-certificate/0ep93r5iRm4n3db6Uea9" TargetMode="External"/><Relationship Id="rId279" Type="http://schemas.openxmlformats.org/officeDocument/2006/relationships/hyperlink" Target="https://talan.bank.gov.ua/get-user-certificate/0ep93CPWUTgfmdhLHNT3" TargetMode="External"/><Relationship Id="rId486" Type="http://schemas.openxmlformats.org/officeDocument/2006/relationships/hyperlink" Target="https://talan.bank.gov.ua/get-user-certificate/0ep931uFH8wpNMma2vi1" TargetMode="External"/><Relationship Id="rId693" Type="http://schemas.openxmlformats.org/officeDocument/2006/relationships/hyperlink" Target="https://talan.bank.gov.ua/get-user-certificate/0ep93_8JsP-2_DPCeYHc" TargetMode="External"/><Relationship Id="rId139" Type="http://schemas.openxmlformats.org/officeDocument/2006/relationships/hyperlink" Target="https://talan.bank.gov.ua/get-user-certificate/0ep932KfaYwUePDIxDNn" TargetMode="External"/><Relationship Id="rId346" Type="http://schemas.openxmlformats.org/officeDocument/2006/relationships/hyperlink" Target="https://talan.bank.gov.ua/get-user-certificate/0ep938iXyf-HLnG90FL0" TargetMode="External"/><Relationship Id="rId553" Type="http://schemas.openxmlformats.org/officeDocument/2006/relationships/hyperlink" Target="https://talan.bank.gov.ua/get-user-certificate/0ep93lCLmYRST1-eCojQ" TargetMode="External"/><Relationship Id="rId760" Type="http://schemas.openxmlformats.org/officeDocument/2006/relationships/hyperlink" Target="https://talan.bank.gov.ua/get-user-certificate/0ep93ucVV-xnHD2zmbf8" TargetMode="External"/><Relationship Id="rId998" Type="http://schemas.openxmlformats.org/officeDocument/2006/relationships/hyperlink" Target="https://talan.bank.gov.ua/get-user-certificate/0ep93zeIxAbak0FMe1hk" TargetMode="External"/><Relationship Id="rId1183" Type="http://schemas.openxmlformats.org/officeDocument/2006/relationships/hyperlink" Target="https://talan.bank.gov.ua/get-user-certificate/0ep93hFwGBPf293SIHG0" TargetMode="External"/><Relationship Id="rId1390" Type="http://schemas.openxmlformats.org/officeDocument/2006/relationships/hyperlink" Target="https://talan.bank.gov.ua/get-user-certificate/0ep93oyCfR4Ll-mIr8UJ" TargetMode="External"/><Relationship Id="rId206" Type="http://schemas.openxmlformats.org/officeDocument/2006/relationships/hyperlink" Target="https://talan.bank.gov.ua/get-user-certificate/0ep93dwMHWJ-oc1dbIpN" TargetMode="External"/><Relationship Id="rId413" Type="http://schemas.openxmlformats.org/officeDocument/2006/relationships/hyperlink" Target="https://talan.bank.gov.ua/get-user-certificate/0ep93ch0RYbjkFrPGyyS" TargetMode="External"/><Relationship Id="rId858" Type="http://schemas.openxmlformats.org/officeDocument/2006/relationships/hyperlink" Target="https://talan.bank.gov.ua/get-user-certificate/0ep93HsW24Lrl6KR-lYi" TargetMode="External"/><Relationship Id="rId1043" Type="http://schemas.openxmlformats.org/officeDocument/2006/relationships/hyperlink" Target="https://talan.bank.gov.ua/get-user-certificate/0ep93d6CsOuCscRSbH4b" TargetMode="External"/><Relationship Id="rId1488" Type="http://schemas.openxmlformats.org/officeDocument/2006/relationships/hyperlink" Target="https://talan.bank.gov.ua/get-user-certificate/0ep9325IqxGjMhrUH4oq" TargetMode="External"/><Relationship Id="rId1695" Type="http://schemas.openxmlformats.org/officeDocument/2006/relationships/hyperlink" Target="https://talan.bank.gov.ua/get-user-certificate/0ep93fgPxOZWgn-ODA76" TargetMode="External"/><Relationship Id="rId620" Type="http://schemas.openxmlformats.org/officeDocument/2006/relationships/hyperlink" Target="https://talan.bank.gov.ua/get-user-certificate/0ep9380P_4uPluJkaH3b" TargetMode="External"/><Relationship Id="rId718" Type="http://schemas.openxmlformats.org/officeDocument/2006/relationships/hyperlink" Target="https://talan.bank.gov.ua/get-user-certificate/0ep93qfcETsBJEFFToiJ" TargetMode="External"/><Relationship Id="rId925" Type="http://schemas.openxmlformats.org/officeDocument/2006/relationships/hyperlink" Target="https://talan.bank.gov.ua/get-user-certificate/0ep93TGHwXlyqnz6U-k9" TargetMode="External"/><Relationship Id="rId1250" Type="http://schemas.openxmlformats.org/officeDocument/2006/relationships/hyperlink" Target="https://talan.bank.gov.ua/get-user-certificate/0ep93egpvvPjqUonJh_S" TargetMode="External"/><Relationship Id="rId1348" Type="http://schemas.openxmlformats.org/officeDocument/2006/relationships/hyperlink" Target="https://talan.bank.gov.ua/get-user-certificate/0ep93TktYeTUvFbtnAQh" TargetMode="External"/><Relationship Id="rId1555" Type="http://schemas.openxmlformats.org/officeDocument/2006/relationships/hyperlink" Target="https://talan.bank.gov.ua/get-user-certificate/0ep93MGcEcvrriqwEZjK" TargetMode="External"/><Relationship Id="rId1762" Type="http://schemas.openxmlformats.org/officeDocument/2006/relationships/hyperlink" Target="https://talan.bank.gov.ua/get-user-certificate/0ep93wWO0ot4fh04TkIG" TargetMode="External"/><Relationship Id="rId1110" Type="http://schemas.openxmlformats.org/officeDocument/2006/relationships/hyperlink" Target="https://talan.bank.gov.ua/get-user-certificate/0ep93DQivzKFEhNPJbh0" TargetMode="External"/><Relationship Id="rId1208" Type="http://schemas.openxmlformats.org/officeDocument/2006/relationships/hyperlink" Target="https://talan.bank.gov.ua/get-user-certificate/0ep93QSPgrsu2t9_YQqm" TargetMode="External"/><Relationship Id="rId1415" Type="http://schemas.openxmlformats.org/officeDocument/2006/relationships/hyperlink" Target="https://talan.bank.gov.ua/get-user-certificate/0ep93yEPMsg00Q4qWtS1" TargetMode="External"/><Relationship Id="rId54" Type="http://schemas.openxmlformats.org/officeDocument/2006/relationships/hyperlink" Target="https://talan.bank.gov.ua/get-user-certificate/0ep93yhFzpIKhtAk8P8g" TargetMode="External"/><Relationship Id="rId1622" Type="http://schemas.openxmlformats.org/officeDocument/2006/relationships/hyperlink" Target="https://talan.bank.gov.ua/get-user-certificate/0ep93nUATjUL-MTaUIlq" TargetMode="External"/><Relationship Id="rId270" Type="http://schemas.openxmlformats.org/officeDocument/2006/relationships/hyperlink" Target="https://talan.bank.gov.ua/get-user-certificate/0ep93x-UwkW8Op3V7mqF" TargetMode="External"/><Relationship Id="rId130" Type="http://schemas.openxmlformats.org/officeDocument/2006/relationships/hyperlink" Target="https://talan.bank.gov.ua/get-user-certificate/0ep93qjcJvZHJwsA8TWg" TargetMode="External"/><Relationship Id="rId368" Type="http://schemas.openxmlformats.org/officeDocument/2006/relationships/hyperlink" Target="https://talan.bank.gov.ua/get-user-certificate/0ep939iGXTR9Tycr88eZ" TargetMode="External"/><Relationship Id="rId575" Type="http://schemas.openxmlformats.org/officeDocument/2006/relationships/hyperlink" Target="https://talan.bank.gov.ua/get-user-certificate/0ep9372ef99MVgj4h2I4" TargetMode="External"/><Relationship Id="rId782" Type="http://schemas.openxmlformats.org/officeDocument/2006/relationships/hyperlink" Target="https://talan.bank.gov.ua/get-user-certificate/0ep93vzRgxbmE4pzVlSk" TargetMode="External"/><Relationship Id="rId228" Type="http://schemas.openxmlformats.org/officeDocument/2006/relationships/hyperlink" Target="https://talan.bank.gov.ua/get-user-certificate/0ep93jJrK1z9AgjXoyTy" TargetMode="External"/><Relationship Id="rId435" Type="http://schemas.openxmlformats.org/officeDocument/2006/relationships/hyperlink" Target="https://talan.bank.gov.ua/get-user-certificate/0ep93O0i1rnWF85SmYti" TargetMode="External"/><Relationship Id="rId642" Type="http://schemas.openxmlformats.org/officeDocument/2006/relationships/hyperlink" Target="https://talan.bank.gov.ua/get-user-certificate/0ep93X2b3K0PXGBcLgr2" TargetMode="External"/><Relationship Id="rId1065" Type="http://schemas.openxmlformats.org/officeDocument/2006/relationships/hyperlink" Target="https://talan.bank.gov.ua/get-user-certificate/0ep93vKpr3md5Xj39rKK" TargetMode="External"/><Relationship Id="rId1272" Type="http://schemas.openxmlformats.org/officeDocument/2006/relationships/hyperlink" Target="https://talan.bank.gov.ua/get-user-certificate/0ep93yDOKFyAVPfmwa59" TargetMode="External"/><Relationship Id="rId502" Type="http://schemas.openxmlformats.org/officeDocument/2006/relationships/hyperlink" Target="https://talan.bank.gov.ua/get-user-certificate/0ep93ML_GL1w40DpDBmf" TargetMode="External"/><Relationship Id="rId947" Type="http://schemas.openxmlformats.org/officeDocument/2006/relationships/hyperlink" Target="https://talan.bank.gov.ua/get-user-certificate/0ep93QoP2p0GD6Ur8xzM" TargetMode="External"/><Relationship Id="rId1132" Type="http://schemas.openxmlformats.org/officeDocument/2006/relationships/hyperlink" Target="https://talan.bank.gov.ua/get-user-certificate/0ep9321TfxjnR10GdZix" TargetMode="External"/><Relationship Id="rId1577" Type="http://schemas.openxmlformats.org/officeDocument/2006/relationships/hyperlink" Target="https://talan.bank.gov.ua/get-user-certificate/0ep93FnzS-CpupfdcwRx" TargetMode="External"/><Relationship Id="rId1784" Type="http://schemas.openxmlformats.org/officeDocument/2006/relationships/hyperlink" Target="https://talan.bank.gov.ua/get-user-certificate/0ep93Pne3usuzWjHirTB" TargetMode="External"/><Relationship Id="rId76" Type="http://schemas.openxmlformats.org/officeDocument/2006/relationships/hyperlink" Target="https://talan.bank.gov.ua/get-user-certificate/0ep93gJ6FonTy8G6G7kc" TargetMode="External"/><Relationship Id="rId807" Type="http://schemas.openxmlformats.org/officeDocument/2006/relationships/hyperlink" Target="https://talan.bank.gov.ua/get-user-certificate/0ep93hAUYXTdr5WG2tYM" TargetMode="External"/><Relationship Id="rId1437" Type="http://schemas.openxmlformats.org/officeDocument/2006/relationships/hyperlink" Target="https://talan.bank.gov.ua/get-user-certificate/0ep93dS_kaBO1nsfaVc9" TargetMode="External"/><Relationship Id="rId1644" Type="http://schemas.openxmlformats.org/officeDocument/2006/relationships/hyperlink" Target="https://talan.bank.gov.ua/get-user-certificate/0ep93JggGijgjlixx9p3" TargetMode="External"/><Relationship Id="rId1851" Type="http://schemas.openxmlformats.org/officeDocument/2006/relationships/hyperlink" Target="https://talan.bank.gov.ua/get-user-certificate/0ep93T296Zf_XiVts92C" TargetMode="External"/><Relationship Id="rId1504" Type="http://schemas.openxmlformats.org/officeDocument/2006/relationships/hyperlink" Target="https://talan.bank.gov.ua/get-user-certificate/0ep93i3qakYP8urLaPYI" TargetMode="External"/><Relationship Id="rId1711" Type="http://schemas.openxmlformats.org/officeDocument/2006/relationships/hyperlink" Target="https://talan.bank.gov.ua/get-user-certificate/0ep936VTZofaeFsyVa5b" TargetMode="External"/><Relationship Id="rId292" Type="http://schemas.openxmlformats.org/officeDocument/2006/relationships/hyperlink" Target="https://talan.bank.gov.ua/get-user-certificate/0ep93zoFpiqCE_Iaqske" TargetMode="External"/><Relationship Id="rId1809" Type="http://schemas.openxmlformats.org/officeDocument/2006/relationships/hyperlink" Target="https://talan.bank.gov.ua/get-user-certificate/0ep93qbPp2MvpPBoVL7W" TargetMode="External"/><Relationship Id="rId597" Type="http://schemas.openxmlformats.org/officeDocument/2006/relationships/hyperlink" Target="https://talan.bank.gov.ua/get-user-certificate/0ep93yX9Nq6yMDeUl1_y" TargetMode="External"/><Relationship Id="rId152" Type="http://schemas.openxmlformats.org/officeDocument/2006/relationships/hyperlink" Target="https://talan.bank.gov.ua/get-user-certificate/0ep93Y2aEOGXParNeuTH" TargetMode="External"/><Relationship Id="rId457" Type="http://schemas.openxmlformats.org/officeDocument/2006/relationships/hyperlink" Target="https://talan.bank.gov.ua/get-user-certificate/0ep93oybXl_UtThuWacN" TargetMode="External"/><Relationship Id="rId1087" Type="http://schemas.openxmlformats.org/officeDocument/2006/relationships/hyperlink" Target="https://talan.bank.gov.ua/get-user-certificate/0ep93PDFp3qTQxmRAKDl" TargetMode="External"/><Relationship Id="rId1294" Type="http://schemas.openxmlformats.org/officeDocument/2006/relationships/hyperlink" Target="https://talan.bank.gov.ua/get-user-certificate/0ep937vnRg6-ep_JFjKu" TargetMode="External"/><Relationship Id="rId664" Type="http://schemas.openxmlformats.org/officeDocument/2006/relationships/hyperlink" Target="https://talan.bank.gov.ua/get-user-certificate/0ep93K7V4MtWrao2z18U" TargetMode="External"/><Relationship Id="rId871" Type="http://schemas.openxmlformats.org/officeDocument/2006/relationships/hyperlink" Target="https://talan.bank.gov.ua/get-user-certificate/0ep931rxBM_jjRmdKb2i" TargetMode="External"/><Relationship Id="rId969" Type="http://schemas.openxmlformats.org/officeDocument/2006/relationships/hyperlink" Target="https://talan.bank.gov.ua/get-user-certificate/0ep93Jn6h6ywH2d_PAMy" TargetMode="External"/><Relationship Id="rId1599" Type="http://schemas.openxmlformats.org/officeDocument/2006/relationships/hyperlink" Target="https://talan.bank.gov.ua/get-user-certificate/0ep934Cw3i5dA2txIoiL" TargetMode="External"/><Relationship Id="rId317" Type="http://schemas.openxmlformats.org/officeDocument/2006/relationships/hyperlink" Target="https://talan.bank.gov.ua/get-user-certificate/0ep93FFWRgK1zxY1dSSG" TargetMode="External"/><Relationship Id="rId524" Type="http://schemas.openxmlformats.org/officeDocument/2006/relationships/hyperlink" Target="https://talan.bank.gov.ua/get-user-certificate/0ep93673l4mL6Wl6tNFn" TargetMode="External"/><Relationship Id="rId731" Type="http://schemas.openxmlformats.org/officeDocument/2006/relationships/hyperlink" Target="https://talan.bank.gov.ua/get-user-certificate/0ep93waQFlBFznAXaDdF" TargetMode="External"/><Relationship Id="rId1154" Type="http://schemas.openxmlformats.org/officeDocument/2006/relationships/hyperlink" Target="https://talan.bank.gov.ua/get-user-certificate/0ep93WJJdspRFdfGWoDF" TargetMode="External"/><Relationship Id="rId1361" Type="http://schemas.openxmlformats.org/officeDocument/2006/relationships/hyperlink" Target="https://talan.bank.gov.ua/get-user-certificate/0ep93BvKez3ssq8GDDMc" TargetMode="External"/><Relationship Id="rId1459" Type="http://schemas.openxmlformats.org/officeDocument/2006/relationships/hyperlink" Target="https://talan.bank.gov.ua/get-user-certificate/0ep93hnfG1i1kHezlGgg" TargetMode="External"/><Relationship Id="rId98" Type="http://schemas.openxmlformats.org/officeDocument/2006/relationships/hyperlink" Target="https://talan.bank.gov.ua/get-user-certificate/0ep934J1RPKzF7ZYBwV1" TargetMode="External"/><Relationship Id="rId829" Type="http://schemas.openxmlformats.org/officeDocument/2006/relationships/hyperlink" Target="https://talan.bank.gov.ua/get-user-certificate/0ep93z6jnOCpKikrba94" TargetMode="External"/><Relationship Id="rId1014" Type="http://schemas.openxmlformats.org/officeDocument/2006/relationships/hyperlink" Target="https://talan.bank.gov.ua/get-user-certificate/0ep93Ln1Gi1-lAKg-_ss" TargetMode="External"/><Relationship Id="rId1221" Type="http://schemas.openxmlformats.org/officeDocument/2006/relationships/hyperlink" Target="https://talan.bank.gov.ua/get-user-certificate/0ep93sYfCP-07UiUNsk0" TargetMode="External"/><Relationship Id="rId1666" Type="http://schemas.openxmlformats.org/officeDocument/2006/relationships/hyperlink" Target="https://talan.bank.gov.ua/get-user-certificate/0ep93VNnCn72r-Jq4TCO" TargetMode="External"/><Relationship Id="rId1873" Type="http://schemas.openxmlformats.org/officeDocument/2006/relationships/hyperlink" Target="https://talan.bank.gov.ua/get-user-certificate/0ep93Gk76Kj7gEQAGkBo" TargetMode="External"/><Relationship Id="rId1319" Type="http://schemas.openxmlformats.org/officeDocument/2006/relationships/hyperlink" Target="https://talan.bank.gov.ua/get-user-certificate/0ep93FTy0NoUII_7Wa9e" TargetMode="External"/><Relationship Id="rId1526" Type="http://schemas.openxmlformats.org/officeDocument/2006/relationships/hyperlink" Target="https://talan.bank.gov.ua/get-user-certificate/0ep93E1LV5bngcO9G6pS" TargetMode="External"/><Relationship Id="rId1733" Type="http://schemas.openxmlformats.org/officeDocument/2006/relationships/hyperlink" Target="https://talan.bank.gov.ua/get-user-certificate/0ep939R8voePL33QoEPn" TargetMode="External"/><Relationship Id="rId25" Type="http://schemas.openxmlformats.org/officeDocument/2006/relationships/hyperlink" Target="https://talan.bank.gov.ua/get-user-certificate/0ep93tHSEeOU58hK0c02" TargetMode="External"/><Relationship Id="rId1800" Type="http://schemas.openxmlformats.org/officeDocument/2006/relationships/hyperlink" Target="https://talan.bank.gov.ua/get-user-certificate/0ep93m9JmG_GghFKH-Cd" TargetMode="External"/><Relationship Id="rId174" Type="http://schemas.openxmlformats.org/officeDocument/2006/relationships/hyperlink" Target="https://talan.bank.gov.ua/get-user-certificate/0ep93fys-7CiwqdKz5Gt" TargetMode="External"/><Relationship Id="rId381" Type="http://schemas.openxmlformats.org/officeDocument/2006/relationships/hyperlink" Target="https://talan.bank.gov.ua/get-user-certificate/0ep93RGOUlS4Qhv-BGVb" TargetMode="External"/><Relationship Id="rId241" Type="http://schemas.openxmlformats.org/officeDocument/2006/relationships/hyperlink" Target="https://talan.bank.gov.ua/get-user-certificate/0ep93RLEkqll1OeXSmw-" TargetMode="External"/><Relationship Id="rId479" Type="http://schemas.openxmlformats.org/officeDocument/2006/relationships/hyperlink" Target="https://talan.bank.gov.ua/get-user-certificate/0ep93zJ7PRviSQSyPiu6" TargetMode="External"/><Relationship Id="rId686" Type="http://schemas.openxmlformats.org/officeDocument/2006/relationships/hyperlink" Target="https://talan.bank.gov.ua/get-user-certificate/0ep93hPUgpmSxfUOMVX-" TargetMode="External"/><Relationship Id="rId893" Type="http://schemas.openxmlformats.org/officeDocument/2006/relationships/hyperlink" Target="https://talan.bank.gov.ua/get-user-certificate/0ep93DIArGxR51WHizhk" TargetMode="External"/><Relationship Id="rId339" Type="http://schemas.openxmlformats.org/officeDocument/2006/relationships/hyperlink" Target="https://talan.bank.gov.ua/get-user-certificate/0ep93AYxiO5nPzpJ73W1" TargetMode="External"/><Relationship Id="rId546" Type="http://schemas.openxmlformats.org/officeDocument/2006/relationships/hyperlink" Target="https://talan.bank.gov.ua/get-user-certificate/0ep93AlsgrClER1YEoGV" TargetMode="External"/><Relationship Id="rId753" Type="http://schemas.openxmlformats.org/officeDocument/2006/relationships/hyperlink" Target="https://talan.bank.gov.ua/get-user-certificate/0ep93YTLAwSoQNZBbrnI" TargetMode="External"/><Relationship Id="rId1176" Type="http://schemas.openxmlformats.org/officeDocument/2006/relationships/hyperlink" Target="https://talan.bank.gov.ua/get-user-certificate/0ep93J9bfH7M2ZrSFB2q" TargetMode="External"/><Relationship Id="rId1383" Type="http://schemas.openxmlformats.org/officeDocument/2006/relationships/hyperlink" Target="https://talan.bank.gov.ua/get-user-certificate/0ep93wcQGrDbYGYWNkrd" TargetMode="External"/><Relationship Id="rId101" Type="http://schemas.openxmlformats.org/officeDocument/2006/relationships/hyperlink" Target="https://talan.bank.gov.ua/get-user-certificate/0ep93ejlkBG37d8aAkw9" TargetMode="External"/><Relationship Id="rId406" Type="http://schemas.openxmlformats.org/officeDocument/2006/relationships/hyperlink" Target="https://talan.bank.gov.ua/get-user-certificate/0ep93ddiSJCv0zB_oo0N" TargetMode="External"/><Relationship Id="rId960" Type="http://schemas.openxmlformats.org/officeDocument/2006/relationships/hyperlink" Target="https://talan.bank.gov.ua/get-user-certificate/0ep935jn5CehCMTMRklh" TargetMode="External"/><Relationship Id="rId1036" Type="http://schemas.openxmlformats.org/officeDocument/2006/relationships/hyperlink" Target="https://talan.bank.gov.ua/get-user-certificate/0ep93iJkru-NhFih9R9R" TargetMode="External"/><Relationship Id="rId1243" Type="http://schemas.openxmlformats.org/officeDocument/2006/relationships/hyperlink" Target="https://talan.bank.gov.ua/get-user-certificate/0ep930JomyC7l7OUS2Hd" TargetMode="External"/><Relationship Id="rId1590" Type="http://schemas.openxmlformats.org/officeDocument/2006/relationships/hyperlink" Target="https://talan.bank.gov.ua/get-user-certificate/0ep93ebmaeQ3_3qgaif9" TargetMode="External"/><Relationship Id="rId1688" Type="http://schemas.openxmlformats.org/officeDocument/2006/relationships/hyperlink" Target="https://talan.bank.gov.ua/get-user-certificate/0ep93Nfy1XCMUEOF3itv" TargetMode="External"/><Relationship Id="rId613" Type="http://schemas.openxmlformats.org/officeDocument/2006/relationships/hyperlink" Target="https://talan.bank.gov.ua/get-user-certificate/0ep93M7pgzWyNJ4oXKxf" TargetMode="External"/><Relationship Id="rId820" Type="http://schemas.openxmlformats.org/officeDocument/2006/relationships/hyperlink" Target="https://talan.bank.gov.ua/get-user-certificate/0ep93RT3f_BXR1W-af2V" TargetMode="External"/><Relationship Id="rId918" Type="http://schemas.openxmlformats.org/officeDocument/2006/relationships/hyperlink" Target="https://talan.bank.gov.ua/get-user-certificate/0ep93Rubpm2S0ri-feQM" TargetMode="External"/><Relationship Id="rId1450" Type="http://schemas.openxmlformats.org/officeDocument/2006/relationships/hyperlink" Target="https://talan.bank.gov.ua/get-user-certificate/0ep93KMMAiY2aOAdFs3d" TargetMode="External"/><Relationship Id="rId1548" Type="http://schemas.openxmlformats.org/officeDocument/2006/relationships/hyperlink" Target="https://talan.bank.gov.ua/get-user-certificate/0ep93gn6L3eDwDegL9zF" TargetMode="External"/><Relationship Id="rId1755" Type="http://schemas.openxmlformats.org/officeDocument/2006/relationships/hyperlink" Target="https://talan.bank.gov.ua/get-user-certificate/0ep93eCqX04_yZxtNME-" TargetMode="External"/><Relationship Id="rId1103" Type="http://schemas.openxmlformats.org/officeDocument/2006/relationships/hyperlink" Target="https://talan.bank.gov.ua/get-user-certificate/0ep93Zyqk2HFJeaKsrJ7" TargetMode="External"/><Relationship Id="rId1310" Type="http://schemas.openxmlformats.org/officeDocument/2006/relationships/hyperlink" Target="https://talan.bank.gov.ua/get-user-certificate/0ep938UwOqwwP69Y6qO1" TargetMode="External"/><Relationship Id="rId1408" Type="http://schemas.openxmlformats.org/officeDocument/2006/relationships/hyperlink" Target="https://talan.bank.gov.ua/get-user-certificate/0ep934snWnRYqx3r6NIo" TargetMode="External"/><Relationship Id="rId47" Type="http://schemas.openxmlformats.org/officeDocument/2006/relationships/hyperlink" Target="https://talan.bank.gov.ua/get-user-certificate/0ep93QFcf2kvYItuyzu3" TargetMode="External"/><Relationship Id="rId1615" Type="http://schemas.openxmlformats.org/officeDocument/2006/relationships/hyperlink" Target="https://talan.bank.gov.ua/get-user-certificate/0ep93fuc1nOVqtEHlUNm" TargetMode="External"/><Relationship Id="rId1822" Type="http://schemas.openxmlformats.org/officeDocument/2006/relationships/hyperlink" Target="https://talan.bank.gov.ua/get-user-certificate/0ep93WwZS-RzNaUf8KDT" TargetMode="External"/><Relationship Id="rId196" Type="http://schemas.openxmlformats.org/officeDocument/2006/relationships/hyperlink" Target="https://talan.bank.gov.ua/get-user-certificate/0ep9380A0BO3IEZZ-NGr" TargetMode="External"/><Relationship Id="rId263" Type="http://schemas.openxmlformats.org/officeDocument/2006/relationships/hyperlink" Target="https://talan.bank.gov.ua/get-user-certificate/0ep938lE_r50olmvnSii" TargetMode="External"/><Relationship Id="rId470" Type="http://schemas.openxmlformats.org/officeDocument/2006/relationships/hyperlink" Target="https://talan.bank.gov.ua/get-user-certificate/0ep93gkGPA0b6OSVqoyp" TargetMode="External"/><Relationship Id="rId123" Type="http://schemas.openxmlformats.org/officeDocument/2006/relationships/hyperlink" Target="https://talan.bank.gov.ua/get-user-certificate/0ep93YILKJksvs-dghfO" TargetMode="External"/><Relationship Id="rId330" Type="http://schemas.openxmlformats.org/officeDocument/2006/relationships/hyperlink" Target="https://talan.bank.gov.ua/get-user-certificate/0ep93PRTT4t5WbbSgcoJ" TargetMode="External"/><Relationship Id="rId568" Type="http://schemas.openxmlformats.org/officeDocument/2006/relationships/hyperlink" Target="https://talan.bank.gov.ua/get-user-certificate/0ep93Mw3Mmdwgk1NnYk2" TargetMode="External"/><Relationship Id="rId775" Type="http://schemas.openxmlformats.org/officeDocument/2006/relationships/hyperlink" Target="https://talan.bank.gov.ua/get-user-certificate/0ep93fiAiBgFFdNz51XA" TargetMode="External"/><Relationship Id="rId982" Type="http://schemas.openxmlformats.org/officeDocument/2006/relationships/hyperlink" Target="https://talan.bank.gov.ua/get-user-certificate/0ep93aWPIv_YKRqmg0Ow" TargetMode="External"/><Relationship Id="rId1198" Type="http://schemas.openxmlformats.org/officeDocument/2006/relationships/hyperlink" Target="https://talan.bank.gov.ua/get-user-certificate/0ep93XDhHuDivZw4RiJS" TargetMode="External"/><Relationship Id="rId428" Type="http://schemas.openxmlformats.org/officeDocument/2006/relationships/hyperlink" Target="https://talan.bank.gov.ua/get-user-certificate/0ep93RssI1C9D2Pf8Vb3" TargetMode="External"/><Relationship Id="rId635" Type="http://schemas.openxmlformats.org/officeDocument/2006/relationships/hyperlink" Target="https://talan.bank.gov.ua/get-user-certificate/0ep93CRXlEFZOLeLBjxp" TargetMode="External"/><Relationship Id="rId842" Type="http://schemas.openxmlformats.org/officeDocument/2006/relationships/hyperlink" Target="https://talan.bank.gov.ua/get-user-certificate/0ep93QURJGCRq213Qhae" TargetMode="External"/><Relationship Id="rId1058" Type="http://schemas.openxmlformats.org/officeDocument/2006/relationships/hyperlink" Target="https://talan.bank.gov.ua/get-user-certificate/0ep930l70ut-aTOERJ9f" TargetMode="External"/><Relationship Id="rId1265" Type="http://schemas.openxmlformats.org/officeDocument/2006/relationships/hyperlink" Target="https://talan.bank.gov.ua/get-user-certificate/0ep93QZWagzyg-3Cch29" TargetMode="External"/><Relationship Id="rId1472" Type="http://schemas.openxmlformats.org/officeDocument/2006/relationships/hyperlink" Target="https://talan.bank.gov.ua/get-user-certificate/0ep93FefzrQs8AHAdT7c" TargetMode="External"/><Relationship Id="rId702" Type="http://schemas.openxmlformats.org/officeDocument/2006/relationships/hyperlink" Target="https://talan.bank.gov.ua/get-user-certificate/0ep93fpKV9qGEEnmqRs_" TargetMode="External"/><Relationship Id="rId1125" Type="http://schemas.openxmlformats.org/officeDocument/2006/relationships/hyperlink" Target="https://talan.bank.gov.ua/get-user-certificate/0ep930eHpmYPpje2KNwS" TargetMode="External"/><Relationship Id="rId1332" Type="http://schemas.openxmlformats.org/officeDocument/2006/relationships/hyperlink" Target="https://talan.bank.gov.ua/get-user-certificate/0ep93Ar7qY6udRjp2peC" TargetMode="External"/><Relationship Id="rId1777" Type="http://schemas.openxmlformats.org/officeDocument/2006/relationships/hyperlink" Target="https://talan.bank.gov.ua/get-user-certificate/0ep93VJc0G1T6PaZdUP1" TargetMode="External"/><Relationship Id="rId69" Type="http://schemas.openxmlformats.org/officeDocument/2006/relationships/hyperlink" Target="https://talan.bank.gov.ua/get-user-certificate/0ep93Xe7lGIiBDP3_p9U" TargetMode="External"/><Relationship Id="rId1637" Type="http://schemas.openxmlformats.org/officeDocument/2006/relationships/hyperlink" Target="https://talan.bank.gov.ua/get-user-certificate/0ep93QFDfi3Vx68mucIC" TargetMode="External"/><Relationship Id="rId1844" Type="http://schemas.openxmlformats.org/officeDocument/2006/relationships/hyperlink" Target="https://talan.bank.gov.ua/get-user-certificate/0ep93SHz0VxJnE9GOzqR" TargetMode="External"/><Relationship Id="rId1704" Type="http://schemas.openxmlformats.org/officeDocument/2006/relationships/hyperlink" Target="https://talan.bank.gov.ua/get-user-certificate/0ep93TxPs--YabLzYUX-" TargetMode="External"/><Relationship Id="rId285" Type="http://schemas.openxmlformats.org/officeDocument/2006/relationships/hyperlink" Target="https://talan.bank.gov.ua/get-user-certificate/0ep93pBBC82Tr6e_64qf" TargetMode="External"/><Relationship Id="rId492" Type="http://schemas.openxmlformats.org/officeDocument/2006/relationships/hyperlink" Target="https://talan.bank.gov.ua/get-user-certificate/0ep93JRJa8y6tLqMxTAz" TargetMode="External"/><Relationship Id="rId797" Type="http://schemas.openxmlformats.org/officeDocument/2006/relationships/hyperlink" Target="https://talan.bank.gov.ua/get-user-certificate/0ep93ef2h_zT30PaZMBR" TargetMode="External"/><Relationship Id="rId145" Type="http://schemas.openxmlformats.org/officeDocument/2006/relationships/hyperlink" Target="https://talan.bank.gov.ua/get-user-certificate/0ep93YWH1-DEZXGkAzE6" TargetMode="External"/><Relationship Id="rId352" Type="http://schemas.openxmlformats.org/officeDocument/2006/relationships/hyperlink" Target="https://talan.bank.gov.ua/get-user-certificate/0ep93AuM2GuFJbTpUjEi" TargetMode="External"/><Relationship Id="rId1287" Type="http://schemas.openxmlformats.org/officeDocument/2006/relationships/hyperlink" Target="https://talan.bank.gov.ua/get-user-certificate/0ep93UNPZDQAz3VGvrdZ" TargetMode="External"/><Relationship Id="rId212" Type="http://schemas.openxmlformats.org/officeDocument/2006/relationships/hyperlink" Target="https://talan.bank.gov.ua/get-user-certificate/0ep93UotoAZPCzx3NSnW" TargetMode="External"/><Relationship Id="rId657" Type="http://schemas.openxmlformats.org/officeDocument/2006/relationships/hyperlink" Target="https://talan.bank.gov.ua/get-user-certificate/0ep93_LWujD6UBTZL1jV" TargetMode="External"/><Relationship Id="rId864" Type="http://schemas.openxmlformats.org/officeDocument/2006/relationships/hyperlink" Target="https://talan.bank.gov.ua/get-user-certificate/0ep93nSxRq57adFMQQtI" TargetMode="External"/><Relationship Id="rId1494" Type="http://schemas.openxmlformats.org/officeDocument/2006/relationships/hyperlink" Target="https://talan.bank.gov.ua/get-user-certificate/0ep93CWTJFOcFmo7b46N" TargetMode="External"/><Relationship Id="rId1799" Type="http://schemas.openxmlformats.org/officeDocument/2006/relationships/hyperlink" Target="https://talan.bank.gov.ua/get-user-certificate/0ep93zy-kgmwa2wYE3vh" TargetMode="External"/><Relationship Id="rId517" Type="http://schemas.openxmlformats.org/officeDocument/2006/relationships/hyperlink" Target="https://talan.bank.gov.ua/get-user-certificate/0ep93ttaoB7UITNbYiV-" TargetMode="External"/><Relationship Id="rId724" Type="http://schemas.openxmlformats.org/officeDocument/2006/relationships/hyperlink" Target="https://talan.bank.gov.ua/get-user-certificate/0ep93RhnkEpUAXjHL8ZI" TargetMode="External"/><Relationship Id="rId931" Type="http://schemas.openxmlformats.org/officeDocument/2006/relationships/hyperlink" Target="https://talan.bank.gov.ua/get-user-certificate/0ep93cRqQg-MwxvcUhRh" TargetMode="External"/><Relationship Id="rId1147" Type="http://schemas.openxmlformats.org/officeDocument/2006/relationships/hyperlink" Target="https://talan.bank.gov.ua/get-user-certificate/0ep937j5SO4B1IvzveVE" TargetMode="External"/><Relationship Id="rId1354" Type="http://schemas.openxmlformats.org/officeDocument/2006/relationships/hyperlink" Target="https://talan.bank.gov.ua/get-user-certificate/0ep93Loia7DyzrNnZlxh" TargetMode="External"/><Relationship Id="rId1561" Type="http://schemas.openxmlformats.org/officeDocument/2006/relationships/hyperlink" Target="https://talan.bank.gov.ua/get-user-certificate/0ep93GF9nUV4lhjjYdkt" TargetMode="External"/><Relationship Id="rId60" Type="http://schemas.openxmlformats.org/officeDocument/2006/relationships/hyperlink" Target="https://talan.bank.gov.ua/get-user-certificate/0ep93rg6aLwHEKcknz83" TargetMode="External"/><Relationship Id="rId1007" Type="http://schemas.openxmlformats.org/officeDocument/2006/relationships/hyperlink" Target="https://talan.bank.gov.ua/get-user-certificate/0ep93dIBaKqyOGw5zMCy" TargetMode="External"/><Relationship Id="rId1214" Type="http://schemas.openxmlformats.org/officeDocument/2006/relationships/hyperlink" Target="https://talan.bank.gov.ua/get-user-certificate/0ep93gm5iVXRBB3hkm85" TargetMode="External"/><Relationship Id="rId1421" Type="http://schemas.openxmlformats.org/officeDocument/2006/relationships/hyperlink" Target="https://talan.bank.gov.ua/get-user-certificate/0ep93u8X82BnNkaMck1j" TargetMode="External"/><Relationship Id="rId1659" Type="http://schemas.openxmlformats.org/officeDocument/2006/relationships/hyperlink" Target="https://talan.bank.gov.ua/get-user-certificate/0ep939p3cGVZEg2gJsM7" TargetMode="External"/><Relationship Id="rId1866" Type="http://schemas.openxmlformats.org/officeDocument/2006/relationships/hyperlink" Target="https://talan.bank.gov.ua/get-user-certificate/0ep93lZwfLxunsUq7DzX" TargetMode="External"/><Relationship Id="rId1519" Type="http://schemas.openxmlformats.org/officeDocument/2006/relationships/hyperlink" Target="https://talan.bank.gov.ua/get-user-certificate/0ep935xgydY3bZK88kj_" TargetMode="External"/><Relationship Id="rId1726" Type="http://schemas.openxmlformats.org/officeDocument/2006/relationships/hyperlink" Target="https://talan.bank.gov.ua/get-user-certificate/0ep93sbALqAoEZMhX5eP" TargetMode="External"/><Relationship Id="rId18" Type="http://schemas.openxmlformats.org/officeDocument/2006/relationships/hyperlink" Target="https://talan.bank.gov.ua/get-user-certificate/0ep93pw4MXsA30DlTGHL" TargetMode="External"/><Relationship Id="rId167" Type="http://schemas.openxmlformats.org/officeDocument/2006/relationships/hyperlink" Target="https://talan.bank.gov.ua/get-user-certificate/0ep93EMrVEHFiXA74Koi" TargetMode="External"/><Relationship Id="rId374" Type="http://schemas.openxmlformats.org/officeDocument/2006/relationships/hyperlink" Target="https://talan.bank.gov.ua/get-user-certificate/0ep93bbNdpXvqQa6bgkY" TargetMode="External"/><Relationship Id="rId581" Type="http://schemas.openxmlformats.org/officeDocument/2006/relationships/hyperlink" Target="https://talan.bank.gov.ua/get-user-certificate/0ep93OAsQD4xk0h8Uzvs" TargetMode="External"/><Relationship Id="rId234" Type="http://schemas.openxmlformats.org/officeDocument/2006/relationships/hyperlink" Target="https://talan.bank.gov.ua/get-user-certificate/0ep933h-goAyHCudppIY" TargetMode="External"/><Relationship Id="rId679" Type="http://schemas.openxmlformats.org/officeDocument/2006/relationships/hyperlink" Target="https://talan.bank.gov.ua/get-user-certificate/0ep93tsXJ2CHOjlxDnEY" TargetMode="External"/><Relationship Id="rId886" Type="http://schemas.openxmlformats.org/officeDocument/2006/relationships/hyperlink" Target="https://talan.bank.gov.ua/get-user-certificate/0ep93QJXU8i61MNPR_vt" TargetMode="External"/><Relationship Id="rId2" Type="http://schemas.openxmlformats.org/officeDocument/2006/relationships/hyperlink" Target="https://talan.bank.gov.ua/get-user-certificate/0ep93jRwCwWqkzvWwBPc" TargetMode="External"/><Relationship Id="rId441" Type="http://schemas.openxmlformats.org/officeDocument/2006/relationships/hyperlink" Target="https://talan.bank.gov.ua/get-user-certificate/0ep93NOVYErNfL-XX0ZD" TargetMode="External"/><Relationship Id="rId539" Type="http://schemas.openxmlformats.org/officeDocument/2006/relationships/hyperlink" Target="https://talan.bank.gov.ua/get-user-certificate/0ep9321w3d7DrTvnSj4V" TargetMode="External"/><Relationship Id="rId746" Type="http://schemas.openxmlformats.org/officeDocument/2006/relationships/hyperlink" Target="https://talan.bank.gov.ua/get-user-certificate/0ep93SbCtewqpiOnSVcl" TargetMode="External"/><Relationship Id="rId1071" Type="http://schemas.openxmlformats.org/officeDocument/2006/relationships/hyperlink" Target="https://talan.bank.gov.ua/get-user-certificate/0ep93Gqo7FCeeu-T1zIf" TargetMode="External"/><Relationship Id="rId1169" Type="http://schemas.openxmlformats.org/officeDocument/2006/relationships/hyperlink" Target="https://talan.bank.gov.ua/get-user-certificate/0ep93x03uOBXOqDocE2G" TargetMode="External"/><Relationship Id="rId1376" Type="http://schemas.openxmlformats.org/officeDocument/2006/relationships/hyperlink" Target="https://talan.bank.gov.ua/get-user-certificate/0ep93i4fRFIMh7beKP7f" TargetMode="External"/><Relationship Id="rId1583" Type="http://schemas.openxmlformats.org/officeDocument/2006/relationships/hyperlink" Target="https://talan.bank.gov.ua/get-user-certificate/0ep93e9-ezGkw-mtxA1a" TargetMode="External"/><Relationship Id="rId301" Type="http://schemas.openxmlformats.org/officeDocument/2006/relationships/hyperlink" Target="https://talan.bank.gov.ua/get-user-certificate/0ep93Zs2H4Em7h-s3_qq" TargetMode="External"/><Relationship Id="rId953" Type="http://schemas.openxmlformats.org/officeDocument/2006/relationships/hyperlink" Target="https://talan.bank.gov.ua/get-user-certificate/0ep93qDEyH18it-Fo2KP" TargetMode="External"/><Relationship Id="rId1029" Type="http://schemas.openxmlformats.org/officeDocument/2006/relationships/hyperlink" Target="https://talan.bank.gov.ua/get-user-certificate/0ep930lv2_zx58zXSxb2" TargetMode="External"/><Relationship Id="rId1236" Type="http://schemas.openxmlformats.org/officeDocument/2006/relationships/hyperlink" Target="https://talan.bank.gov.ua/get-user-certificate/0ep93ZSs1xNQcsa4e6Pe" TargetMode="External"/><Relationship Id="rId1790" Type="http://schemas.openxmlformats.org/officeDocument/2006/relationships/hyperlink" Target="https://talan.bank.gov.ua/get-user-certificate/0ep934cpgGFF9cbO6qGd" TargetMode="External"/><Relationship Id="rId82" Type="http://schemas.openxmlformats.org/officeDocument/2006/relationships/hyperlink" Target="https://talan.bank.gov.ua/get-user-certificate/0ep93U9ehczkqWfsVGIQ" TargetMode="External"/><Relationship Id="rId606" Type="http://schemas.openxmlformats.org/officeDocument/2006/relationships/hyperlink" Target="https://talan.bank.gov.ua/get-user-certificate/0ep93-4HL9jJMz-2Cvy8" TargetMode="External"/><Relationship Id="rId813" Type="http://schemas.openxmlformats.org/officeDocument/2006/relationships/hyperlink" Target="https://talan.bank.gov.ua/get-user-certificate/0ep93RZB-pECgDUBhzBq" TargetMode="External"/><Relationship Id="rId1443" Type="http://schemas.openxmlformats.org/officeDocument/2006/relationships/hyperlink" Target="https://talan.bank.gov.ua/get-user-certificate/0ep93yqIkqrfv1MSGHM2" TargetMode="External"/><Relationship Id="rId1650" Type="http://schemas.openxmlformats.org/officeDocument/2006/relationships/hyperlink" Target="https://talan.bank.gov.ua/get-user-certificate/0ep93TWrJ0gE2ESbqll2" TargetMode="External"/><Relationship Id="rId1748" Type="http://schemas.openxmlformats.org/officeDocument/2006/relationships/hyperlink" Target="https://talan.bank.gov.ua/get-user-certificate/0ep93vjkXMY5VF6yizI_" TargetMode="External"/><Relationship Id="rId1303" Type="http://schemas.openxmlformats.org/officeDocument/2006/relationships/hyperlink" Target="https://talan.bank.gov.ua/get-user-certificate/0ep93w0Vk6cssCkYaxi7" TargetMode="External"/><Relationship Id="rId1510" Type="http://schemas.openxmlformats.org/officeDocument/2006/relationships/hyperlink" Target="https://talan.bank.gov.ua/get-user-certificate/0ep93vJzPNBVGKwALBPh" TargetMode="External"/><Relationship Id="rId1608" Type="http://schemas.openxmlformats.org/officeDocument/2006/relationships/hyperlink" Target="https://talan.bank.gov.ua/get-user-certificate/0ep93nrGPyrsrn2YJCxP" TargetMode="External"/><Relationship Id="rId1815" Type="http://schemas.openxmlformats.org/officeDocument/2006/relationships/hyperlink" Target="https://talan.bank.gov.ua/get-user-certificate/0ep93GkEgwLkGeIUxEP9" TargetMode="External"/><Relationship Id="rId189" Type="http://schemas.openxmlformats.org/officeDocument/2006/relationships/hyperlink" Target="https://talan.bank.gov.ua/get-user-certificate/0ep93zjp6kCikQ_UtBiS" TargetMode="External"/><Relationship Id="rId396" Type="http://schemas.openxmlformats.org/officeDocument/2006/relationships/hyperlink" Target="https://talan.bank.gov.ua/get-user-certificate/0ep93qU7VayEylfRXRU1" TargetMode="External"/><Relationship Id="rId256" Type="http://schemas.openxmlformats.org/officeDocument/2006/relationships/hyperlink" Target="https://talan.bank.gov.ua/get-user-certificate/0ep933b8lWMYJiFfDkWN" TargetMode="External"/><Relationship Id="rId463" Type="http://schemas.openxmlformats.org/officeDocument/2006/relationships/hyperlink" Target="https://talan.bank.gov.ua/get-user-certificate/0ep93PdoYYwoaTC9QmB8" TargetMode="External"/><Relationship Id="rId670" Type="http://schemas.openxmlformats.org/officeDocument/2006/relationships/hyperlink" Target="https://talan.bank.gov.ua/get-user-certificate/0ep93HuHZr_ODh39NffE" TargetMode="External"/><Relationship Id="rId1093" Type="http://schemas.openxmlformats.org/officeDocument/2006/relationships/hyperlink" Target="https://talan.bank.gov.ua/get-user-certificate/0ep93I4LO2C1Po9hq6Q1" TargetMode="External"/><Relationship Id="rId116" Type="http://schemas.openxmlformats.org/officeDocument/2006/relationships/hyperlink" Target="https://talan.bank.gov.ua/get-user-certificate/0ep93xVU_J1gZDEWGmbn" TargetMode="External"/><Relationship Id="rId323" Type="http://schemas.openxmlformats.org/officeDocument/2006/relationships/hyperlink" Target="https://talan.bank.gov.ua/get-user-certificate/0ep93ncTYDN_NeG_Q9QW" TargetMode="External"/><Relationship Id="rId530" Type="http://schemas.openxmlformats.org/officeDocument/2006/relationships/hyperlink" Target="https://talan.bank.gov.ua/get-user-certificate/0ep93hpKwtNWwFxtA5XW" TargetMode="External"/><Relationship Id="rId768" Type="http://schemas.openxmlformats.org/officeDocument/2006/relationships/hyperlink" Target="https://talan.bank.gov.ua/get-user-certificate/0ep93g8mI91JSoD9CrA3" TargetMode="External"/><Relationship Id="rId975" Type="http://schemas.openxmlformats.org/officeDocument/2006/relationships/hyperlink" Target="https://talan.bank.gov.ua/get-user-certificate/0ep93Xxf8I1dVYj9Nrz7" TargetMode="External"/><Relationship Id="rId1160" Type="http://schemas.openxmlformats.org/officeDocument/2006/relationships/hyperlink" Target="https://talan.bank.gov.ua/get-user-certificate/0ep93vQuQ-WTXXcl2VJt" TargetMode="External"/><Relationship Id="rId1398" Type="http://schemas.openxmlformats.org/officeDocument/2006/relationships/hyperlink" Target="https://talan.bank.gov.ua/get-user-certificate/0ep93lTtkXKzE--9v-fu" TargetMode="External"/><Relationship Id="rId628" Type="http://schemas.openxmlformats.org/officeDocument/2006/relationships/hyperlink" Target="https://talan.bank.gov.ua/get-user-certificate/0ep9364tYL-I4u_bQpXL" TargetMode="External"/><Relationship Id="rId835" Type="http://schemas.openxmlformats.org/officeDocument/2006/relationships/hyperlink" Target="https://talan.bank.gov.ua/get-user-certificate/0ep93xAIvQJqVT_-OI3V" TargetMode="External"/><Relationship Id="rId1258" Type="http://schemas.openxmlformats.org/officeDocument/2006/relationships/hyperlink" Target="https://talan.bank.gov.ua/get-user-certificate/0ep93xDJC1DzDZKme1VH" TargetMode="External"/><Relationship Id="rId1465" Type="http://schemas.openxmlformats.org/officeDocument/2006/relationships/hyperlink" Target="https://talan.bank.gov.ua/get-user-certificate/0ep93PejT_GjxeOy0DlW" TargetMode="External"/><Relationship Id="rId1672" Type="http://schemas.openxmlformats.org/officeDocument/2006/relationships/hyperlink" Target="https://talan.bank.gov.ua/get-user-certificate/0ep939gR7z3cwepJjwVP" TargetMode="External"/><Relationship Id="rId1020" Type="http://schemas.openxmlformats.org/officeDocument/2006/relationships/hyperlink" Target="https://talan.bank.gov.ua/get-user-certificate/0ep93quDNNlamsPEP2Us" TargetMode="External"/><Relationship Id="rId1118" Type="http://schemas.openxmlformats.org/officeDocument/2006/relationships/hyperlink" Target="https://talan.bank.gov.ua/get-user-certificate/0ep93D6-5bN_UGf3qozf" TargetMode="External"/><Relationship Id="rId1325" Type="http://schemas.openxmlformats.org/officeDocument/2006/relationships/hyperlink" Target="https://talan.bank.gov.ua/get-user-certificate/0ep93QsSqlEhiPSmJnHc" TargetMode="External"/><Relationship Id="rId1532" Type="http://schemas.openxmlformats.org/officeDocument/2006/relationships/hyperlink" Target="https://talan.bank.gov.ua/get-user-certificate/0ep93RzIH2zRpmiP6OlO" TargetMode="External"/><Relationship Id="rId902" Type="http://schemas.openxmlformats.org/officeDocument/2006/relationships/hyperlink" Target="https://talan.bank.gov.ua/get-user-certificate/0ep93WTUX-lui31kxExW" TargetMode="External"/><Relationship Id="rId1837" Type="http://schemas.openxmlformats.org/officeDocument/2006/relationships/hyperlink" Target="https://talan.bank.gov.ua/get-user-certificate/0ep93OV23ArPNW89cUIx" TargetMode="External"/><Relationship Id="rId31" Type="http://schemas.openxmlformats.org/officeDocument/2006/relationships/hyperlink" Target="https://talan.bank.gov.ua/get-user-certificate/0ep937_TCYWXwrtLo8JQ" TargetMode="External"/><Relationship Id="rId180" Type="http://schemas.openxmlformats.org/officeDocument/2006/relationships/hyperlink" Target="https://talan.bank.gov.ua/get-user-certificate/0ep93DSI0RV2RRwjx1nN" TargetMode="External"/><Relationship Id="rId278" Type="http://schemas.openxmlformats.org/officeDocument/2006/relationships/hyperlink" Target="https://talan.bank.gov.ua/get-user-certificate/0ep93p7jIuYUJTKjR4h4" TargetMode="External"/><Relationship Id="rId485" Type="http://schemas.openxmlformats.org/officeDocument/2006/relationships/hyperlink" Target="https://talan.bank.gov.ua/get-user-certificate/0ep93k74latYYA4krsKm" TargetMode="External"/><Relationship Id="rId692" Type="http://schemas.openxmlformats.org/officeDocument/2006/relationships/hyperlink" Target="https://talan.bank.gov.ua/get-user-certificate/0ep93RYv-HsdRqW0PBMM" TargetMode="External"/><Relationship Id="rId138" Type="http://schemas.openxmlformats.org/officeDocument/2006/relationships/hyperlink" Target="https://talan.bank.gov.ua/get-user-certificate/0ep93Tsq98j--UDW75oK" TargetMode="External"/><Relationship Id="rId345" Type="http://schemas.openxmlformats.org/officeDocument/2006/relationships/hyperlink" Target="https://talan.bank.gov.ua/get-user-certificate/0ep93G1Khw6QLDf52K3u" TargetMode="External"/><Relationship Id="rId552" Type="http://schemas.openxmlformats.org/officeDocument/2006/relationships/hyperlink" Target="https://talan.bank.gov.ua/get-user-certificate/0ep932uYJuMDr95Bnh-i" TargetMode="External"/><Relationship Id="rId997" Type="http://schemas.openxmlformats.org/officeDocument/2006/relationships/hyperlink" Target="https://talan.bank.gov.ua/get-user-certificate/0ep93urVEwyiVkulqseI" TargetMode="External"/><Relationship Id="rId1182" Type="http://schemas.openxmlformats.org/officeDocument/2006/relationships/hyperlink" Target="https://talan.bank.gov.ua/get-user-certificate/0ep934WImsTgkNBksYRD" TargetMode="External"/><Relationship Id="rId205" Type="http://schemas.openxmlformats.org/officeDocument/2006/relationships/hyperlink" Target="https://talan.bank.gov.ua/get-user-certificate/0ep937oONG_R9NZMqjWo" TargetMode="External"/><Relationship Id="rId412" Type="http://schemas.openxmlformats.org/officeDocument/2006/relationships/hyperlink" Target="https://talan.bank.gov.ua/get-user-certificate/0ep93jUfbcIEnpw-5MQn" TargetMode="External"/><Relationship Id="rId857" Type="http://schemas.openxmlformats.org/officeDocument/2006/relationships/hyperlink" Target="https://talan.bank.gov.ua/get-user-certificate/0ep93ZZkWDlHVkxoBM6S" TargetMode="External"/><Relationship Id="rId1042" Type="http://schemas.openxmlformats.org/officeDocument/2006/relationships/hyperlink" Target="https://talan.bank.gov.ua/get-user-certificate/0ep93ZyvJ6mzAhcexlGE" TargetMode="External"/><Relationship Id="rId1487" Type="http://schemas.openxmlformats.org/officeDocument/2006/relationships/hyperlink" Target="https://talan.bank.gov.ua/get-user-certificate/0ep93p3DKT8pinyEEHjE" TargetMode="External"/><Relationship Id="rId1694" Type="http://schemas.openxmlformats.org/officeDocument/2006/relationships/hyperlink" Target="https://talan.bank.gov.ua/get-user-certificate/0ep9350T-1AOAgixtu-3" TargetMode="External"/><Relationship Id="rId717" Type="http://schemas.openxmlformats.org/officeDocument/2006/relationships/hyperlink" Target="https://talan.bank.gov.ua/get-user-certificate/0ep93yx5j9X_ot0pChYG" TargetMode="External"/><Relationship Id="rId924" Type="http://schemas.openxmlformats.org/officeDocument/2006/relationships/hyperlink" Target="https://talan.bank.gov.ua/get-user-certificate/0ep93Dwv_kxFl4H9TUpM" TargetMode="External"/><Relationship Id="rId1347" Type="http://schemas.openxmlformats.org/officeDocument/2006/relationships/hyperlink" Target="https://talan.bank.gov.ua/get-user-certificate/0ep93EHGATqniC6nUkGV" TargetMode="External"/><Relationship Id="rId1554" Type="http://schemas.openxmlformats.org/officeDocument/2006/relationships/hyperlink" Target="https://talan.bank.gov.ua/get-user-certificate/0ep93E1Eu-14d-p4EW2l" TargetMode="External"/><Relationship Id="rId1761" Type="http://schemas.openxmlformats.org/officeDocument/2006/relationships/hyperlink" Target="https://talan.bank.gov.ua/get-user-certificate/0ep93gEkSUcAq_Y9bm_W" TargetMode="External"/><Relationship Id="rId53" Type="http://schemas.openxmlformats.org/officeDocument/2006/relationships/hyperlink" Target="https://talan.bank.gov.ua/get-user-certificate/0ep93_Q942EjWjnK-HS_" TargetMode="External"/><Relationship Id="rId1207" Type="http://schemas.openxmlformats.org/officeDocument/2006/relationships/hyperlink" Target="https://talan.bank.gov.ua/get-user-certificate/0ep932ICf4jrxVbsEsJv" TargetMode="External"/><Relationship Id="rId1414" Type="http://schemas.openxmlformats.org/officeDocument/2006/relationships/hyperlink" Target="https://talan.bank.gov.ua/get-user-certificate/0ep936NF9_j-kvQ_asns" TargetMode="External"/><Relationship Id="rId1621" Type="http://schemas.openxmlformats.org/officeDocument/2006/relationships/hyperlink" Target="https://talan.bank.gov.ua/get-user-certificate/0ep93VMdRM9-IvKeGSTU" TargetMode="External"/><Relationship Id="rId1859" Type="http://schemas.openxmlformats.org/officeDocument/2006/relationships/hyperlink" Target="https://talan.bank.gov.ua/get-user-certificate/0ep936gEM7UJkUd-A9ds" TargetMode="External"/><Relationship Id="rId1719" Type="http://schemas.openxmlformats.org/officeDocument/2006/relationships/hyperlink" Target="https://talan.bank.gov.ua/get-user-certificate/0ep93yM37OfTYL_pTLFh" TargetMode="External"/><Relationship Id="rId367" Type="http://schemas.openxmlformats.org/officeDocument/2006/relationships/hyperlink" Target="https://talan.bank.gov.ua/get-user-certificate/0ep93PVNUWUCwoW5MslK" TargetMode="External"/><Relationship Id="rId574" Type="http://schemas.openxmlformats.org/officeDocument/2006/relationships/hyperlink" Target="https://talan.bank.gov.ua/get-user-certificate/0ep93B8Z2Yc1lH7kXR1w" TargetMode="External"/><Relationship Id="rId227" Type="http://schemas.openxmlformats.org/officeDocument/2006/relationships/hyperlink" Target="https://talan.bank.gov.ua/get-user-certificate/0ep93GBCfmjcM_o8KlOn" TargetMode="External"/><Relationship Id="rId781" Type="http://schemas.openxmlformats.org/officeDocument/2006/relationships/hyperlink" Target="https://talan.bank.gov.ua/get-user-certificate/0ep9376mq4HsFb8JiOq6" TargetMode="External"/><Relationship Id="rId879" Type="http://schemas.openxmlformats.org/officeDocument/2006/relationships/hyperlink" Target="https://talan.bank.gov.ua/get-user-certificate/0ep93ZvREzMBob6XxNBs" TargetMode="External"/><Relationship Id="rId434" Type="http://schemas.openxmlformats.org/officeDocument/2006/relationships/hyperlink" Target="https://talan.bank.gov.ua/get-user-certificate/0ep93IMaxEBzy3ZbfHgr" TargetMode="External"/><Relationship Id="rId641" Type="http://schemas.openxmlformats.org/officeDocument/2006/relationships/hyperlink" Target="https://talan.bank.gov.ua/get-user-certificate/0ep93Ql4xoPkEyWIkRiP" TargetMode="External"/><Relationship Id="rId739" Type="http://schemas.openxmlformats.org/officeDocument/2006/relationships/hyperlink" Target="https://talan.bank.gov.ua/get-user-certificate/0ep93CX0LMHkRG5r90fX" TargetMode="External"/><Relationship Id="rId1064" Type="http://schemas.openxmlformats.org/officeDocument/2006/relationships/hyperlink" Target="https://talan.bank.gov.ua/get-user-certificate/0ep93UXRL83V50FCP7Yy" TargetMode="External"/><Relationship Id="rId1271" Type="http://schemas.openxmlformats.org/officeDocument/2006/relationships/hyperlink" Target="https://talan.bank.gov.ua/get-user-certificate/0ep936k-nhKVXaN0Tr8X" TargetMode="External"/><Relationship Id="rId1369" Type="http://schemas.openxmlformats.org/officeDocument/2006/relationships/hyperlink" Target="https://talan.bank.gov.ua/get-user-certificate/0ep9393vS2Sz_xY09M_o" TargetMode="External"/><Relationship Id="rId1576" Type="http://schemas.openxmlformats.org/officeDocument/2006/relationships/hyperlink" Target="https://talan.bank.gov.ua/get-user-certificate/0ep93dlu3o1dwiAgSiCr" TargetMode="External"/><Relationship Id="rId501" Type="http://schemas.openxmlformats.org/officeDocument/2006/relationships/hyperlink" Target="https://talan.bank.gov.ua/get-user-certificate/0ep93UOH1dPo5jITWbEa" TargetMode="External"/><Relationship Id="rId946" Type="http://schemas.openxmlformats.org/officeDocument/2006/relationships/hyperlink" Target="https://talan.bank.gov.ua/get-user-certificate/0ep93a1blz35fLIGvd2p" TargetMode="External"/><Relationship Id="rId1131" Type="http://schemas.openxmlformats.org/officeDocument/2006/relationships/hyperlink" Target="https://talan.bank.gov.ua/get-user-certificate/0ep93YTZO4rQ8Qw5AowX" TargetMode="External"/><Relationship Id="rId1229" Type="http://schemas.openxmlformats.org/officeDocument/2006/relationships/hyperlink" Target="https://talan.bank.gov.ua/get-user-certificate/0ep93IWdDjibCx9QWYaj" TargetMode="External"/><Relationship Id="rId1783" Type="http://schemas.openxmlformats.org/officeDocument/2006/relationships/hyperlink" Target="https://talan.bank.gov.ua/get-user-certificate/0ep93tKB3pfZlgjc8nlM" TargetMode="External"/><Relationship Id="rId75" Type="http://schemas.openxmlformats.org/officeDocument/2006/relationships/hyperlink" Target="https://talan.bank.gov.ua/get-user-certificate/0ep93TwcLaaRoaxl0sb6" TargetMode="External"/><Relationship Id="rId806" Type="http://schemas.openxmlformats.org/officeDocument/2006/relationships/hyperlink" Target="https://talan.bank.gov.ua/get-user-certificate/0ep93sBxf9CSc445ssxQ" TargetMode="External"/><Relationship Id="rId1436" Type="http://schemas.openxmlformats.org/officeDocument/2006/relationships/hyperlink" Target="https://talan.bank.gov.ua/get-user-certificate/0ep93NoXVHjIzOFwm-NO" TargetMode="External"/><Relationship Id="rId1643" Type="http://schemas.openxmlformats.org/officeDocument/2006/relationships/hyperlink" Target="https://talan.bank.gov.ua/get-user-certificate/0ep93zeXqx1iY9vfWhzE" TargetMode="External"/><Relationship Id="rId1850" Type="http://schemas.openxmlformats.org/officeDocument/2006/relationships/hyperlink" Target="https://talan.bank.gov.ua/get-user-certificate/0ep936dD96YEk6ypvqlE" TargetMode="External"/><Relationship Id="rId1503" Type="http://schemas.openxmlformats.org/officeDocument/2006/relationships/hyperlink" Target="https://talan.bank.gov.ua/get-user-certificate/0ep93wgw3tzSmiDumErM" TargetMode="External"/><Relationship Id="rId1710" Type="http://schemas.openxmlformats.org/officeDocument/2006/relationships/hyperlink" Target="https://talan.bank.gov.ua/get-user-certificate/0ep93YI26Og-5lXE8FjR" TargetMode="External"/><Relationship Id="rId291" Type="http://schemas.openxmlformats.org/officeDocument/2006/relationships/hyperlink" Target="https://talan.bank.gov.ua/get-user-certificate/0ep93Yrd1VFuuSpgfQGH" TargetMode="External"/><Relationship Id="rId1808" Type="http://schemas.openxmlformats.org/officeDocument/2006/relationships/hyperlink" Target="https://talan.bank.gov.ua/get-user-certificate/0ep93BeMG6wSnZqRim2n" TargetMode="External"/><Relationship Id="rId151" Type="http://schemas.openxmlformats.org/officeDocument/2006/relationships/hyperlink" Target="https://talan.bank.gov.ua/get-user-certificate/0ep93V3BZzofP_rv-_YZ" TargetMode="External"/><Relationship Id="rId389" Type="http://schemas.openxmlformats.org/officeDocument/2006/relationships/hyperlink" Target="https://talan.bank.gov.ua/get-user-certificate/0ep93lF0a4VpxAxfVyaI" TargetMode="External"/><Relationship Id="rId596" Type="http://schemas.openxmlformats.org/officeDocument/2006/relationships/hyperlink" Target="https://talan.bank.gov.ua/get-user-certificate/0ep93gKxvOYcczrLujSG" TargetMode="External"/><Relationship Id="rId249" Type="http://schemas.openxmlformats.org/officeDocument/2006/relationships/hyperlink" Target="https://talan.bank.gov.ua/get-user-certificate/0ep93CzOm10LOdffWCET" TargetMode="External"/><Relationship Id="rId456" Type="http://schemas.openxmlformats.org/officeDocument/2006/relationships/hyperlink" Target="https://talan.bank.gov.ua/get-user-certificate/0ep93dzwSj1brEoVDkns" TargetMode="External"/><Relationship Id="rId663" Type="http://schemas.openxmlformats.org/officeDocument/2006/relationships/hyperlink" Target="https://talan.bank.gov.ua/get-user-certificate/0ep93zpGo3ipoC-50uhZ" TargetMode="External"/><Relationship Id="rId870" Type="http://schemas.openxmlformats.org/officeDocument/2006/relationships/hyperlink" Target="https://talan.bank.gov.ua/get-user-certificate/0ep93uVpwew5ft6xb_Fc" TargetMode="External"/><Relationship Id="rId1086" Type="http://schemas.openxmlformats.org/officeDocument/2006/relationships/hyperlink" Target="https://talan.bank.gov.ua/get-user-certificate/0ep93jT9oqaoGOmIoKcK" TargetMode="External"/><Relationship Id="rId1293" Type="http://schemas.openxmlformats.org/officeDocument/2006/relationships/hyperlink" Target="https://talan.bank.gov.ua/get-user-certificate/0ep938Ca7tEkWztGlimZ" TargetMode="External"/><Relationship Id="rId109" Type="http://schemas.openxmlformats.org/officeDocument/2006/relationships/hyperlink" Target="https://talan.bank.gov.ua/get-user-certificate/0ep93Of8E5kKjD4h3cWn" TargetMode="External"/><Relationship Id="rId316" Type="http://schemas.openxmlformats.org/officeDocument/2006/relationships/hyperlink" Target="https://talan.bank.gov.ua/get-user-certificate/0ep93217goyzVOl-Io7P" TargetMode="External"/><Relationship Id="rId523" Type="http://schemas.openxmlformats.org/officeDocument/2006/relationships/hyperlink" Target="https://talan.bank.gov.ua/get-user-certificate/0ep93kJKfdfqAjGipxXg" TargetMode="External"/><Relationship Id="rId968" Type="http://schemas.openxmlformats.org/officeDocument/2006/relationships/hyperlink" Target="https://talan.bank.gov.ua/get-user-certificate/0ep93YgDqU_tuYg_v0St" TargetMode="External"/><Relationship Id="rId1153" Type="http://schemas.openxmlformats.org/officeDocument/2006/relationships/hyperlink" Target="https://talan.bank.gov.ua/get-user-certificate/0ep93V7rvlh9-X-Gq4Ag" TargetMode="External"/><Relationship Id="rId1598" Type="http://schemas.openxmlformats.org/officeDocument/2006/relationships/hyperlink" Target="https://talan.bank.gov.ua/get-user-certificate/0ep93u3_lg3DoK3zIbOV" TargetMode="External"/><Relationship Id="rId97" Type="http://schemas.openxmlformats.org/officeDocument/2006/relationships/hyperlink" Target="https://talan.bank.gov.ua/get-user-certificate/0ep93SGp4Zi5pUB6Gy2U" TargetMode="External"/><Relationship Id="rId730" Type="http://schemas.openxmlformats.org/officeDocument/2006/relationships/hyperlink" Target="https://talan.bank.gov.ua/get-user-certificate/0ep93QVL8PLA6pIc-7VB" TargetMode="External"/><Relationship Id="rId828" Type="http://schemas.openxmlformats.org/officeDocument/2006/relationships/hyperlink" Target="https://talan.bank.gov.ua/get-user-certificate/0ep93ubmeh5991lTzBrL" TargetMode="External"/><Relationship Id="rId1013" Type="http://schemas.openxmlformats.org/officeDocument/2006/relationships/hyperlink" Target="https://talan.bank.gov.ua/get-user-certificate/0ep93zlNvtqUVwBILpso" TargetMode="External"/><Relationship Id="rId1360" Type="http://schemas.openxmlformats.org/officeDocument/2006/relationships/hyperlink" Target="https://talan.bank.gov.ua/get-user-certificate/0ep93kwiLVODLAScr_h6" TargetMode="External"/><Relationship Id="rId1458" Type="http://schemas.openxmlformats.org/officeDocument/2006/relationships/hyperlink" Target="https://talan.bank.gov.ua/get-user-certificate/0ep93TlfXvf6xhyu5aWL" TargetMode="External"/><Relationship Id="rId1665" Type="http://schemas.openxmlformats.org/officeDocument/2006/relationships/hyperlink" Target="https://talan.bank.gov.ua/get-user-certificate/0ep93V79aQEnJarBlf02" TargetMode="External"/><Relationship Id="rId1872" Type="http://schemas.openxmlformats.org/officeDocument/2006/relationships/hyperlink" Target="https://talan.bank.gov.ua/get-user-certificate/0ep93RfEpuAojsMXW5jF" TargetMode="External"/><Relationship Id="rId1220" Type="http://schemas.openxmlformats.org/officeDocument/2006/relationships/hyperlink" Target="https://talan.bank.gov.ua/get-user-certificate/0ep9352bfmlRSjPiEzqp" TargetMode="External"/><Relationship Id="rId1318" Type="http://schemas.openxmlformats.org/officeDocument/2006/relationships/hyperlink" Target="https://talan.bank.gov.ua/get-user-certificate/0ep93vML2BOE02frGmnh" TargetMode="External"/><Relationship Id="rId1525" Type="http://schemas.openxmlformats.org/officeDocument/2006/relationships/hyperlink" Target="https://talan.bank.gov.ua/get-user-certificate/0ep93YhtKuY0zikTEWB-" TargetMode="External"/><Relationship Id="rId1732" Type="http://schemas.openxmlformats.org/officeDocument/2006/relationships/hyperlink" Target="https://talan.bank.gov.ua/get-user-certificate/0ep937NqfKRu6PxCXQcj" TargetMode="External"/><Relationship Id="rId24" Type="http://schemas.openxmlformats.org/officeDocument/2006/relationships/hyperlink" Target="https://talan.bank.gov.ua/get-user-certificate/0ep93tGgULOrLSmfywqN" TargetMode="External"/><Relationship Id="rId173" Type="http://schemas.openxmlformats.org/officeDocument/2006/relationships/hyperlink" Target="https://talan.bank.gov.ua/get-user-certificate/0ep93526b5smlCTrK5pA" TargetMode="External"/><Relationship Id="rId380" Type="http://schemas.openxmlformats.org/officeDocument/2006/relationships/hyperlink" Target="https://talan.bank.gov.ua/get-user-certificate/0ep93bIff6BNcqL7Fruc" TargetMode="External"/><Relationship Id="rId240" Type="http://schemas.openxmlformats.org/officeDocument/2006/relationships/hyperlink" Target="https://talan.bank.gov.ua/get-user-certificate/0ep93DP4ijgrJ5WSphXv" TargetMode="External"/><Relationship Id="rId478" Type="http://schemas.openxmlformats.org/officeDocument/2006/relationships/hyperlink" Target="https://talan.bank.gov.ua/get-user-certificate/0ep93Qmxt2AE4GNfVMmG" TargetMode="External"/><Relationship Id="rId685" Type="http://schemas.openxmlformats.org/officeDocument/2006/relationships/hyperlink" Target="https://talan.bank.gov.ua/get-user-certificate/0ep93Uqv0I4sBcqEi9MT" TargetMode="External"/><Relationship Id="rId892" Type="http://schemas.openxmlformats.org/officeDocument/2006/relationships/hyperlink" Target="https://talan.bank.gov.ua/get-user-certificate/0ep93Ch89S88dgp9StbR" TargetMode="External"/><Relationship Id="rId100" Type="http://schemas.openxmlformats.org/officeDocument/2006/relationships/hyperlink" Target="https://talan.bank.gov.ua/get-user-certificate/0ep93QJ3v5O0uN6RF0jq" TargetMode="External"/><Relationship Id="rId338" Type="http://schemas.openxmlformats.org/officeDocument/2006/relationships/hyperlink" Target="https://talan.bank.gov.ua/get-user-certificate/0ep93qJDorg_01bM9TMg" TargetMode="External"/><Relationship Id="rId545" Type="http://schemas.openxmlformats.org/officeDocument/2006/relationships/hyperlink" Target="https://talan.bank.gov.ua/get-user-certificate/0ep93TRPkVK0yrRlaPEE" TargetMode="External"/><Relationship Id="rId752" Type="http://schemas.openxmlformats.org/officeDocument/2006/relationships/hyperlink" Target="https://talan.bank.gov.ua/get-user-certificate/0ep93DlYBHALtP17FDdB" TargetMode="External"/><Relationship Id="rId1175" Type="http://schemas.openxmlformats.org/officeDocument/2006/relationships/hyperlink" Target="https://talan.bank.gov.ua/get-user-certificate/0ep93kJb_7aAKJpW4Tup" TargetMode="External"/><Relationship Id="rId1382" Type="http://schemas.openxmlformats.org/officeDocument/2006/relationships/hyperlink" Target="https://talan.bank.gov.ua/get-user-certificate/0ep93VNHoH5itlhUnAcP" TargetMode="External"/><Relationship Id="rId405" Type="http://schemas.openxmlformats.org/officeDocument/2006/relationships/hyperlink" Target="https://talan.bank.gov.ua/get-user-certificate/0ep93cm3tZde50M28rA7" TargetMode="External"/><Relationship Id="rId612" Type="http://schemas.openxmlformats.org/officeDocument/2006/relationships/hyperlink" Target="https://talan.bank.gov.ua/get-user-certificate/0ep93zS3j97sNmaWAfR1" TargetMode="External"/><Relationship Id="rId1035" Type="http://schemas.openxmlformats.org/officeDocument/2006/relationships/hyperlink" Target="https://talan.bank.gov.ua/get-user-certificate/0ep93TQtwUf6lydrWF9a" TargetMode="External"/><Relationship Id="rId1242" Type="http://schemas.openxmlformats.org/officeDocument/2006/relationships/hyperlink" Target="https://talan.bank.gov.ua/get-user-certificate/0ep93MOst9OIjO6iHf1c" TargetMode="External"/><Relationship Id="rId1687" Type="http://schemas.openxmlformats.org/officeDocument/2006/relationships/hyperlink" Target="https://talan.bank.gov.ua/get-user-certificate/0ep93glFkrTipOqofqfj" TargetMode="External"/><Relationship Id="rId917" Type="http://schemas.openxmlformats.org/officeDocument/2006/relationships/hyperlink" Target="https://talan.bank.gov.ua/get-user-certificate/0ep93pNgX4iLGOPivMOg" TargetMode="External"/><Relationship Id="rId1102" Type="http://schemas.openxmlformats.org/officeDocument/2006/relationships/hyperlink" Target="https://talan.bank.gov.ua/get-user-certificate/0ep93T3ALyZUaC26v8sh" TargetMode="External"/><Relationship Id="rId1547" Type="http://schemas.openxmlformats.org/officeDocument/2006/relationships/hyperlink" Target="https://talan.bank.gov.ua/get-user-certificate/0ep93dsLZj0yxAYwZdj4" TargetMode="External"/><Relationship Id="rId1754" Type="http://schemas.openxmlformats.org/officeDocument/2006/relationships/hyperlink" Target="https://talan.bank.gov.ua/get-user-certificate/0ep93DcSaD2kzaGeDwbw" TargetMode="External"/><Relationship Id="rId46" Type="http://schemas.openxmlformats.org/officeDocument/2006/relationships/hyperlink" Target="https://talan.bank.gov.ua/get-user-certificate/0ep93Xp0cb4UefWwucEV" TargetMode="External"/><Relationship Id="rId1407" Type="http://schemas.openxmlformats.org/officeDocument/2006/relationships/hyperlink" Target="https://talan.bank.gov.ua/get-user-certificate/0ep93Mh0ZJ7OO5bHR2pC" TargetMode="External"/><Relationship Id="rId1614" Type="http://schemas.openxmlformats.org/officeDocument/2006/relationships/hyperlink" Target="https://talan.bank.gov.ua/get-user-certificate/0ep93131rajseUVEqqzc" TargetMode="External"/><Relationship Id="rId1821" Type="http://schemas.openxmlformats.org/officeDocument/2006/relationships/hyperlink" Target="https://talan.bank.gov.ua/get-user-certificate/0ep93hb2jTGwdIb57Wr0" TargetMode="External"/><Relationship Id="rId195" Type="http://schemas.openxmlformats.org/officeDocument/2006/relationships/hyperlink" Target="https://talan.bank.gov.ua/get-user-certificate/0ep93-3II9FkRFUvlBWG" TargetMode="External"/><Relationship Id="rId262" Type="http://schemas.openxmlformats.org/officeDocument/2006/relationships/hyperlink" Target="https://talan.bank.gov.ua/get-user-certificate/0ep93DFbo2jfr5yT1hkP" TargetMode="External"/><Relationship Id="rId567" Type="http://schemas.openxmlformats.org/officeDocument/2006/relationships/hyperlink" Target="https://talan.bank.gov.ua/get-user-certificate/0ep93ama2tb4eLAD5x37" TargetMode="External"/><Relationship Id="rId1197" Type="http://schemas.openxmlformats.org/officeDocument/2006/relationships/hyperlink" Target="https://talan.bank.gov.ua/get-user-certificate/0ep93z1EiwW859y4A1hS" TargetMode="External"/><Relationship Id="rId122" Type="http://schemas.openxmlformats.org/officeDocument/2006/relationships/hyperlink" Target="https://talan.bank.gov.ua/get-user-certificate/0ep935p4zSv7D1GvEpPl" TargetMode="External"/><Relationship Id="rId774" Type="http://schemas.openxmlformats.org/officeDocument/2006/relationships/hyperlink" Target="https://talan.bank.gov.ua/get-user-certificate/0ep9304PvXcQckZPQwD_" TargetMode="External"/><Relationship Id="rId981" Type="http://schemas.openxmlformats.org/officeDocument/2006/relationships/hyperlink" Target="https://talan.bank.gov.ua/get-user-certificate/0ep93dDoVW9zyMyLdVJr" TargetMode="External"/><Relationship Id="rId1057" Type="http://schemas.openxmlformats.org/officeDocument/2006/relationships/hyperlink" Target="https://talan.bank.gov.ua/get-user-certificate/0ep93AVEGjzGvDPu-LSU" TargetMode="External"/><Relationship Id="rId427" Type="http://schemas.openxmlformats.org/officeDocument/2006/relationships/hyperlink" Target="https://talan.bank.gov.ua/get-user-certificate/0ep93pFE_VktTPKx7NFY" TargetMode="External"/><Relationship Id="rId634" Type="http://schemas.openxmlformats.org/officeDocument/2006/relationships/hyperlink" Target="https://talan.bank.gov.ua/get-user-certificate/0ep938KyPHjU0TIUgsm2" TargetMode="External"/><Relationship Id="rId841" Type="http://schemas.openxmlformats.org/officeDocument/2006/relationships/hyperlink" Target="https://talan.bank.gov.ua/get-user-certificate/0ep93jRR9PFuL2lYnpZH" TargetMode="External"/><Relationship Id="rId1264" Type="http://schemas.openxmlformats.org/officeDocument/2006/relationships/hyperlink" Target="https://talan.bank.gov.ua/get-user-certificate/0ep935qJBs6c7OPPl8X4" TargetMode="External"/><Relationship Id="rId1471" Type="http://schemas.openxmlformats.org/officeDocument/2006/relationships/hyperlink" Target="https://talan.bank.gov.ua/get-user-certificate/0ep93jCAwhTF-pK5_vxP" TargetMode="External"/><Relationship Id="rId1569" Type="http://schemas.openxmlformats.org/officeDocument/2006/relationships/hyperlink" Target="https://talan.bank.gov.ua/get-user-certificate/0ep93FJBg2332cRYDawB" TargetMode="External"/><Relationship Id="rId701" Type="http://schemas.openxmlformats.org/officeDocument/2006/relationships/hyperlink" Target="https://talan.bank.gov.ua/get-user-certificate/0ep93obW7rPA_2vWYxYY" TargetMode="External"/><Relationship Id="rId939" Type="http://schemas.openxmlformats.org/officeDocument/2006/relationships/hyperlink" Target="https://talan.bank.gov.ua/get-user-certificate/0ep93oMZsEcp03n_HslA" TargetMode="External"/><Relationship Id="rId1124" Type="http://schemas.openxmlformats.org/officeDocument/2006/relationships/hyperlink" Target="https://talan.bank.gov.ua/get-user-certificate/0ep93HNShkn4TuTLD26k" TargetMode="External"/><Relationship Id="rId1331" Type="http://schemas.openxmlformats.org/officeDocument/2006/relationships/hyperlink" Target="https://talan.bank.gov.ua/get-user-certificate/0ep93VlD_HX98gb3BiD6" TargetMode="External"/><Relationship Id="rId1776" Type="http://schemas.openxmlformats.org/officeDocument/2006/relationships/hyperlink" Target="https://talan.bank.gov.ua/get-user-certificate/0ep93IbknyoTesFlHgw5" TargetMode="External"/><Relationship Id="rId68" Type="http://schemas.openxmlformats.org/officeDocument/2006/relationships/hyperlink" Target="https://talan.bank.gov.ua/get-user-certificate/0ep93Qgv46V9jw9XuWoS" TargetMode="External"/><Relationship Id="rId1429" Type="http://schemas.openxmlformats.org/officeDocument/2006/relationships/hyperlink" Target="https://talan.bank.gov.ua/get-user-certificate/0ep93iwtIH4OJ_rjZvey" TargetMode="External"/><Relationship Id="rId1636" Type="http://schemas.openxmlformats.org/officeDocument/2006/relationships/hyperlink" Target="https://talan.bank.gov.ua/get-user-certificate/0ep93ixUVZhzQ-OjuCeK" TargetMode="External"/><Relationship Id="rId1843" Type="http://schemas.openxmlformats.org/officeDocument/2006/relationships/hyperlink" Target="https://talan.bank.gov.ua/get-user-certificate/0ep932piIV--rM1qAA21" TargetMode="External"/><Relationship Id="rId1703" Type="http://schemas.openxmlformats.org/officeDocument/2006/relationships/hyperlink" Target="https://talan.bank.gov.ua/get-user-certificate/0ep93FbBka1P1RIrxXYn" TargetMode="External"/><Relationship Id="rId284" Type="http://schemas.openxmlformats.org/officeDocument/2006/relationships/hyperlink" Target="https://talan.bank.gov.ua/get-user-certificate/0ep93Leok8eKmkMzKgZQ" TargetMode="External"/><Relationship Id="rId491" Type="http://schemas.openxmlformats.org/officeDocument/2006/relationships/hyperlink" Target="https://talan.bank.gov.ua/get-user-certificate/0ep93-ZK_hnw1d48cJOU" TargetMode="External"/><Relationship Id="rId144" Type="http://schemas.openxmlformats.org/officeDocument/2006/relationships/hyperlink" Target="https://talan.bank.gov.ua/get-user-certificate/0ep93-ZdH_aOeCrEe-em" TargetMode="External"/><Relationship Id="rId589" Type="http://schemas.openxmlformats.org/officeDocument/2006/relationships/hyperlink" Target="https://talan.bank.gov.ua/get-user-certificate/0ep93xD_F6BXDlQcMYMK" TargetMode="External"/><Relationship Id="rId796" Type="http://schemas.openxmlformats.org/officeDocument/2006/relationships/hyperlink" Target="https://talan.bank.gov.ua/get-user-certificate/0ep93H4z6FutQMDR1yPc" TargetMode="External"/><Relationship Id="rId351" Type="http://schemas.openxmlformats.org/officeDocument/2006/relationships/hyperlink" Target="https://talan.bank.gov.ua/get-user-certificate/0ep939HNb8yAoFzjXRYK" TargetMode="External"/><Relationship Id="rId449" Type="http://schemas.openxmlformats.org/officeDocument/2006/relationships/hyperlink" Target="https://talan.bank.gov.ua/get-user-certificate/0ep93KEx0FgT-LK1eyR0" TargetMode="External"/><Relationship Id="rId656" Type="http://schemas.openxmlformats.org/officeDocument/2006/relationships/hyperlink" Target="https://talan.bank.gov.ua/get-user-certificate/0ep93k03pB41YSrujI5G" TargetMode="External"/><Relationship Id="rId863" Type="http://schemas.openxmlformats.org/officeDocument/2006/relationships/hyperlink" Target="https://talan.bank.gov.ua/get-user-certificate/0ep9391bp3uaYZFHg94V" TargetMode="External"/><Relationship Id="rId1079" Type="http://schemas.openxmlformats.org/officeDocument/2006/relationships/hyperlink" Target="https://talan.bank.gov.ua/get-user-certificate/0ep93_mUGEir9yaxp2YI" TargetMode="External"/><Relationship Id="rId1286" Type="http://schemas.openxmlformats.org/officeDocument/2006/relationships/hyperlink" Target="https://talan.bank.gov.ua/get-user-certificate/0ep93-KsyXYrhWMDkQU2" TargetMode="External"/><Relationship Id="rId1493" Type="http://schemas.openxmlformats.org/officeDocument/2006/relationships/hyperlink" Target="https://talan.bank.gov.ua/get-user-certificate/0ep93KJMbjVHafwWY4QO" TargetMode="External"/><Relationship Id="rId211" Type="http://schemas.openxmlformats.org/officeDocument/2006/relationships/hyperlink" Target="https://talan.bank.gov.ua/get-user-certificate/0ep93VJD_ECSK2pXgxE2" TargetMode="External"/><Relationship Id="rId309" Type="http://schemas.openxmlformats.org/officeDocument/2006/relationships/hyperlink" Target="https://talan.bank.gov.ua/get-user-certificate/0ep936g6Nq5NCQhxakfC" TargetMode="External"/><Relationship Id="rId516" Type="http://schemas.openxmlformats.org/officeDocument/2006/relationships/hyperlink" Target="https://talan.bank.gov.ua/get-user-certificate/0ep93niH-y2Ov6CnGEzE" TargetMode="External"/><Relationship Id="rId1146" Type="http://schemas.openxmlformats.org/officeDocument/2006/relationships/hyperlink" Target="https://talan.bank.gov.ua/get-user-certificate/0ep93drQ7GjMnXSdg1H0" TargetMode="External"/><Relationship Id="rId1798" Type="http://schemas.openxmlformats.org/officeDocument/2006/relationships/hyperlink" Target="https://talan.bank.gov.ua/get-user-certificate/0ep93VHzrQuZOHbgrs_n" TargetMode="External"/><Relationship Id="rId723" Type="http://schemas.openxmlformats.org/officeDocument/2006/relationships/hyperlink" Target="https://talan.bank.gov.ua/get-user-certificate/0ep93p_eAJFZ0x90pEs9" TargetMode="External"/><Relationship Id="rId930" Type="http://schemas.openxmlformats.org/officeDocument/2006/relationships/hyperlink" Target="https://talan.bank.gov.ua/get-user-certificate/0ep93NvtTkHKagSKmVCC" TargetMode="External"/><Relationship Id="rId1006" Type="http://schemas.openxmlformats.org/officeDocument/2006/relationships/hyperlink" Target="https://talan.bank.gov.ua/get-user-certificate/0ep93sxDwSJGNQuBkTHF" TargetMode="External"/><Relationship Id="rId1353" Type="http://schemas.openxmlformats.org/officeDocument/2006/relationships/hyperlink" Target="https://talan.bank.gov.ua/get-user-certificate/0ep93S-Y74kMFCgT4UvA" TargetMode="External"/><Relationship Id="rId1560" Type="http://schemas.openxmlformats.org/officeDocument/2006/relationships/hyperlink" Target="https://talan.bank.gov.ua/get-user-certificate/0ep93gQsiExyto9U_d8_" TargetMode="External"/><Relationship Id="rId1658" Type="http://schemas.openxmlformats.org/officeDocument/2006/relationships/hyperlink" Target="https://talan.bank.gov.ua/get-user-certificate/0ep93no1J9k7ztyB4BVo" TargetMode="External"/><Relationship Id="rId1865" Type="http://schemas.openxmlformats.org/officeDocument/2006/relationships/hyperlink" Target="https://talan.bank.gov.ua/get-user-certificate/0ep93O1ZDIA-BQrAVt8H" TargetMode="External"/><Relationship Id="rId1213" Type="http://schemas.openxmlformats.org/officeDocument/2006/relationships/hyperlink" Target="https://talan.bank.gov.ua/get-user-certificate/0ep935S-vDj2aaQcxW4A" TargetMode="External"/><Relationship Id="rId1420" Type="http://schemas.openxmlformats.org/officeDocument/2006/relationships/hyperlink" Target="https://talan.bank.gov.ua/get-user-certificate/0ep93CzecJQVcBufaJuo" TargetMode="External"/><Relationship Id="rId1518" Type="http://schemas.openxmlformats.org/officeDocument/2006/relationships/hyperlink" Target="https://talan.bank.gov.ua/get-user-certificate/0ep93CRbTXoE2k-yY9DK" TargetMode="External"/><Relationship Id="rId1725" Type="http://schemas.openxmlformats.org/officeDocument/2006/relationships/hyperlink" Target="https://talan.bank.gov.ua/get-user-certificate/0ep93ovrSe-EHC6ew1PF" TargetMode="External"/><Relationship Id="rId17" Type="http://schemas.openxmlformats.org/officeDocument/2006/relationships/hyperlink" Target="https://talan.bank.gov.ua/get-user-certificate/0ep93VzsdzXTis3npiTl" TargetMode="External"/><Relationship Id="rId166" Type="http://schemas.openxmlformats.org/officeDocument/2006/relationships/hyperlink" Target="https://talan.bank.gov.ua/get-user-certificate/0ep933ZaIBILTu3VMAZn" TargetMode="External"/><Relationship Id="rId373" Type="http://schemas.openxmlformats.org/officeDocument/2006/relationships/hyperlink" Target="https://talan.bank.gov.ua/get-user-certificate/0ep938s5bozlrfYUhlWm" TargetMode="External"/><Relationship Id="rId580" Type="http://schemas.openxmlformats.org/officeDocument/2006/relationships/hyperlink" Target="https://talan.bank.gov.ua/get-user-certificate/0ep93KWFdO0GBAZaRC-D" TargetMode="External"/><Relationship Id="rId1" Type="http://schemas.openxmlformats.org/officeDocument/2006/relationships/hyperlink" Target="https://talan.bank.gov.ua/get-user-certificate/0ep930H_T2ZARI1jDNqg" TargetMode="External"/><Relationship Id="rId233" Type="http://schemas.openxmlformats.org/officeDocument/2006/relationships/hyperlink" Target="https://talan.bank.gov.ua/get-user-certificate/0ep93Og5_pgVRgvSNYpL" TargetMode="External"/><Relationship Id="rId440" Type="http://schemas.openxmlformats.org/officeDocument/2006/relationships/hyperlink" Target="https://talan.bank.gov.ua/get-user-certificate/0ep93tcjO5iKu89VLZTc" TargetMode="External"/><Relationship Id="rId678" Type="http://schemas.openxmlformats.org/officeDocument/2006/relationships/hyperlink" Target="https://talan.bank.gov.ua/get-user-certificate/0ep93IOHUpIBzEYo3i78" TargetMode="External"/><Relationship Id="rId885" Type="http://schemas.openxmlformats.org/officeDocument/2006/relationships/hyperlink" Target="https://talan.bank.gov.ua/get-user-certificate/0ep93Ijbhjqhot20OEvR" TargetMode="External"/><Relationship Id="rId1070" Type="http://schemas.openxmlformats.org/officeDocument/2006/relationships/hyperlink" Target="https://talan.bank.gov.ua/get-user-certificate/0ep93IoQsqT3urGj3_Ko" TargetMode="External"/><Relationship Id="rId300" Type="http://schemas.openxmlformats.org/officeDocument/2006/relationships/hyperlink" Target="https://talan.bank.gov.ua/get-user-certificate/0ep93-vVuO7QxVwea37K" TargetMode="External"/><Relationship Id="rId538" Type="http://schemas.openxmlformats.org/officeDocument/2006/relationships/hyperlink" Target="https://talan.bank.gov.ua/get-user-certificate/0ep93r7P4iH85UliiOwh" TargetMode="External"/><Relationship Id="rId745" Type="http://schemas.openxmlformats.org/officeDocument/2006/relationships/hyperlink" Target="https://talan.bank.gov.ua/get-user-certificate/0ep93H-FMl228-UnCcP5" TargetMode="External"/><Relationship Id="rId952" Type="http://schemas.openxmlformats.org/officeDocument/2006/relationships/hyperlink" Target="https://talan.bank.gov.ua/get-user-certificate/0ep93eEN8z1OVr6rJVXd" TargetMode="External"/><Relationship Id="rId1168" Type="http://schemas.openxmlformats.org/officeDocument/2006/relationships/hyperlink" Target="https://talan.bank.gov.ua/get-user-certificate/0ep93PctMeWyKRFB6hZB" TargetMode="External"/><Relationship Id="rId1375" Type="http://schemas.openxmlformats.org/officeDocument/2006/relationships/hyperlink" Target="https://talan.bank.gov.ua/get-user-certificate/0ep93wGUKSlb0LBYel5g" TargetMode="External"/><Relationship Id="rId1582" Type="http://schemas.openxmlformats.org/officeDocument/2006/relationships/hyperlink" Target="https://talan.bank.gov.ua/get-user-certificate/0ep932S_wwuDrl90mGZw" TargetMode="External"/><Relationship Id="rId81" Type="http://schemas.openxmlformats.org/officeDocument/2006/relationships/hyperlink" Target="https://talan.bank.gov.ua/get-user-certificate/0ep93vqX6GziOP_dq9Yk" TargetMode="External"/><Relationship Id="rId605" Type="http://schemas.openxmlformats.org/officeDocument/2006/relationships/hyperlink" Target="https://talan.bank.gov.ua/get-user-certificate/0ep93W77f9jTzTGgb4EQ" TargetMode="External"/><Relationship Id="rId812" Type="http://schemas.openxmlformats.org/officeDocument/2006/relationships/hyperlink" Target="https://talan.bank.gov.ua/get-user-certificate/0ep93T-NyRkZ0bUbc2ut" TargetMode="External"/><Relationship Id="rId1028" Type="http://schemas.openxmlformats.org/officeDocument/2006/relationships/hyperlink" Target="https://talan.bank.gov.ua/get-user-certificate/0ep93dCf08vZzfb6oWSC" TargetMode="External"/><Relationship Id="rId1235" Type="http://schemas.openxmlformats.org/officeDocument/2006/relationships/hyperlink" Target="https://talan.bank.gov.ua/get-user-certificate/0ep93zs8VbXzW7gsdohR" TargetMode="External"/><Relationship Id="rId1442" Type="http://schemas.openxmlformats.org/officeDocument/2006/relationships/hyperlink" Target="https://talan.bank.gov.ua/get-user-certificate/0ep933Tlk2KnOIr_TA6c" TargetMode="External"/><Relationship Id="rId1302" Type="http://schemas.openxmlformats.org/officeDocument/2006/relationships/hyperlink" Target="https://talan.bank.gov.ua/get-user-certificate/0ep939Y99CXur6cGAs_5" TargetMode="External"/><Relationship Id="rId1747" Type="http://schemas.openxmlformats.org/officeDocument/2006/relationships/hyperlink" Target="https://talan.bank.gov.ua/get-user-certificate/0ep931NFy0NlY-Z4neWl" TargetMode="External"/><Relationship Id="rId39" Type="http://schemas.openxmlformats.org/officeDocument/2006/relationships/hyperlink" Target="https://talan.bank.gov.ua/get-user-certificate/0ep93gPr4BAZGXnjBzap" TargetMode="External"/><Relationship Id="rId1607" Type="http://schemas.openxmlformats.org/officeDocument/2006/relationships/hyperlink" Target="https://talan.bank.gov.ua/get-user-certificate/0ep93KrJClGTI-YulQMA" TargetMode="External"/><Relationship Id="rId1814" Type="http://schemas.openxmlformats.org/officeDocument/2006/relationships/hyperlink" Target="https://talan.bank.gov.ua/get-user-certificate/0ep93M-xkLTjcy_Upklu" TargetMode="External"/><Relationship Id="rId188" Type="http://schemas.openxmlformats.org/officeDocument/2006/relationships/hyperlink" Target="https://talan.bank.gov.ua/get-user-certificate/0ep93KIJjkyvlpN8c9cm" TargetMode="External"/><Relationship Id="rId395" Type="http://schemas.openxmlformats.org/officeDocument/2006/relationships/hyperlink" Target="https://talan.bank.gov.ua/get-user-certificate/0ep93_kUrLZb_-CEsp6D" TargetMode="External"/><Relationship Id="rId255" Type="http://schemas.openxmlformats.org/officeDocument/2006/relationships/hyperlink" Target="https://talan.bank.gov.ua/get-user-certificate/0ep93aaexJSNQrvD19gl" TargetMode="External"/><Relationship Id="rId462" Type="http://schemas.openxmlformats.org/officeDocument/2006/relationships/hyperlink" Target="https://talan.bank.gov.ua/get-user-certificate/0ep93fKrYsQ57GzggcTk" TargetMode="External"/><Relationship Id="rId1092" Type="http://schemas.openxmlformats.org/officeDocument/2006/relationships/hyperlink" Target="https://talan.bank.gov.ua/get-user-certificate/0ep93dO_-UKV46nfsfaA" TargetMode="External"/><Relationship Id="rId1397" Type="http://schemas.openxmlformats.org/officeDocument/2006/relationships/hyperlink" Target="https://talan.bank.gov.ua/get-user-certificate/0ep93qzjbiNedL0CJONc" TargetMode="External"/><Relationship Id="rId115" Type="http://schemas.openxmlformats.org/officeDocument/2006/relationships/hyperlink" Target="https://talan.bank.gov.ua/get-user-certificate/0ep93FRT85uz8wHoA8iw" TargetMode="External"/><Relationship Id="rId322" Type="http://schemas.openxmlformats.org/officeDocument/2006/relationships/hyperlink" Target="https://talan.bank.gov.ua/get-user-certificate/0ep93LY7tQaz5T8nO7gK" TargetMode="External"/><Relationship Id="rId767" Type="http://schemas.openxmlformats.org/officeDocument/2006/relationships/hyperlink" Target="https://talan.bank.gov.ua/get-user-certificate/0ep93TU_WZE6ibCbp_8X" TargetMode="External"/><Relationship Id="rId974" Type="http://schemas.openxmlformats.org/officeDocument/2006/relationships/hyperlink" Target="https://talan.bank.gov.ua/get-user-certificate/0ep931z4nWSeGNeLXZz6" TargetMode="External"/><Relationship Id="rId627" Type="http://schemas.openxmlformats.org/officeDocument/2006/relationships/hyperlink" Target="https://talan.bank.gov.ua/get-user-certificate/0ep93a7dQZAZ09EM9OMn" TargetMode="External"/><Relationship Id="rId834" Type="http://schemas.openxmlformats.org/officeDocument/2006/relationships/hyperlink" Target="https://talan.bank.gov.ua/get-user-certificate/0ep93j-bRfflTG4N1act" TargetMode="External"/><Relationship Id="rId1257" Type="http://schemas.openxmlformats.org/officeDocument/2006/relationships/hyperlink" Target="https://talan.bank.gov.ua/get-user-certificate/0ep93_fwzrvnpB4d34MH" TargetMode="External"/><Relationship Id="rId1464" Type="http://schemas.openxmlformats.org/officeDocument/2006/relationships/hyperlink" Target="https://talan.bank.gov.ua/get-user-certificate/0ep931VTYue3jvsowsNK" TargetMode="External"/><Relationship Id="rId1671" Type="http://schemas.openxmlformats.org/officeDocument/2006/relationships/hyperlink" Target="https://talan.bank.gov.ua/get-user-certificate/0ep938baIGeonQ5_JUws" TargetMode="External"/><Relationship Id="rId901" Type="http://schemas.openxmlformats.org/officeDocument/2006/relationships/hyperlink" Target="https://talan.bank.gov.ua/get-user-certificate/0ep93WWsSjfWyVG_4GgP" TargetMode="External"/><Relationship Id="rId1117" Type="http://schemas.openxmlformats.org/officeDocument/2006/relationships/hyperlink" Target="https://talan.bank.gov.ua/get-user-certificate/0ep932G95RXl8AyutRKC" TargetMode="External"/><Relationship Id="rId1324" Type="http://schemas.openxmlformats.org/officeDocument/2006/relationships/hyperlink" Target="https://talan.bank.gov.ua/get-user-certificate/0ep93lYBKwArO7NwzW_n" TargetMode="External"/><Relationship Id="rId1531" Type="http://schemas.openxmlformats.org/officeDocument/2006/relationships/hyperlink" Target="https://talan.bank.gov.ua/get-user-certificate/0ep9384Bmu5Ar1t4S0B8" TargetMode="External"/><Relationship Id="rId1769" Type="http://schemas.openxmlformats.org/officeDocument/2006/relationships/hyperlink" Target="https://talan.bank.gov.ua/get-user-certificate/0ep93cG2tdNaqv4Oib3P" TargetMode="External"/><Relationship Id="rId30" Type="http://schemas.openxmlformats.org/officeDocument/2006/relationships/hyperlink" Target="https://talan.bank.gov.ua/get-user-certificate/0ep93Nll09F6y8BBPCGv" TargetMode="External"/><Relationship Id="rId1629" Type="http://schemas.openxmlformats.org/officeDocument/2006/relationships/hyperlink" Target="https://talan.bank.gov.ua/get-user-certificate/0ep93J4O47E1jzUSCRZy" TargetMode="External"/><Relationship Id="rId1836" Type="http://schemas.openxmlformats.org/officeDocument/2006/relationships/hyperlink" Target="https://talan.bank.gov.ua/get-user-certificate/0ep939yq_IK2ii0y83JS" TargetMode="External"/><Relationship Id="rId277" Type="http://schemas.openxmlformats.org/officeDocument/2006/relationships/hyperlink" Target="https://talan.bank.gov.ua/get-user-certificate/0ep93o8A-Z78bcnOr5hd" TargetMode="External"/><Relationship Id="rId484" Type="http://schemas.openxmlformats.org/officeDocument/2006/relationships/hyperlink" Target="https://talan.bank.gov.ua/get-user-certificate/0ep93tpnYgPYg5_o5dpp" TargetMode="External"/><Relationship Id="rId137" Type="http://schemas.openxmlformats.org/officeDocument/2006/relationships/hyperlink" Target="https://talan.bank.gov.ua/get-user-certificate/0ep93nJmpPzzOYpneTZ1" TargetMode="External"/><Relationship Id="rId344" Type="http://schemas.openxmlformats.org/officeDocument/2006/relationships/hyperlink" Target="https://talan.bank.gov.ua/get-user-certificate/0ep93ReGFcc2pd8mivYl" TargetMode="External"/><Relationship Id="rId691" Type="http://schemas.openxmlformats.org/officeDocument/2006/relationships/hyperlink" Target="https://talan.bank.gov.ua/get-user-certificate/0ep93z9H34iby6G5yS69" TargetMode="External"/><Relationship Id="rId789" Type="http://schemas.openxmlformats.org/officeDocument/2006/relationships/hyperlink" Target="https://talan.bank.gov.ua/get-user-certificate/0ep93K5tjzKxKtEUHDA6" TargetMode="External"/><Relationship Id="rId996" Type="http://schemas.openxmlformats.org/officeDocument/2006/relationships/hyperlink" Target="https://talan.bank.gov.ua/get-user-certificate/0ep93q_5OC9SdEuPKjfY" TargetMode="External"/><Relationship Id="rId551" Type="http://schemas.openxmlformats.org/officeDocument/2006/relationships/hyperlink" Target="https://talan.bank.gov.ua/get-user-certificate/0ep93vjaGYcGKVtmAdXR" TargetMode="External"/><Relationship Id="rId649" Type="http://schemas.openxmlformats.org/officeDocument/2006/relationships/hyperlink" Target="https://talan.bank.gov.ua/get-user-certificate/0ep93ekHdKCecw59Nm-S" TargetMode="External"/><Relationship Id="rId856" Type="http://schemas.openxmlformats.org/officeDocument/2006/relationships/hyperlink" Target="https://talan.bank.gov.ua/get-user-certificate/0ep93Mhw2nUFyMtgywmu" TargetMode="External"/><Relationship Id="rId1181" Type="http://schemas.openxmlformats.org/officeDocument/2006/relationships/hyperlink" Target="https://talan.bank.gov.ua/get-user-certificate/0ep9307pjh9ONN52_Rgo" TargetMode="External"/><Relationship Id="rId1279" Type="http://schemas.openxmlformats.org/officeDocument/2006/relationships/hyperlink" Target="https://talan.bank.gov.ua/get-user-certificate/0ep93rI0E1wbA7CbH03m" TargetMode="External"/><Relationship Id="rId1486" Type="http://schemas.openxmlformats.org/officeDocument/2006/relationships/hyperlink" Target="https://talan.bank.gov.ua/get-user-certificate/0ep93JDEGjH0XaG2Kb69" TargetMode="External"/><Relationship Id="rId204" Type="http://schemas.openxmlformats.org/officeDocument/2006/relationships/hyperlink" Target="https://talan.bank.gov.ua/get-user-certificate/0ep933Ok_qUWeU1WZlVH" TargetMode="External"/><Relationship Id="rId411" Type="http://schemas.openxmlformats.org/officeDocument/2006/relationships/hyperlink" Target="https://talan.bank.gov.ua/get-user-certificate/0ep93T89M7qEEFGavq8P" TargetMode="External"/><Relationship Id="rId509" Type="http://schemas.openxmlformats.org/officeDocument/2006/relationships/hyperlink" Target="https://talan.bank.gov.ua/get-user-certificate/0ep93ezJZkHtEJ9Y9Mdv" TargetMode="External"/><Relationship Id="rId1041" Type="http://schemas.openxmlformats.org/officeDocument/2006/relationships/hyperlink" Target="https://talan.bank.gov.ua/get-user-certificate/0ep93zRH8eNEfJeeBTTQ" TargetMode="External"/><Relationship Id="rId1139" Type="http://schemas.openxmlformats.org/officeDocument/2006/relationships/hyperlink" Target="https://talan.bank.gov.ua/get-user-certificate/0ep93leGv6b66LF8wXRB" TargetMode="External"/><Relationship Id="rId1346" Type="http://schemas.openxmlformats.org/officeDocument/2006/relationships/hyperlink" Target="https://talan.bank.gov.ua/get-user-certificate/0ep93DzCXo8SvAgKI8WW" TargetMode="External"/><Relationship Id="rId1693" Type="http://schemas.openxmlformats.org/officeDocument/2006/relationships/hyperlink" Target="https://talan.bank.gov.ua/get-user-certificate/0ep93By970iVE3vCcQe-" TargetMode="External"/><Relationship Id="rId716" Type="http://schemas.openxmlformats.org/officeDocument/2006/relationships/hyperlink" Target="https://talan.bank.gov.ua/get-user-certificate/0ep93PSm9B-E-yW-yBQF" TargetMode="External"/><Relationship Id="rId923" Type="http://schemas.openxmlformats.org/officeDocument/2006/relationships/hyperlink" Target="https://talan.bank.gov.ua/get-user-certificate/0ep93fG16xH3LIDNZMZ-" TargetMode="External"/><Relationship Id="rId1553" Type="http://schemas.openxmlformats.org/officeDocument/2006/relationships/hyperlink" Target="https://talan.bank.gov.ua/get-user-certificate/0ep93QYlOiJ2d-qGgPJl" TargetMode="External"/><Relationship Id="rId1760" Type="http://schemas.openxmlformats.org/officeDocument/2006/relationships/hyperlink" Target="https://talan.bank.gov.ua/get-user-certificate/0ep93TX-DiqtlZxldk1f" TargetMode="External"/><Relationship Id="rId1858" Type="http://schemas.openxmlformats.org/officeDocument/2006/relationships/hyperlink" Target="https://talan.bank.gov.ua/get-user-certificate/0ep93GHeOg0mprqD716D" TargetMode="External"/><Relationship Id="rId52" Type="http://schemas.openxmlformats.org/officeDocument/2006/relationships/hyperlink" Target="https://talan.bank.gov.ua/get-user-certificate/0ep933bg66giQdRwvi-3" TargetMode="External"/><Relationship Id="rId1206" Type="http://schemas.openxmlformats.org/officeDocument/2006/relationships/hyperlink" Target="https://talan.bank.gov.ua/get-user-certificate/0ep93uwiXUuA0gv5gtXr" TargetMode="External"/><Relationship Id="rId1413" Type="http://schemas.openxmlformats.org/officeDocument/2006/relationships/hyperlink" Target="https://talan.bank.gov.ua/get-user-certificate/0ep93Uf6h2cjtrzJHVB4" TargetMode="External"/><Relationship Id="rId1620" Type="http://schemas.openxmlformats.org/officeDocument/2006/relationships/hyperlink" Target="https://talan.bank.gov.ua/get-user-certificate/0ep93UbFnRj2SyMGUt7c" TargetMode="External"/><Relationship Id="rId1718" Type="http://schemas.openxmlformats.org/officeDocument/2006/relationships/hyperlink" Target="https://talan.bank.gov.ua/get-user-certificate/0ep93Eu4fi4aOHCNN0gn" TargetMode="External"/><Relationship Id="rId299" Type="http://schemas.openxmlformats.org/officeDocument/2006/relationships/hyperlink" Target="https://talan.bank.gov.ua/get-user-certificate/0ep93q4EDk8BkQ-5-vQc" TargetMode="External"/><Relationship Id="rId159" Type="http://schemas.openxmlformats.org/officeDocument/2006/relationships/hyperlink" Target="https://talan.bank.gov.ua/get-user-certificate/0ep93hQMXEy52j6Wf8wZ" TargetMode="External"/><Relationship Id="rId366" Type="http://schemas.openxmlformats.org/officeDocument/2006/relationships/hyperlink" Target="https://talan.bank.gov.ua/get-user-certificate/0ep93THcDWUEh-dN1o3K" TargetMode="External"/><Relationship Id="rId573" Type="http://schemas.openxmlformats.org/officeDocument/2006/relationships/hyperlink" Target="https://talan.bank.gov.ua/get-user-certificate/0ep93zYK9a9bfCg64JQt" TargetMode="External"/><Relationship Id="rId780" Type="http://schemas.openxmlformats.org/officeDocument/2006/relationships/hyperlink" Target="https://talan.bank.gov.ua/get-user-certificate/0ep93ckc_LKwSNv2YB5n" TargetMode="External"/><Relationship Id="rId226" Type="http://schemas.openxmlformats.org/officeDocument/2006/relationships/hyperlink" Target="https://talan.bank.gov.ua/get-user-certificate/0ep93DnEVgUVPJ_2WuBH" TargetMode="External"/><Relationship Id="rId433" Type="http://schemas.openxmlformats.org/officeDocument/2006/relationships/hyperlink" Target="https://talan.bank.gov.ua/get-user-certificate/0ep93etlVMMeY4AJGNE0" TargetMode="External"/><Relationship Id="rId878" Type="http://schemas.openxmlformats.org/officeDocument/2006/relationships/hyperlink" Target="https://talan.bank.gov.ua/get-user-certificate/0ep93heJtTn9usIBDUpQ" TargetMode="External"/><Relationship Id="rId1063" Type="http://schemas.openxmlformats.org/officeDocument/2006/relationships/hyperlink" Target="https://talan.bank.gov.ua/get-user-certificate/0ep93d8vnwI27Ns3AFjN" TargetMode="External"/><Relationship Id="rId1270" Type="http://schemas.openxmlformats.org/officeDocument/2006/relationships/hyperlink" Target="https://talan.bank.gov.ua/get-user-certificate/0ep93mzl7erPfC8E-Euo" TargetMode="External"/><Relationship Id="rId640" Type="http://schemas.openxmlformats.org/officeDocument/2006/relationships/hyperlink" Target="https://talan.bank.gov.ua/get-user-certificate/0ep93s6IUmpnqXobS4S9" TargetMode="External"/><Relationship Id="rId738" Type="http://schemas.openxmlformats.org/officeDocument/2006/relationships/hyperlink" Target="https://talan.bank.gov.ua/get-user-certificate/0ep9376_RKJzL5HMJ4st" TargetMode="External"/><Relationship Id="rId945" Type="http://schemas.openxmlformats.org/officeDocument/2006/relationships/hyperlink" Target="https://talan.bank.gov.ua/get-user-certificate/0ep93XyAQYJonEDqOe0f" TargetMode="External"/><Relationship Id="rId1368" Type="http://schemas.openxmlformats.org/officeDocument/2006/relationships/hyperlink" Target="https://talan.bank.gov.ua/get-user-certificate/0ep93ZUF2y8NW-hQivnq" TargetMode="External"/><Relationship Id="rId1575" Type="http://schemas.openxmlformats.org/officeDocument/2006/relationships/hyperlink" Target="https://talan.bank.gov.ua/get-user-certificate/0ep93_CIzNp91gkpdTfb" TargetMode="External"/><Relationship Id="rId1782" Type="http://schemas.openxmlformats.org/officeDocument/2006/relationships/hyperlink" Target="https://talan.bank.gov.ua/get-user-certificate/0ep93yjfPHg8jC6uBV04" TargetMode="External"/><Relationship Id="rId74" Type="http://schemas.openxmlformats.org/officeDocument/2006/relationships/hyperlink" Target="https://talan.bank.gov.ua/get-user-certificate/0ep93ccnlkFT5CgDpdNT" TargetMode="External"/><Relationship Id="rId500" Type="http://schemas.openxmlformats.org/officeDocument/2006/relationships/hyperlink" Target="https://talan.bank.gov.ua/get-user-certificate/0ep93bhmzigoYXVc4g5K" TargetMode="External"/><Relationship Id="rId805" Type="http://schemas.openxmlformats.org/officeDocument/2006/relationships/hyperlink" Target="https://talan.bank.gov.ua/get-user-certificate/0ep93vXyLAjLjow93nD9" TargetMode="External"/><Relationship Id="rId1130" Type="http://schemas.openxmlformats.org/officeDocument/2006/relationships/hyperlink" Target="https://talan.bank.gov.ua/get-user-certificate/0ep93uFyMV7nNtsmFlNE" TargetMode="External"/><Relationship Id="rId1228" Type="http://schemas.openxmlformats.org/officeDocument/2006/relationships/hyperlink" Target="https://talan.bank.gov.ua/get-user-certificate/0ep935h0bFL_vemecgKx" TargetMode="External"/><Relationship Id="rId1435" Type="http://schemas.openxmlformats.org/officeDocument/2006/relationships/hyperlink" Target="https://talan.bank.gov.ua/get-user-certificate/0ep933FFjjvXUjSyv4ze" TargetMode="External"/><Relationship Id="rId1642" Type="http://schemas.openxmlformats.org/officeDocument/2006/relationships/hyperlink" Target="https://talan.bank.gov.ua/get-user-certificate/0ep93qYGbO6W2oaqwt6X" TargetMode="External"/><Relationship Id="rId1502" Type="http://schemas.openxmlformats.org/officeDocument/2006/relationships/hyperlink" Target="https://talan.bank.gov.ua/get-user-certificate/0ep93nhFsJUo5Nofj6Ii" TargetMode="External"/><Relationship Id="rId1807" Type="http://schemas.openxmlformats.org/officeDocument/2006/relationships/hyperlink" Target="https://talan.bank.gov.ua/get-user-certificate/0ep930rhnGl_lI6Tm8LQ" TargetMode="External"/><Relationship Id="rId290" Type="http://schemas.openxmlformats.org/officeDocument/2006/relationships/hyperlink" Target="https://talan.bank.gov.ua/get-user-certificate/0ep93YrikwlHnoXnInx7" TargetMode="External"/><Relationship Id="rId388" Type="http://schemas.openxmlformats.org/officeDocument/2006/relationships/hyperlink" Target="https://talan.bank.gov.ua/get-user-certificate/0ep93TLY2bm1_EeDbJmD" TargetMode="External"/><Relationship Id="rId150" Type="http://schemas.openxmlformats.org/officeDocument/2006/relationships/hyperlink" Target="https://talan.bank.gov.ua/get-user-certificate/0ep935OIohKYI6Mb7Rvu" TargetMode="External"/><Relationship Id="rId595" Type="http://schemas.openxmlformats.org/officeDocument/2006/relationships/hyperlink" Target="https://talan.bank.gov.ua/get-user-certificate/0ep93CBItZma1FTBt5Ri" TargetMode="External"/><Relationship Id="rId248" Type="http://schemas.openxmlformats.org/officeDocument/2006/relationships/hyperlink" Target="https://talan.bank.gov.ua/get-user-certificate/0ep934USkbMeUNEQvX42" TargetMode="External"/><Relationship Id="rId455" Type="http://schemas.openxmlformats.org/officeDocument/2006/relationships/hyperlink" Target="https://talan.bank.gov.ua/get-user-certificate/0ep93L-G_WqWB5gXjn-Y" TargetMode="External"/><Relationship Id="rId662" Type="http://schemas.openxmlformats.org/officeDocument/2006/relationships/hyperlink" Target="https://talan.bank.gov.ua/get-user-certificate/0ep93llkyPfVRG5FScDD" TargetMode="External"/><Relationship Id="rId1085" Type="http://schemas.openxmlformats.org/officeDocument/2006/relationships/hyperlink" Target="https://talan.bank.gov.ua/get-user-certificate/0ep93Jh2um0zDRkDD-3s" TargetMode="External"/><Relationship Id="rId1292" Type="http://schemas.openxmlformats.org/officeDocument/2006/relationships/hyperlink" Target="https://talan.bank.gov.ua/get-user-certificate/0ep93-3JbkoVq56SuMQV" TargetMode="External"/><Relationship Id="rId108" Type="http://schemas.openxmlformats.org/officeDocument/2006/relationships/hyperlink" Target="https://talan.bank.gov.ua/get-user-certificate/0ep93mfVpSZbkbVAII2a" TargetMode="External"/><Relationship Id="rId315" Type="http://schemas.openxmlformats.org/officeDocument/2006/relationships/hyperlink" Target="https://talan.bank.gov.ua/get-user-certificate/0ep93PhLBSvkulVO9vIL" TargetMode="External"/><Relationship Id="rId522" Type="http://schemas.openxmlformats.org/officeDocument/2006/relationships/hyperlink" Target="https://talan.bank.gov.ua/get-user-certificate/0ep93BR7A1SI7OS1vTcz" TargetMode="External"/><Relationship Id="rId967" Type="http://schemas.openxmlformats.org/officeDocument/2006/relationships/hyperlink" Target="https://talan.bank.gov.ua/get-user-certificate/0ep93MQWCZY_snD6ndfj" TargetMode="External"/><Relationship Id="rId1152" Type="http://schemas.openxmlformats.org/officeDocument/2006/relationships/hyperlink" Target="https://talan.bank.gov.ua/get-user-certificate/0ep93t788petfBWbQxh1" TargetMode="External"/><Relationship Id="rId1597" Type="http://schemas.openxmlformats.org/officeDocument/2006/relationships/hyperlink" Target="https://talan.bank.gov.ua/get-user-certificate/0ep93V0lO_0nUXq7bcdy" TargetMode="External"/><Relationship Id="rId96" Type="http://schemas.openxmlformats.org/officeDocument/2006/relationships/hyperlink" Target="https://talan.bank.gov.ua/get-user-certificate/0ep93fHl1Pw_tel64zxY" TargetMode="External"/><Relationship Id="rId827" Type="http://schemas.openxmlformats.org/officeDocument/2006/relationships/hyperlink" Target="https://talan.bank.gov.ua/get-user-certificate/0ep934FfhjuM_xM_J4-U" TargetMode="External"/><Relationship Id="rId1012" Type="http://schemas.openxmlformats.org/officeDocument/2006/relationships/hyperlink" Target="https://talan.bank.gov.ua/get-user-certificate/0ep93jmZ1gWW9RmD0Utk" TargetMode="External"/><Relationship Id="rId1457" Type="http://schemas.openxmlformats.org/officeDocument/2006/relationships/hyperlink" Target="https://talan.bank.gov.ua/get-user-certificate/0ep93dFWrFry9dutMdnG" TargetMode="External"/><Relationship Id="rId1664" Type="http://schemas.openxmlformats.org/officeDocument/2006/relationships/hyperlink" Target="https://talan.bank.gov.ua/get-user-certificate/0ep933g3I0vaWciqNU-8" TargetMode="External"/><Relationship Id="rId1871" Type="http://schemas.openxmlformats.org/officeDocument/2006/relationships/hyperlink" Target="https://talan.bank.gov.ua/get-user-certificate/0ep930mwUyc_WqXi8lny" TargetMode="External"/><Relationship Id="rId1317" Type="http://schemas.openxmlformats.org/officeDocument/2006/relationships/hyperlink" Target="https://talan.bank.gov.ua/get-user-certificate/0ep93U9V39b2kB-7CQFH" TargetMode="External"/><Relationship Id="rId1524" Type="http://schemas.openxmlformats.org/officeDocument/2006/relationships/hyperlink" Target="https://talan.bank.gov.ua/get-user-certificate/0ep93X4eVFXO-hjUKKsY" TargetMode="External"/><Relationship Id="rId1731" Type="http://schemas.openxmlformats.org/officeDocument/2006/relationships/hyperlink" Target="https://talan.bank.gov.ua/get-user-certificate/0ep93PtwyukkpH3CEk6E" TargetMode="External"/><Relationship Id="rId23" Type="http://schemas.openxmlformats.org/officeDocument/2006/relationships/hyperlink" Target="https://talan.bank.gov.ua/get-user-certificate/0ep93TRNez-rLUXKFfSj" TargetMode="External"/><Relationship Id="rId1829" Type="http://schemas.openxmlformats.org/officeDocument/2006/relationships/hyperlink" Target="https://talan.bank.gov.ua/get-user-certificate/0ep937EkMf8qnsybmCNW" TargetMode="External"/><Relationship Id="rId172" Type="http://schemas.openxmlformats.org/officeDocument/2006/relationships/hyperlink" Target="https://talan.bank.gov.ua/get-user-certificate/0ep93-J64ANy-XIgiagJ" TargetMode="External"/><Relationship Id="rId477" Type="http://schemas.openxmlformats.org/officeDocument/2006/relationships/hyperlink" Target="https://talan.bank.gov.ua/get-user-certificate/0ep93CEqm6ULGMT7c0Vj" TargetMode="External"/><Relationship Id="rId684" Type="http://schemas.openxmlformats.org/officeDocument/2006/relationships/hyperlink" Target="https://talan.bank.gov.ua/get-user-certificate/0ep93s1IlnrTMi_aa6tQ" TargetMode="External"/><Relationship Id="rId337" Type="http://schemas.openxmlformats.org/officeDocument/2006/relationships/hyperlink" Target="https://talan.bank.gov.ua/get-user-certificate/0ep937KbI5nV3QZygzfV" TargetMode="External"/><Relationship Id="rId891" Type="http://schemas.openxmlformats.org/officeDocument/2006/relationships/hyperlink" Target="https://talan.bank.gov.ua/get-user-certificate/0ep93hLO7OxF5MbKKpif" TargetMode="External"/><Relationship Id="rId989" Type="http://schemas.openxmlformats.org/officeDocument/2006/relationships/hyperlink" Target="https://talan.bank.gov.ua/get-user-certificate/0ep93y7VAlvX7JCynwX9" TargetMode="External"/><Relationship Id="rId544" Type="http://schemas.openxmlformats.org/officeDocument/2006/relationships/hyperlink" Target="https://talan.bank.gov.ua/get-user-certificate/0ep93JY8uh0eJmsCHATB" TargetMode="External"/><Relationship Id="rId751" Type="http://schemas.openxmlformats.org/officeDocument/2006/relationships/hyperlink" Target="https://talan.bank.gov.ua/get-user-certificate/0ep93JTPzL00Th6MPlwm" TargetMode="External"/><Relationship Id="rId849" Type="http://schemas.openxmlformats.org/officeDocument/2006/relationships/hyperlink" Target="https://talan.bank.gov.ua/get-user-certificate/0ep93tXA8SMX3wd4bYA5" TargetMode="External"/><Relationship Id="rId1174" Type="http://schemas.openxmlformats.org/officeDocument/2006/relationships/hyperlink" Target="https://talan.bank.gov.ua/get-user-certificate/0ep93qKYN7pUrfuf-Jjx" TargetMode="External"/><Relationship Id="rId1381" Type="http://schemas.openxmlformats.org/officeDocument/2006/relationships/hyperlink" Target="https://talan.bank.gov.ua/get-user-certificate/0ep93YCZ2hE3U3vahJv4" TargetMode="External"/><Relationship Id="rId1479" Type="http://schemas.openxmlformats.org/officeDocument/2006/relationships/hyperlink" Target="https://talan.bank.gov.ua/get-user-certificate/0ep93lHNmrhIMtvDQeTD" TargetMode="External"/><Relationship Id="rId1686" Type="http://schemas.openxmlformats.org/officeDocument/2006/relationships/hyperlink" Target="https://talan.bank.gov.ua/get-user-certificate/0ep935_rd2rugK3dWbzC" TargetMode="External"/><Relationship Id="rId404" Type="http://schemas.openxmlformats.org/officeDocument/2006/relationships/hyperlink" Target="https://talan.bank.gov.ua/get-user-certificate/0ep93WX3uKJj5YJm7ixl" TargetMode="External"/><Relationship Id="rId611" Type="http://schemas.openxmlformats.org/officeDocument/2006/relationships/hyperlink" Target="https://talan.bank.gov.ua/get-user-certificate/0ep93EDa9GIkuhy_8SwZ" TargetMode="External"/><Relationship Id="rId1034" Type="http://schemas.openxmlformats.org/officeDocument/2006/relationships/hyperlink" Target="https://talan.bank.gov.ua/get-user-certificate/0ep93T8en3EZNvkkXHDp" TargetMode="External"/><Relationship Id="rId1241" Type="http://schemas.openxmlformats.org/officeDocument/2006/relationships/hyperlink" Target="https://talan.bank.gov.ua/get-user-certificate/0ep93lUPFUoI66-nhjAb" TargetMode="External"/><Relationship Id="rId1339" Type="http://schemas.openxmlformats.org/officeDocument/2006/relationships/hyperlink" Target="https://talan.bank.gov.ua/get-user-certificate/0ep93ezbXH_owznjkNRU" TargetMode="External"/><Relationship Id="rId709" Type="http://schemas.openxmlformats.org/officeDocument/2006/relationships/hyperlink" Target="https://talan.bank.gov.ua/get-user-certificate/0ep93SDckrMrbQlbeYLO" TargetMode="External"/><Relationship Id="rId916" Type="http://schemas.openxmlformats.org/officeDocument/2006/relationships/hyperlink" Target="https://talan.bank.gov.ua/get-user-certificate/0ep932qLmEjZouQeUqAY" TargetMode="External"/><Relationship Id="rId1101" Type="http://schemas.openxmlformats.org/officeDocument/2006/relationships/hyperlink" Target="https://talan.bank.gov.ua/get-user-certificate/0ep93wuL1aHzeY4K6PsJ" TargetMode="External"/><Relationship Id="rId1546" Type="http://schemas.openxmlformats.org/officeDocument/2006/relationships/hyperlink" Target="https://talan.bank.gov.ua/get-user-certificate/0ep93OyRHTt7TrcuoouQ" TargetMode="External"/><Relationship Id="rId1753" Type="http://schemas.openxmlformats.org/officeDocument/2006/relationships/hyperlink" Target="https://talan.bank.gov.ua/get-user-certificate/0ep93XPqySp_5INPYvzb" TargetMode="External"/><Relationship Id="rId45" Type="http://schemas.openxmlformats.org/officeDocument/2006/relationships/hyperlink" Target="https://talan.bank.gov.ua/get-user-certificate/0ep93IC6Bc-Ruv7nyBLw" TargetMode="External"/><Relationship Id="rId1406" Type="http://schemas.openxmlformats.org/officeDocument/2006/relationships/hyperlink" Target="https://talan.bank.gov.ua/get-user-certificate/0ep93DU7t3z9h1MhGaoq" TargetMode="External"/><Relationship Id="rId1613" Type="http://schemas.openxmlformats.org/officeDocument/2006/relationships/hyperlink" Target="https://talan.bank.gov.ua/get-user-certificate/0ep93yT_I94OrIIKjnwY" TargetMode="External"/><Relationship Id="rId1820" Type="http://schemas.openxmlformats.org/officeDocument/2006/relationships/hyperlink" Target="https://talan.bank.gov.ua/get-user-certificate/0ep93MY8Tlk03VLVqJYI" TargetMode="External"/><Relationship Id="rId194" Type="http://schemas.openxmlformats.org/officeDocument/2006/relationships/hyperlink" Target="https://talan.bank.gov.ua/get-user-certificate/0ep93HkBlgKVIo1uXpp3" TargetMode="External"/><Relationship Id="rId261" Type="http://schemas.openxmlformats.org/officeDocument/2006/relationships/hyperlink" Target="https://talan.bank.gov.ua/get-user-certificate/0ep93a9jENFDUJM_gjys" TargetMode="External"/><Relationship Id="rId499" Type="http://schemas.openxmlformats.org/officeDocument/2006/relationships/hyperlink" Target="https://talan.bank.gov.ua/get-user-certificate/0ep93kGM9fy638GrLmKL" TargetMode="External"/><Relationship Id="rId359" Type="http://schemas.openxmlformats.org/officeDocument/2006/relationships/hyperlink" Target="https://talan.bank.gov.ua/get-user-certificate/0ep93H7cAJJDzPR0tXh8" TargetMode="External"/><Relationship Id="rId566" Type="http://schemas.openxmlformats.org/officeDocument/2006/relationships/hyperlink" Target="https://talan.bank.gov.ua/get-user-certificate/0ep933o_pHf5O_X-UxFg" TargetMode="External"/><Relationship Id="rId773" Type="http://schemas.openxmlformats.org/officeDocument/2006/relationships/hyperlink" Target="https://talan.bank.gov.ua/get-user-certificate/0ep93zkZbc-6YJtKZF1K" TargetMode="External"/><Relationship Id="rId1196" Type="http://schemas.openxmlformats.org/officeDocument/2006/relationships/hyperlink" Target="https://talan.bank.gov.ua/get-user-certificate/0ep93C4KsWQJ63Q-bEzs" TargetMode="External"/><Relationship Id="rId121" Type="http://schemas.openxmlformats.org/officeDocument/2006/relationships/hyperlink" Target="https://talan.bank.gov.ua/get-user-certificate/0ep93RNDidfL0jzfWC-q" TargetMode="External"/><Relationship Id="rId219" Type="http://schemas.openxmlformats.org/officeDocument/2006/relationships/hyperlink" Target="https://talan.bank.gov.ua/get-user-certificate/0ep93oEW86whkVtCCIen" TargetMode="External"/><Relationship Id="rId426" Type="http://schemas.openxmlformats.org/officeDocument/2006/relationships/hyperlink" Target="https://talan.bank.gov.ua/get-user-certificate/0ep93EWG29OwVhkegggq" TargetMode="External"/><Relationship Id="rId633" Type="http://schemas.openxmlformats.org/officeDocument/2006/relationships/hyperlink" Target="https://talan.bank.gov.ua/get-user-certificate/0ep933XL5ElmZ3QECiwB" TargetMode="External"/><Relationship Id="rId980" Type="http://schemas.openxmlformats.org/officeDocument/2006/relationships/hyperlink" Target="https://talan.bank.gov.ua/get-user-certificate/0ep93cTmha5okJiv0UZT" TargetMode="External"/><Relationship Id="rId1056" Type="http://schemas.openxmlformats.org/officeDocument/2006/relationships/hyperlink" Target="https://talan.bank.gov.ua/get-user-certificate/0ep939lvAXOfLhALfH9k" TargetMode="External"/><Relationship Id="rId1263" Type="http://schemas.openxmlformats.org/officeDocument/2006/relationships/hyperlink" Target="https://talan.bank.gov.ua/get-user-certificate/0ep93ep84tXQWgpRaj5f" TargetMode="External"/><Relationship Id="rId840" Type="http://schemas.openxmlformats.org/officeDocument/2006/relationships/hyperlink" Target="https://talan.bank.gov.ua/get-user-certificate/0ep931OlkVCGBb5a0X33" TargetMode="External"/><Relationship Id="rId938" Type="http://schemas.openxmlformats.org/officeDocument/2006/relationships/hyperlink" Target="https://talan.bank.gov.ua/get-user-certificate/0ep93MdXKsAZsEKwlbrt" TargetMode="External"/><Relationship Id="rId1470" Type="http://schemas.openxmlformats.org/officeDocument/2006/relationships/hyperlink" Target="https://talan.bank.gov.ua/get-user-certificate/0ep93fjhvo6mI757KvbJ" TargetMode="External"/><Relationship Id="rId1568" Type="http://schemas.openxmlformats.org/officeDocument/2006/relationships/hyperlink" Target="https://talan.bank.gov.ua/get-user-certificate/0ep93ehX-HlLNIMFOR7L" TargetMode="External"/><Relationship Id="rId1775" Type="http://schemas.openxmlformats.org/officeDocument/2006/relationships/hyperlink" Target="https://talan.bank.gov.ua/get-user-certificate/0ep93qUi3YAMgD2eQIuL" TargetMode="External"/><Relationship Id="rId67" Type="http://schemas.openxmlformats.org/officeDocument/2006/relationships/hyperlink" Target="https://talan.bank.gov.ua/get-user-certificate/0ep93y-wxZP-6qJtBi3B" TargetMode="External"/><Relationship Id="rId700" Type="http://schemas.openxmlformats.org/officeDocument/2006/relationships/hyperlink" Target="https://talan.bank.gov.ua/get-user-certificate/0ep93eyoIAAizYLfhZ8e" TargetMode="External"/><Relationship Id="rId1123" Type="http://schemas.openxmlformats.org/officeDocument/2006/relationships/hyperlink" Target="https://talan.bank.gov.ua/get-user-certificate/0ep93I5FinOUAZZJk0fn" TargetMode="External"/><Relationship Id="rId1330" Type="http://schemas.openxmlformats.org/officeDocument/2006/relationships/hyperlink" Target="https://talan.bank.gov.ua/get-user-certificate/0ep93T7P9vfeXeP5yiAD" TargetMode="External"/><Relationship Id="rId1428" Type="http://schemas.openxmlformats.org/officeDocument/2006/relationships/hyperlink" Target="https://talan.bank.gov.ua/get-user-certificate/0ep93d5wNhwmhkpml1YR" TargetMode="External"/><Relationship Id="rId1635" Type="http://schemas.openxmlformats.org/officeDocument/2006/relationships/hyperlink" Target="https://talan.bank.gov.ua/get-user-certificate/0ep93_5t6prwUD7szOBT" TargetMode="External"/><Relationship Id="rId1842" Type="http://schemas.openxmlformats.org/officeDocument/2006/relationships/hyperlink" Target="https://talan.bank.gov.ua/get-user-certificate/0ep93dBwUSG_b72_hTS9" TargetMode="External"/><Relationship Id="rId1702" Type="http://schemas.openxmlformats.org/officeDocument/2006/relationships/hyperlink" Target="https://talan.bank.gov.ua/get-user-certificate/0ep93wZtDOpKHtx5SkgN" TargetMode="External"/><Relationship Id="rId283" Type="http://schemas.openxmlformats.org/officeDocument/2006/relationships/hyperlink" Target="https://talan.bank.gov.ua/get-user-certificate/0ep93bTFQZQ8cqZ9xMBq" TargetMode="External"/><Relationship Id="rId490" Type="http://schemas.openxmlformats.org/officeDocument/2006/relationships/hyperlink" Target="https://talan.bank.gov.ua/get-user-certificate/0ep93cY8YGswDgvonxv0" TargetMode="External"/><Relationship Id="rId143" Type="http://schemas.openxmlformats.org/officeDocument/2006/relationships/hyperlink" Target="https://talan.bank.gov.ua/get-user-certificate/0ep93phLrIFUlvdjg_jz" TargetMode="External"/><Relationship Id="rId350" Type="http://schemas.openxmlformats.org/officeDocument/2006/relationships/hyperlink" Target="https://talan.bank.gov.ua/get-user-certificate/0ep93LQkOyYGFiFZMVZa" TargetMode="External"/><Relationship Id="rId588" Type="http://schemas.openxmlformats.org/officeDocument/2006/relationships/hyperlink" Target="https://talan.bank.gov.ua/get-user-certificate/0ep935SMHhLgosbVhPEZ" TargetMode="External"/><Relationship Id="rId795" Type="http://schemas.openxmlformats.org/officeDocument/2006/relationships/hyperlink" Target="https://talan.bank.gov.ua/get-user-certificate/0ep93HBq_UdH1078ntXW" TargetMode="External"/><Relationship Id="rId9" Type="http://schemas.openxmlformats.org/officeDocument/2006/relationships/hyperlink" Target="https://talan.bank.gov.ua/get-user-certificate/0ep93Zhx58qyFWaDI4-S" TargetMode="External"/><Relationship Id="rId210" Type="http://schemas.openxmlformats.org/officeDocument/2006/relationships/hyperlink" Target="https://talan.bank.gov.ua/get-user-certificate/0ep93bWKNaEr-1nhPozq" TargetMode="External"/><Relationship Id="rId448" Type="http://schemas.openxmlformats.org/officeDocument/2006/relationships/hyperlink" Target="https://talan.bank.gov.ua/get-user-certificate/0ep932Cr1Slhx45IrQfm" TargetMode="External"/><Relationship Id="rId655" Type="http://schemas.openxmlformats.org/officeDocument/2006/relationships/hyperlink" Target="https://talan.bank.gov.ua/get-user-certificate/0ep93Qv2UHjfa50h7W46" TargetMode="External"/><Relationship Id="rId862" Type="http://schemas.openxmlformats.org/officeDocument/2006/relationships/hyperlink" Target="https://talan.bank.gov.ua/get-user-certificate/0ep93cGrQUFjd0JCgFWm" TargetMode="External"/><Relationship Id="rId1078" Type="http://schemas.openxmlformats.org/officeDocument/2006/relationships/hyperlink" Target="https://talan.bank.gov.ua/get-user-certificate/0ep93gdeoEgkQkG8PRiz" TargetMode="External"/><Relationship Id="rId1285" Type="http://schemas.openxmlformats.org/officeDocument/2006/relationships/hyperlink" Target="https://talan.bank.gov.ua/get-user-certificate/0ep93GY09e1ZtwhXT0l-" TargetMode="External"/><Relationship Id="rId1492" Type="http://schemas.openxmlformats.org/officeDocument/2006/relationships/hyperlink" Target="https://talan.bank.gov.ua/get-user-certificate/0ep93zCkD4fUxGZOKrOb" TargetMode="External"/><Relationship Id="rId308" Type="http://schemas.openxmlformats.org/officeDocument/2006/relationships/hyperlink" Target="https://talan.bank.gov.ua/get-user-certificate/0ep93kg9nsyQSKVYqUIa" TargetMode="External"/><Relationship Id="rId515" Type="http://schemas.openxmlformats.org/officeDocument/2006/relationships/hyperlink" Target="https://talan.bank.gov.ua/get-user-certificate/0ep93jp8pGbNYElH8l0f" TargetMode="External"/><Relationship Id="rId722" Type="http://schemas.openxmlformats.org/officeDocument/2006/relationships/hyperlink" Target="https://talan.bank.gov.ua/get-user-certificate/0ep93V9UYp9lW68fRcZk" TargetMode="External"/><Relationship Id="rId1145" Type="http://schemas.openxmlformats.org/officeDocument/2006/relationships/hyperlink" Target="https://talan.bank.gov.ua/get-user-certificate/0ep93ku7KYZjZ17aalOb" TargetMode="External"/><Relationship Id="rId1352" Type="http://schemas.openxmlformats.org/officeDocument/2006/relationships/hyperlink" Target="https://talan.bank.gov.ua/get-user-certificate/0ep93oC7YP1xFIEsWelo" TargetMode="External"/><Relationship Id="rId1797" Type="http://schemas.openxmlformats.org/officeDocument/2006/relationships/hyperlink" Target="https://talan.bank.gov.ua/get-user-certificate/0ep93ErvGmtNNZg1c_-l" TargetMode="External"/><Relationship Id="rId89" Type="http://schemas.openxmlformats.org/officeDocument/2006/relationships/hyperlink" Target="https://talan.bank.gov.ua/get-user-certificate/0ep93jM1AVDxzoQRiOWB" TargetMode="External"/><Relationship Id="rId1005" Type="http://schemas.openxmlformats.org/officeDocument/2006/relationships/hyperlink" Target="https://talan.bank.gov.ua/get-user-certificate/0ep93LjeMQ9tCS4iutOh" TargetMode="External"/><Relationship Id="rId1212" Type="http://schemas.openxmlformats.org/officeDocument/2006/relationships/hyperlink" Target="https://talan.bank.gov.ua/get-user-certificate/0ep93pHGmP0zDMhmoKQD" TargetMode="External"/><Relationship Id="rId1657" Type="http://schemas.openxmlformats.org/officeDocument/2006/relationships/hyperlink" Target="https://talan.bank.gov.ua/get-user-certificate/0ep93sO6bHP-LoCif7FE" TargetMode="External"/><Relationship Id="rId1864" Type="http://schemas.openxmlformats.org/officeDocument/2006/relationships/hyperlink" Target="https://talan.bank.gov.ua/get-user-certificate/0ep93XowsPxrWfaTcu5o" TargetMode="External"/><Relationship Id="rId1517" Type="http://schemas.openxmlformats.org/officeDocument/2006/relationships/hyperlink" Target="https://talan.bank.gov.ua/get-user-certificate/0ep93OT72ZxO0prON1_T" TargetMode="External"/><Relationship Id="rId1724" Type="http://schemas.openxmlformats.org/officeDocument/2006/relationships/hyperlink" Target="https://talan.bank.gov.ua/get-user-certificate/0ep93lJM1tTVzLvmtK1r" TargetMode="External"/><Relationship Id="rId16" Type="http://schemas.openxmlformats.org/officeDocument/2006/relationships/hyperlink" Target="https://talan.bank.gov.ua/get-user-certificate/0ep93dQiD9iCJ2ttws1U" TargetMode="External"/><Relationship Id="rId165" Type="http://schemas.openxmlformats.org/officeDocument/2006/relationships/hyperlink" Target="https://talan.bank.gov.ua/get-user-certificate/0ep93YhI_-oNDJnQI2dj" TargetMode="External"/><Relationship Id="rId372" Type="http://schemas.openxmlformats.org/officeDocument/2006/relationships/hyperlink" Target="https://talan.bank.gov.ua/get-user-certificate/0ep93BipF97nx8-iKUBY" TargetMode="External"/><Relationship Id="rId677" Type="http://schemas.openxmlformats.org/officeDocument/2006/relationships/hyperlink" Target="https://talan.bank.gov.ua/get-user-certificate/0ep93SHWjvchDzXqOodr" TargetMode="External"/><Relationship Id="rId232" Type="http://schemas.openxmlformats.org/officeDocument/2006/relationships/hyperlink" Target="https://talan.bank.gov.ua/get-user-certificate/0ep93gvvnBYiylYGlnnW" TargetMode="External"/><Relationship Id="rId884" Type="http://schemas.openxmlformats.org/officeDocument/2006/relationships/hyperlink" Target="https://talan.bank.gov.ua/get-user-certificate/0ep93lp8NIc5OCjnJBiz" TargetMode="External"/><Relationship Id="rId537" Type="http://schemas.openxmlformats.org/officeDocument/2006/relationships/hyperlink" Target="https://talan.bank.gov.ua/get-user-certificate/0ep930WkXguiesfrjMkt" TargetMode="External"/><Relationship Id="rId744" Type="http://schemas.openxmlformats.org/officeDocument/2006/relationships/hyperlink" Target="https://talan.bank.gov.ua/get-user-certificate/0ep93Og8QF3IC29-vzzo" TargetMode="External"/><Relationship Id="rId951" Type="http://schemas.openxmlformats.org/officeDocument/2006/relationships/hyperlink" Target="https://talan.bank.gov.ua/get-user-certificate/0ep93UQOeAFYOgoC9XY2" TargetMode="External"/><Relationship Id="rId1167" Type="http://schemas.openxmlformats.org/officeDocument/2006/relationships/hyperlink" Target="https://talan.bank.gov.ua/get-user-certificate/0ep93GROSnb0BFZpZf4E" TargetMode="External"/><Relationship Id="rId1374" Type="http://schemas.openxmlformats.org/officeDocument/2006/relationships/hyperlink" Target="https://talan.bank.gov.ua/get-user-certificate/0ep93A0RZ-YP4UzkGd_x" TargetMode="External"/><Relationship Id="rId1581" Type="http://schemas.openxmlformats.org/officeDocument/2006/relationships/hyperlink" Target="https://talan.bank.gov.ua/get-user-certificate/0ep93F8ZXScH_ux6T-Me" TargetMode="External"/><Relationship Id="rId1679" Type="http://schemas.openxmlformats.org/officeDocument/2006/relationships/hyperlink" Target="https://talan.bank.gov.ua/get-user-certificate/0ep93GhpMaF2FAM0vToq" TargetMode="External"/><Relationship Id="rId80" Type="http://schemas.openxmlformats.org/officeDocument/2006/relationships/hyperlink" Target="https://talan.bank.gov.ua/get-user-certificate/0ep93Z7LxSyEjfBDfgFn" TargetMode="External"/><Relationship Id="rId604" Type="http://schemas.openxmlformats.org/officeDocument/2006/relationships/hyperlink" Target="https://talan.bank.gov.ua/get-user-certificate/0ep935BxI_CL7toJQhp9" TargetMode="External"/><Relationship Id="rId811" Type="http://schemas.openxmlformats.org/officeDocument/2006/relationships/hyperlink" Target="https://talan.bank.gov.ua/get-user-certificate/0ep93u8bQtsvjOTPDH4O" TargetMode="External"/><Relationship Id="rId1027" Type="http://schemas.openxmlformats.org/officeDocument/2006/relationships/hyperlink" Target="https://talan.bank.gov.ua/get-user-certificate/0ep934AAymvXWlPORjk4" TargetMode="External"/><Relationship Id="rId1234" Type="http://schemas.openxmlformats.org/officeDocument/2006/relationships/hyperlink" Target="https://talan.bank.gov.ua/get-user-certificate/0ep932E6Zm-QIDOG5TYB" TargetMode="External"/><Relationship Id="rId1441" Type="http://schemas.openxmlformats.org/officeDocument/2006/relationships/hyperlink" Target="https://talan.bank.gov.ua/get-user-certificate/0ep93rB73aE4lBC-fChi" TargetMode="External"/><Relationship Id="rId909" Type="http://schemas.openxmlformats.org/officeDocument/2006/relationships/hyperlink" Target="https://talan.bank.gov.ua/get-user-certificate/0ep93174meB1zjSV_tx3" TargetMode="External"/><Relationship Id="rId1301" Type="http://schemas.openxmlformats.org/officeDocument/2006/relationships/hyperlink" Target="https://talan.bank.gov.ua/get-user-certificate/0ep93IorjlpcDGWBFh6q" TargetMode="External"/><Relationship Id="rId1539" Type="http://schemas.openxmlformats.org/officeDocument/2006/relationships/hyperlink" Target="https://talan.bank.gov.ua/get-user-certificate/0ep93fsZmqvna7xe9QuP" TargetMode="External"/><Relationship Id="rId1746" Type="http://schemas.openxmlformats.org/officeDocument/2006/relationships/hyperlink" Target="https://talan.bank.gov.ua/get-user-certificate/0ep933k_R0AFeCL5Dnwp" TargetMode="External"/><Relationship Id="rId38" Type="http://schemas.openxmlformats.org/officeDocument/2006/relationships/hyperlink" Target="https://talan.bank.gov.ua/get-user-certificate/0ep93RHuaDi3Ov1K_QEJ" TargetMode="External"/><Relationship Id="rId1606" Type="http://schemas.openxmlformats.org/officeDocument/2006/relationships/hyperlink" Target="https://talan.bank.gov.ua/get-user-certificate/0ep93u-mNFWMv3lhtlz-" TargetMode="External"/><Relationship Id="rId1813" Type="http://schemas.openxmlformats.org/officeDocument/2006/relationships/hyperlink" Target="https://talan.bank.gov.ua/get-user-certificate/0ep93AxdPUPd0wHqIQ_a" TargetMode="External"/><Relationship Id="rId187" Type="http://schemas.openxmlformats.org/officeDocument/2006/relationships/hyperlink" Target="https://talan.bank.gov.ua/get-user-certificate/0ep93WnZsAOK4eH2GaoN" TargetMode="External"/><Relationship Id="rId394" Type="http://schemas.openxmlformats.org/officeDocument/2006/relationships/hyperlink" Target="https://talan.bank.gov.ua/get-user-certificate/0ep93lhCR6AlGoe1NF1W" TargetMode="External"/><Relationship Id="rId254" Type="http://schemas.openxmlformats.org/officeDocument/2006/relationships/hyperlink" Target="https://talan.bank.gov.ua/get-user-certificate/0ep93t-aYYOciyyJHnfZ" TargetMode="External"/><Relationship Id="rId699" Type="http://schemas.openxmlformats.org/officeDocument/2006/relationships/hyperlink" Target="https://talan.bank.gov.ua/get-user-certificate/0ep93I6AhBCVnkixtI1K" TargetMode="External"/><Relationship Id="rId1091" Type="http://schemas.openxmlformats.org/officeDocument/2006/relationships/hyperlink" Target="https://talan.bank.gov.ua/get-user-certificate/0ep93w0_acprJ_Gd2kM-" TargetMode="External"/><Relationship Id="rId114" Type="http://schemas.openxmlformats.org/officeDocument/2006/relationships/hyperlink" Target="https://talan.bank.gov.ua/get-user-certificate/0ep93yBmPWhgW_6IIuJn" TargetMode="External"/><Relationship Id="rId461" Type="http://schemas.openxmlformats.org/officeDocument/2006/relationships/hyperlink" Target="https://talan.bank.gov.ua/get-user-certificate/0ep93sK2s-II9Yi3EUJS" TargetMode="External"/><Relationship Id="rId559" Type="http://schemas.openxmlformats.org/officeDocument/2006/relationships/hyperlink" Target="https://talan.bank.gov.ua/get-user-certificate/0ep93qEHek8Hn6Yc0oR-" TargetMode="External"/><Relationship Id="rId766" Type="http://schemas.openxmlformats.org/officeDocument/2006/relationships/hyperlink" Target="https://talan.bank.gov.ua/get-user-certificate/0ep93QCINkz7xmwRQ2HG" TargetMode="External"/><Relationship Id="rId1189" Type="http://schemas.openxmlformats.org/officeDocument/2006/relationships/hyperlink" Target="https://talan.bank.gov.ua/get-user-certificate/0ep93hxVgpzJXCcJoX1V" TargetMode="External"/><Relationship Id="rId1396" Type="http://schemas.openxmlformats.org/officeDocument/2006/relationships/hyperlink" Target="https://talan.bank.gov.ua/get-user-certificate/0ep93vonEsZK5S0lJswk" TargetMode="External"/><Relationship Id="rId321" Type="http://schemas.openxmlformats.org/officeDocument/2006/relationships/hyperlink" Target="https://talan.bank.gov.ua/get-user-certificate/0ep93j3_UvEhYECSIv9y" TargetMode="External"/><Relationship Id="rId419" Type="http://schemas.openxmlformats.org/officeDocument/2006/relationships/hyperlink" Target="https://talan.bank.gov.ua/get-user-certificate/0ep93Jnn9pyESOXkAtbM" TargetMode="External"/><Relationship Id="rId626" Type="http://schemas.openxmlformats.org/officeDocument/2006/relationships/hyperlink" Target="https://talan.bank.gov.ua/get-user-certificate/0ep93-C1YcGS-CtcST4c" TargetMode="External"/><Relationship Id="rId973" Type="http://schemas.openxmlformats.org/officeDocument/2006/relationships/hyperlink" Target="https://talan.bank.gov.ua/get-user-certificate/0ep934-sH0ABqUgmcXf-" TargetMode="External"/><Relationship Id="rId1049" Type="http://schemas.openxmlformats.org/officeDocument/2006/relationships/hyperlink" Target="https://talan.bank.gov.ua/get-user-certificate/0ep930Iu4PUKQXezo6fX" TargetMode="External"/><Relationship Id="rId1256" Type="http://schemas.openxmlformats.org/officeDocument/2006/relationships/hyperlink" Target="https://talan.bank.gov.ua/get-user-certificate/0ep93zQ_-8oENXJil7FM" TargetMode="External"/><Relationship Id="rId833" Type="http://schemas.openxmlformats.org/officeDocument/2006/relationships/hyperlink" Target="https://talan.bank.gov.ua/get-user-certificate/0ep93_b9sXAzUkjRcElN" TargetMode="External"/><Relationship Id="rId1116" Type="http://schemas.openxmlformats.org/officeDocument/2006/relationships/hyperlink" Target="https://talan.bank.gov.ua/get-user-certificate/0ep93-k7VCe_xFBklPha" TargetMode="External"/><Relationship Id="rId1463" Type="http://schemas.openxmlformats.org/officeDocument/2006/relationships/hyperlink" Target="https://talan.bank.gov.ua/get-user-certificate/0ep93bHVgLyCR_H9EVWw" TargetMode="External"/><Relationship Id="rId1670" Type="http://schemas.openxmlformats.org/officeDocument/2006/relationships/hyperlink" Target="https://talan.bank.gov.ua/get-user-certificate/0ep93ZSK09XrCzpwh9GA" TargetMode="External"/><Relationship Id="rId1768" Type="http://schemas.openxmlformats.org/officeDocument/2006/relationships/hyperlink" Target="https://talan.bank.gov.ua/get-user-certificate/0ep93HcDy6OcQWnzx7mN" TargetMode="External"/><Relationship Id="rId900" Type="http://schemas.openxmlformats.org/officeDocument/2006/relationships/hyperlink" Target="https://talan.bank.gov.ua/get-user-certificate/0ep93-IgR6ZElYIlyQy6" TargetMode="External"/><Relationship Id="rId1323" Type="http://schemas.openxmlformats.org/officeDocument/2006/relationships/hyperlink" Target="https://talan.bank.gov.ua/get-user-certificate/0ep93u4YwZz2zgGVkFNO" TargetMode="External"/><Relationship Id="rId1530" Type="http://schemas.openxmlformats.org/officeDocument/2006/relationships/hyperlink" Target="https://talan.bank.gov.ua/get-user-certificate/0ep93BLHj4YfVpBx1HR7" TargetMode="External"/><Relationship Id="rId1628" Type="http://schemas.openxmlformats.org/officeDocument/2006/relationships/hyperlink" Target="https://talan.bank.gov.ua/get-user-certificate/0ep93TI3rdrNig2kG6nt" TargetMode="External"/><Relationship Id="rId1835" Type="http://schemas.openxmlformats.org/officeDocument/2006/relationships/hyperlink" Target="https://talan.bank.gov.ua/get-user-certificate/0ep938JESNPohfqqmNpZ" TargetMode="External"/><Relationship Id="rId276" Type="http://schemas.openxmlformats.org/officeDocument/2006/relationships/hyperlink" Target="https://talan.bank.gov.ua/get-user-certificate/0ep93ohyelcRcJRqNAmy" TargetMode="External"/><Relationship Id="rId483" Type="http://schemas.openxmlformats.org/officeDocument/2006/relationships/hyperlink" Target="https://talan.bank.gov.ua/get-user-certificate/0ep93sl4IL17CG1NaJpi" TargetMode="External"/><Relationship Id="rId690" Type="http://schemas.openxmlformats.org/officeDocument/2006/relationships/hyperlink" Target="https://talan.bank.gov.ua/get-user-certificate/0ep93xL_M1zW3Y1YVsHo" TargetMode="External"/><Relationship Id="rId136" Type="http://schemas.openxmlformats.org/officeDocument/2006/relationships/hyperlink" Target="https://talan.bank.gov.ua/get-user-certificate/0ep93-HdnPjVxaF7qL-m" TargetMode="External"/><Relationship Id="rId343" Type="http://schemas.openxmlformats.org/officeDocument/2006/relationships/hyperlink" Target="https://talan.bank.gov.ua/get-user-certificate/0ep935NqG9l3fK6u1qW2" TargetMode="External"/><Relationship Id="rId550" Type="http://schemas.openxmlformats.org/officeDocument/2006/relationships/hyperlink" Target="https://talan.bank.gov.ua/get-user-certificate/0ep9323eVr1KkV2y-h8P" TargetMode="External"/><Relationship Id="rId788" Type="http://schemas.openxmlformats.org/officeDocument/2006/relationships/hyperlink" Target="https://talan.bank.gov.ua/get-user-certificate/0ep93bZm1JZOO9KpNuz-" TargetMode="External"/><Relationship Id="rId995" Type="http://schemas.openxmlformats.org/officeDocument/2006/relationships/hyperlink" Target="https://talan.bank.gov.ua/get-user-certificate/0ep933sSVA6EzD2P4O8J" TargetMode="External"/><Relationship Id="rId1180" Type="http://schemas.openxmlformats.org/officeDocument/2006/relationships/hyperlink" Target="https://talan.bank.gov.ua/get-user-certificate/0ep93iDichh63yIw32vi" TargetMode="External"/><Relationship Id="rId203" Type="http://schemas.openxmlformats.org/officeDocument/2006/relationships/hyperlink" Target="https://talan.bank.gov.ua/get-user-certificate/0ep939nufe91jf_JgvqC" TargetMode="External"/><Relationship Id="rId648" Type="http://schemas.openxmlformats.org/officeDocument/2006/relationships/hyperlink" Target="https://talan.bank.gov.ua/get-user-certificate/0ep93uTtlOisTMXOArKw" TargetMode="External"/><Relationship Id="rId855" Type="http://schemas.openxmlformats.org/officeDocument/2006/relationships/hyperlink" Target="https://talan.bank.gov.ua/get-user-certificate/0ep93ymZIN_hZIEO8P1V" TargetMode="External"/><Relationship Id="rId1040" Type="http://schemas.openxmlformats.org/officeDocument/2006/relationships/hyperlink" Target="https://talan.bank.gov.ua/get-user-certificate/0ep93Lsc9ZNYhg24W7Ll" TargetMode="External"/><Relationship Id="rId1278" Type="http://schemas.openxmlformats.org/officeDocument/2006/relationships/hyperlink" Target="https://talan.bank.gov.ua/get-user-certificate/0ep93OUPoIeBiuwKZfrs" TargetMode="External"/><Relationship Id="rId1485" Type="http://schemas.openxmlformats.org/officeDocument/2006/relationships/hyperlink" Target="https://talan.bank.gov.ua/get-user-certificate/0ep93Ht_htR4MT-e9f1C" TargetMode="External"/><Relationship Id="rId1692" Type="http://schemas.openxmlformats.org/officeDocument/2006/relationships/hyperlink" Target="https://talan.bank.gov.ua/get-user-certificate/0ep93Eh1wwrFEc6baAAF" TargetMode="External"/><Relationship Id="rId410" Type="http://schemas.openxmlformats.org/officeDocument/2006/relationships/hyperlink" Target="https://talan.bank.gov.ua/get-user-certificate/0ep93DpHWi9AL5oBfbDw" TargetMode="External"/><Relationship Id="rId508" Type="http://schemas.openxmlformats.org/officeDocument/2006/relationships/hyperlink" Target="https://talan.bank.gov.ua/get-user-certificate/0ep936VstwI5ibBPTY7p" TargetMode="External"/><Relationship Id="rId715" Type="http://schemas.openxmlformats.org/officeDocument/2006/relationships/hyperlink" Target="https://talan.bank.gov.ua/get-user-certificate/0ep93wslQBS5zbH2p2Iq" TargetMode="External"/><Relationship Id="rId922" Type="http://schemas.openxmlformats.org/officeDocument/2006/relationships/hyperlink" Target="https://talan.bank.gov.ua/get-user-certificate/0ep93o1VJwpYFwbMIZYs" TargetMode="External"/><Relationship Id="rId1138" Type="http://schemas.openxmlformats.org/officeDocument/2006/relationships/hyperlink" Target="https://talan.bank.gov.ua/get-user-certificate/0ep93G0tlg4of0rycxuv" TargetMode="External"/><Relationship Id="rId1345" Type="http://schemas.openxmlformats.org/officeDocument/2006/relationships/hyperlink" Target="https://talan.bank.gov.ua/get-user-certificate/0ep93nzqR4F-sMzLatvS" TargetMode="External"/><Relationship Id="rId1552" Type="http://schemas.openxmlformats.org/officeDocument/2006/relationships/hyperlink" Target="https://talan.bank.gov.ua/get-user-certificate/0ep93tecWtr3ObU1tKOo" TargetMode="External"/><Relationship Id="rId1205" Type="http://schemas.openxmlformats.org/officeDocument/2006/relationships/hyperlink" Target="https://talan.bank.gov.ua/get-user-certificate/0ep93wnepreNH2y48O9L" TargetMode="External"/><Relationship Id="rId1857" Type="http://schemas.openxmlformats.org/officeDocument/2006/relationships/hyperlink" Target="https://talan.bank.gov.ua/get-user-certificate/0ep93DWIV_zP657elnge" TargetMode="External"/><Relationship Id="rId51" Type="http://schemas.openxmlformats.org/officeDocument/2006/relationships/hyperlink" Target="https://talan.bank.gov.ua/get-user-certificate/0ep93LX4lXjXWAxBXp7C" TargetMode="External"/><Relationship Id="rId1412" Type="http://schemas.openxmlformats.org/officeDocument/2006/relationships/hyperlink" Target="https://talan.bank.gov.ua/get-user-certificate/0ep932Jvk8i45NRp279T" TargetMode="External"/><Relationship Id="rId1717" Type="http://schemas.openxmlformats.org/officeDocument/2006/relationships/hyperlink" Target="https://talan.bank.gov.ua/get-user-certificate/0ep93gjdxqq0yJ-ghexm" TargetMode="External"/><Relationship Id="rId298" Type="http://schemas.openxmlformats.org/officeDocument/2006/relationships/hyperlink" Target="https://talan.bank.gov.ua/get-user-certificate/0ep93ElZsXIyMeplWEzw" TargetMode="External"/><Relationship Id="rId158" Type="http://schemas.openxmlformats.org/officeDocument/2006/relationships/hyperlink" Target="https://talan.bank.gov.ua/get-user-certificate/0ep93HCDK1UDNe1-jf7I" TargetMode="External"/><Relationship Id="rId365" Type="http://schemas.openxmlformats.org/officeDocument/2006/relationships/hyperlink" Target="https://talan.bank.gov.ua/get-user-certificate/0ep93Uftc58tqTRQkVe1" TargetMode="External"/><Relationship Id="rId572" Type="http://schemas.openxmlformats.org/officeDocument/2006/relationships/hyperlink" Target="https://talan.bank.gov.ua/get-user-certificate/0ep93LDnLQY-eW3R7iR7" TargetMode="External"/><Relationship Id="rId225" Type="http://schemas.openxmlformats.org/officeDocument/2006/relationships/hyperlink" Target="https://talan.bank.gov.ua/get-user-certificate/0ep93KLjUN9jKVNe-WK4" TargetMode="External"/><Relationship Id="rId432" Type="http://schemas.openxmlformats.org/officeDocument/2006/relationships/hyperlink" Target="https://talan.bank.gov.ua/get-user-certificate/0ep93-wafz6ZBxbq5XV7" TargetMode="External"/><Relationship Id="rId877" Type="http://schemas.openxmlformats.org/officeDocument/2006/relationships/hyperlink" Target="https://talan.bank.gov.ua/get-user-certificate/0ep93ngLUgmH7RECAKLy" TargetMode="External"/><Relationship Id="rId1062" Type="http://schemas.openxmlformats.org/officeDocument/2006/relationships/hyperlink" Target="https://talan.bank.gov.ua/get-user-certificate/0ep939zvPNZpbgnfJX2H" TargetMode="External"/><Relationship Id="rId737" Type="http://schemas.openxmlformats.org/officeDocument/2006/relationships/hyperlink" Target="https://talan.bank.gov.ua/get-user-certificate/0ep93px2ScagaGsv7qlO" TargetMode="External"/><Relationship Id="rId944" Type="http://schemas.openxmlformats.org/officeDocument/2006/relationships/hyperlink" Target="https://talan.bank.gov.ua/get-user-certificate/0ep930D6Uwviz24SUqeB" TargetMode="External"/><Relationship Id="rId1367" Type="http://schemas.openxmlformats.org/officeDocument/2006/relationships/hyperlink" Target="https://talan.bank.gov.ua/get-user-certificate/0ep93dcqVfXXm1sz2jO5" TargetMode="External"/><Relationship Id="rId1574" Type="http://schemas.openxmlformats.org/officeDocument/2006/relationships/hyperlink" Target="https://talan.bank.gov.ua/get-user-certificate/0ep93yyXmdH8BjAGV5Wj" TargetMode="External"/><Relationship Id="rId1781" Type="http://schemas.openxmlformats.org/officeDocument/2006/relationships/hyperlink" Target="https://talan.bank.gov.ua/get-user-certificate/0ep93a-k_YV-pZ_rpqou" TargetMode="External"/><Relationship Id="rId73" Type="http://schemas.openxmlformats.org/officeDocument/2006/relationships/hyperlink" Target="https://talan.bank.gov.ua/get-user-certificate/0ep93mO7B-3H1W5YfMnf" TargetMode="External"/><Relationship Id="rId804" Type="http://schemas.openxmlformats.org/officeDocument/2006/relationships/hyperlink" Target="https://talan.bank.gov.ua/get-user-certificate/0ep93292PxZWbtT_CB2B" TargetMode="External"/><Relationship Id="rId1227" Type="http://schemas.openxmlformats.org/officeDocument/2006/relationships/hyperlink" Target="https://talan.bank.gov.ua/get-user-certificate/0ep93t7yvRiW2GfbnZ7e" TargetMode="External"/><Relationship Id="rId1434" Type="http://schemas.openxmlformats.org/officeDocument/2006/relationships/hyperlink" Target="https://talan.bank.gov.ua/get-user-certificate/0ep93zv8B7_ZVrOkr3JB" TargetMode="External"/><Relationship Id="rId1641" Type="http://schemas.openxmlformats.org/officeDocument/2006/relationships/hyperlink" Target="https://talan.bank.gov.ua/get-user-certificate/0ep93bdVMoDf-TpCbez8" TargetMode="External"/><Relationship Id="rId1879" Type="http://schemas.openxmlformats.org/officeDocument/2006/relationships/hyperlink" Target="https://talan.bank.gov.ua/get-user-certificate/0ep93JNJNsNsLEI6JuRq" TargetMode="External"/><Relationship Id="rId1501" Type="http://schemas.openxmlformats.org/officeDocument/2006/relationships/hyperlink" Target="https://talan.bank.gov.ua/get-user-certificate/0ep93zIDY0rlHRz7p9_Z" TargetMode="External"/><Relationship Id="rId1739" Type="http://schemas.openxmlformats.org/officeDocument/2006/relationships/hyperlink" Target="https://talan.bank.gov.ua/get-user-certificate/0ep93xLuHr5V59qC5mTq" TargetMode="External"/><Relationship Id="rId1806" Type="http://schemas.openxmlformats.org/officeDocument/2006/relationships/hyperlink" Target="https://talan.bank.gov.ua/get-user-certificate/0ep936TxvlxmJz_GFm5h" TargetMode="External"/><Relationship Id="rId387" Type="http://schemas.openxmlformats.org/officeDocument/2006/relationships/hyperlink" Target="https://talan.bank.gov.ua/get-user-certificate/0ep93QvmrfDjhBXZXuwV" TargetMode="External"/><Relationship Id="rId594" Type="http://schemas.openxmlformats.org/officeDocument/2006/relationships/hyperlink" Target="https://talan.bank.gov.ua/get-user-certificate/0ep93mIl2Y9YWFTmHBhc" TargetMode="External"/><Relationship Id="rId247" Type="http://schemas.openxmlformats.org/officeDocument/2006/relationships/hyperlink" Target="https://talan.bank.gov.ua/get-user-certificate/0ep93r8BbRu0_j9LgWIS" TargetMode="External"/><Relationship Id="rId899" Type="http://schemas.openxmlformats.org/officeDocument/2006/relationships/hyperlink" Target="https://talan.bank.gov.ua/get-user-certificate/0ep93rPTi3GuUwzHTTLn" TargetMode="External"/><Relationship Id="rId1084" Type="http://schemas.openxmlformats.org/officeDocument/2006/relationships/hyperlink" Target="https://talan.bank.gov.ua/get-user-certificate/0ep93JKYIktDYtcODGtz" TargetMode="External"/><Relationship Id="rId107" Type="http://schemas.openxmlformats.org/officeDocument/2006/relationships/hyperlink" Target="https://talan.bank.gov.ua/get-user-certificate/0ep93Cx5RtQpySOk9179" TargetMode="External"/><Relationship Id="rId454" Type="http://schemas.openxmlformats.org/officeDocument/2006/relationships/hyperlink" Target="https://talan.bank.gov.ua/get-user-certificate/0ep93Go5XwnWHgBcQsy7" TargetMode="External"/><Relationship Id="rId661" Type="http://schemas.openxmlformats.org/officeDocument/2006/relationships/hyperlink" Target="https://talan.bank.gov.ua/get-user-certificate/0ep93CkFskd_AHeUWgX6" TargetMode="External"/><Relationship Id="rId759" Type="http://schemas.openxmlformats.org/officeDocument/2006/relationships/hyperlink" Target="https://talan.bank.gov.ua/get-user-certificate/0ep935Uz9K_a7AyWHF7B" TargetMode="External"/><Relationship Id="rId966" Type="http://schemas.openxmlformats.org/officeDocument/2006/relationships/hyperlink" Target="https://talan.bank.gov.ua/get-user-certificate/0ep937loaoDrzJLLRFzQ" TargetMode="External"/><Relationship Id="rId1291" Type="http://schemas.openxmlformats.org/officeDocument/2006/relationships/hyperlink" Target="https://talan.bank.gov.ua/get-user-certificate/0ep93xTFDuBTxOiyqJOT" TargetMode="External"/><Relationship Id="rId1389" Type="http://schemas.openxmlformats.org/officeDocument/2006/relationships/hyperlink" Target="https://talan.bank.gov.ua/get-user-certificate/0ep93exm0qdw20fMBHIh" TargetMode="External"/><Relationship Id="rId1596" Type="http://schemas.openxmlformats.org/officeDocument/2006/relationships/hyperlink" Target="https://talan.bank.gov.ua/get-user-certificate/0ep93CeZeZfHOcdOypwt" TargetMode="External"/><Relationship Id="rId314" Type="http://schemas.openxmlformats.org/officeDocument/2006/relationships/hyperlink" Target="https://talan.bank.gov.ua/get-user-certificate/0ep939eiYhiWNAf-ARMG" TargetMode="External"/><Relationship Id="rId521" Type="http://schemas.openxmlformats.org/officeDocument/2006/relationships/hyperlink" Target="https://talan.bank.gov.ua/get-user-certificate/0ep93E9kIlfhGh6u7yLb" TargetMode="External"/><Relationship Id="rId619" Type="http://schemas.openxmlformats.org/officeDocument/2006/relationships/hyperlink" Target="https://talan.bank.gov.ua/get-user-certificate/0ep93Plc-Fxkge_wDkYw" TargetMode="External"/><Relationship Id="rId1151" Type="http://schemas.openxmlformats.org/officeDocument/2006/relationships/hyperlink" Target="https://talan.bank.gov.ua/get-user-certificate/0ep930jTMenh5hfIL-Wp" TargetMode="External"/><Relationship Id="rId1249" Type="http://schemas.openxmlformats.org/officeDocument/2006/relationships/hyperlink" Target="https://talan.bank.gov.ua/get-user-certificate/0ep9335ZnzXCZH4VwNXN" TargetMode="External"/><Relationship Id="rId95" Type="http://schemas.openxmlformats.org/officeDocument/2006/relationships/hyperlink" Target="https://talan.bank.gov.ua/get-user-certificate/0ep93cY0ifuFNGW3AWNm" TargetMode="External"/><Relationship Id="rId826" Type="http://schemas.openxmlformats.org/officeDocument/2006/relationships/hyperlink" Target="https://talan.bank.gov.ua/get-user-certificate/0ep93XhMC_Bryt9dc2xz" TargetMode="External"/><Relationship Id="rId1011" Type="http://schemas.openxmlformats.org/officeDocument/2006/relationships/hyperlink" Target="https://talan.bank.gov.ua/get-user-certificate/0ep93pvqi_6D2UD_LDoR" TargetMode="External"/><Relationship Id="rId1109" Type="http://schemas.openxmlformats.org/officeDocument/2006/relationships/hyperlink" Target="https://talan.bank.gov.ua/get-user-certificate/0ep93RtsMs1ZNi6EHP_A" TargetMode="External"/><Relationship Id="rId1456" Type="http://schemas.openxmlformats.org/officeDocument/2006/relationships/hyperlink" Target="https://talan.bank.gov.ua/get-user-certificate/0ep93AzF_370Tjw5xa08" TargetMode="External"/><Relationship Id="rId1663" Type="http://schemas.openxmlformats.org/officeDocument/2006/relationships/hyperlink" Target="https://talan.bank.gov.ua/get-user-certificate/0ep93HLydmpRk9j2Xvt4" TargetMode="External"/><Relationship Id="rId1870" Type="http://schemas.openxmlformats.org/officeDocument/2006/relationships/hyperlink" Target="https://talan.bank.gov.ua/get-user-certificate/0ep93O-H2RRBARs3bUj0" TargetMode="External"/><Relationship Id="rId1316" Type="http://schemas.openxmlformats.org/officeDocument/2006/relationships/hyperlink" Target="https://talan.bank.gov.ua/get-user-certificate/0ep93Yudwp94_VoZ1OTR" TargetMode="External"/><Relationship Id="rId1523" Type="http://schemas.openxmlformats.org/officeDocument/2006/relationships/hyperlink" Target="https://talan.bank.gov.ua/get-user-certificate/0ep93ajgUSI81lyk3WRp" TargetMode="External"/><Relationship Id="rId1730" Type="http://schemas.openxmlformats.org/officeDocument/2006/relationships/hyperlink" Target="https://talan.bank.gov.ua/get-user-certificate/0ep93VDP7v0oZFStLgtd" TargetMode="External"/><Relationship Id="rId22" Type="http://schemas.openxmlformats.org/officeDocument/2006/relationships/hyperlink" Target="https://talan.bank.gov.ua/get-user-certificate/0ep939kIBk0qyNuxByi_" TargetMode="External"/><Relationship Id="rId1828" Type="http://schemas.openxmlformats.org/officeDocument/2006/relationships/hyperlink" Target="https://talan.bank.gov.ua/get-user-certificate/0ep93gh1PaDPMs1jjrJ6" TargetMode="External"/><Relationship Id="rId171" Type="http://schemas.openxmlformats.org/officeDocument/2006/relationships/hyperlink" Target="https://talan.bank.gov.ua/get-user-certificate/0ep93Eyf0BR5hamqDcHu" TargetMode="External"/><Relationship Id="rId269" Type="http://schemas.openxmlformats.org/officeDocument/2006/relationships/hyperlink" Target="https://talan.bank.gov.ua/get-user-certificate/0ep93VsaZVkWE61mGfLI" TargetMode="External"/><Relationship Id="rId476" Type="http://schemas.openxmlformats.org/officeDocument/2006/relationships/hyperlink" Target="https://talan.bank.gov.ua/get-user-certificate/0ep93xu5jGRuslZ7cRna" TargetMode="External"/><Relationship Id="rId683" Type="http://schemas.openxmlformats.org/officeDocument/2006/relationships/hyperlink" Target="https://talan.bank.gov.ua/get-user-certificate/0ep93lKDAnuZD7jtTMn2" TargetMode="External"/><Relationship Id="rId890" Type="http://schemas.openxmlformats.org/officeDocument/2006/relationships/hyperlink" Target="https://talan.bank.gov.ua/get-user-certificate/0ep93PLImFU_6XbVaLcJ" TargetMode="External"/><Relationship Id="rId129" Type="http://schemas.openxmlformats.org/officeDocument/2006/relationships/hyperlink" Target="https://talan.bank.gov.ua/get-user-certificate/0ep93Mvpuy5ovLe0eKr0" TargetMode="External"/><Relationship Id="rId336" Type="http://schemas.openxmlformats.org/officeDocument/2006/relationships/hyperlink" Target="https://talan.bank.gov.ua/get-user-certificate/0ep93p2i3xQMnlWQ9UBW" TargetMode="External"/><Relationship Id="rId543" Type="http://schemas.openxmlformats.org/officeDocument/2006/relationships/hyperlink" Target="https://talan.bank.gov.ua/get-user-certificate/0ep93-oH91fjquk0PUa5" TargetMode="External"/><Relationship Id="rId988" Type="http://schemas.openxmlformats.org/officeDocument/2006/relationships/hyperlink" Target="https://talan.bank.gov.ua/get-user-certificate/0ep938jhdmN-pS-R-ecd" TargetMode="External"/><Relationship Id="rId1173" Type="http://schemas.openxmlformats.org/officeDocument/2006/relationships/hyperlink" Target="https://talan.bank.gov.ua/get-user-certificate/0ep935tfxdS7THvZF3fE" TargetMode="External"/><Relationship Id="rId1380" Type="http://schemas.openxmlformats.org/officeDocument/2006/relationships/hyperlink" Target="https://talan.bank.gov.ua/get-user-certificate/0ep93AdKquv6VY4_mbqB" TargetMode="External"/><Relationship Id="rId403" Type="http://schemas.openxmlformats.org/officeDocument/2006/relationships/hyperlink" Target="https://talan.bank.gov.ua/get-user-certificate/0ep936BrfTpJ4fJUI15M" TargetMode="External"/><Relationship Id="rId750" Type="http://schemas.openxmlformats.org/officeDocument/2006/relationships/hyperlink" Target="https://talan.bank.gov.ua/get-user-certificate/0ep93dkBecEMe5capYBX" TargetMode="External"/><Relationship Id="rId848" Type="http://schemas.openxmlformats.org/officeDocument/2006/relationships/hyperlink" Target="https://talan.bank.gov.ua/get-user-certificate/0ep93Y7tyT_zfirPlpjk" TargetMode="External"/><Relationship Id="rId1033" Type="http://schemas.openxmlformats.org/officeDocument/2006/relationships/hyperlink" Target="https://talan.bank.gov.ua/get-user-certificate/0ep93PFwEco2112fgolE" TargetMode="External"/><Relationship Id="rId1478" Type="http://schemas.openxmlformats.org/officeDocument/2006/relationships/hyperlink" Target="https://talan.bank.gov.ua/get-user-certificate/0ep93Ql7FBBg9Qm42LPs" TargetMode="External"/><Relationship Id="rId1685" Type="http://schemas.openxmlformats.org/officeDocument/2006/relationships/hyperlink" Target="https://talan.bank.gov.ua/get-user-certificate/0ep93BGa7JIHF_F863t7" TargetMode="External"/><Relationship Id="rId610" Type="http://schemas.openxmlformats.org/officeDocument/2006/relationships/hyperlink" Target="https://talan.bank.gov.ua/get-user-certificate/0ep93bcDPBZyfgDpbVYS" TargetMode="External"/><Relationship Id="rId708" Type="http://schemas.openxmlformats.org/officeDocument/2006/relationships/hyperlink" Target="https://talan.bank.gov.ua/get-user-certificate/0ep93IyWegl4FiVBSsJ4" TargetMode="External"/><Relationship Id="rId915" Type="http://schemas.openxmlformats.org/officeDocument/2006/relationships/hyperlink" Target="https://talan.bank.gov.ua/get-user-certificate/0ep93a6QCDg2otAM6Ium" TargetMode="External"/><Relationship Id="rId1240" Type="http://schemas.openxmlformats.org/officeDocument/2006/relationships/hyperlink" Target="https://talan.bank.gov.ua/get-user-certificate/0ep937kxDdlTnQfTYc2b" TargetMode="External"/><Relationship Id="rId1338" Type="http://schemas.openxmlformats.org/officeDocument/2006/relationships/hyperlink" Target="https://talan.bank.gov.ua/get-user-certificate/0ep93zjjVGRl0IFszAj8" TargetMode="External"/><Relationship Id="rId1545" Type="http://schemas.openxmlformats.org/officeDocument/2006/relationships/hyperlink" Target="https://talan.bank.gov.ua/get-user-certificate/0ep93ajRhfCuEm6o4iJe" TargetMode="External"/><Relationship Id="rId1100" Type="http://schemas.openxmlformats.org/officeDocument/2006/relationships/hyperlink" Target="https://talan.bank.gov.ua/get-user-certificate/0ep93f-6vLUB18RSjwvd" TargetMode="External"/><Relationship Id="rId1405" Type="http://schemas.openxmlformats.org/officeDocument/2006/relationships/hyperlink" Target="https://talan.bank.gov.ua/get-user-certificate/0ep93TFz16LMzGA8QwMz" TargetMode="External"/><Relationship Id="rId1752" Type="http://schemas.openxmlformats.org/officeDocument/2006/relationships/hyperlink" Target="https://talan.bank.gov.ua/get-user-certificate/0ep93xAGCO5wiDK6mUSv" TargetMode="External"/><Relationship Id="rId44" Type="http://schemas.openxmlformats.org/officeDocument/2006/relationships/hyperlink" Target="https://talan.bank.gov.ua/get-user-certificate/0ep93nBk77iprskc8KDE" TargetMode="External"/><Relationship Id="rId1612" Type="http://schemas.openxmlformats.org/officeDocument/2006/relationships/hyperlink" Target="https://talan.bank.gov.ua/get-user-certificate/0ep933zjCdAgsFBGJwe_" TargetMode="External"/><Relationship Id="rId193" Type="http://schemas.openxmlformats.org/officeDocument/2006/relationships/hyperlink" Target="https://talan.bank.gov.ua/get-user-certificate/0ep93_UiHgK_CVe7eVg8" TargetMode="External"/><Relationship Id="rId498" Type="http://schemas.openxmlformats.org/officeDocument/2006/relationships/hyperlink" Target="https://talan.bank.gov.ua/get-user-certificate/0ep933AvsucHkRKv-9To" TargetMode="External"/><Relationship Id="rId260" Type="http://schemas.openxmlformats.org/officeDocument/2006/relationships/hyperlink" Target="https://talan.bank.gov.ua/get-user-certificate/0ep93BvQHriRVGzX5yJB" TargetMode="External"/><Relationship Id="rId120" Type="http://schemas.openxmlformats.org/officeDocument/2006/relationships/hyperlink" Target="https://talan.bank.gov.ua/get-user-certificate/0ep93Cf3HMNzyIYIiuou" TargetMode="External"/><Relationship Id="rId358" Type="http://schemas.openxmlformats.org/officeDocument/2006/relationships/hyperlink" Target="https://talan.bank.gov.ua/get-user-certificate/0ep93TexQ76K6u-mjsFm" TargetMode="External"/><Relationship Id="rId565" Type="http://schemas.openxmlformats.org/officeDocument/2006/relationships/hyperlink" Target="https://talan.bank.gov.ua/get-user-certificate/0ep937tpdZN-JMASXzaQ" TargetMode="External"/><Relationship Id="rId772" Type="http://schemas.openxmlformats.org/officeDocument/2006/relationships/hyperlink" Target="https://talan.bank.gov.ua/get-user-certificate/0ep93qpYRZsoNs6q2Zll" TargetMode="External"/><Relationship Id="rId1195" Type="http://schemas.openxmlformats.org/officeDocument/2006/relationships/hyperlink" Target="https://talan.bank.gov.ua/get-user-certificate/0ep93aRfX-qZCen8t8Ed" TargetMode="External"/><Relationship Id="rId218" Type="http://schemas.openxmlformats.org/officeDocument/2006/relationships/hyperlink" Target="https://talan.bank.gov.ua/get-user-certificate/0ep93rsMaA8A94J63EsB" TargetMode="External"/><Relationship Id="rId425" Type="http://schemas.openxmlformats.org/officeDocument/2006/relationships/hyperlink" Target="https://talan.bank.gov.ua/get-user-certificate/0ep93abNAexoesxiCPHG" TargetMode="External"/><Relationship Id="rId632" Type="http://schemas.openxmlformats.org/officeDocument/2006/relationships/hyperlink" Target="https://talan.bank.gov.ua/get-user-certificate/0ep93zpczc1wdSK9Lkni" TargetMode="External"/><Relationship Id="rId1055" Type="http://schemas.openxmlformats.org/officeDocument/2006/relationships/hyperlink" Target="https://talan.bank.gov.ua/get-user-certificate/0ep93rTh1QEelZgLpZzl" TargetMode="External"/><Relationship Id="rId1262" Type="http://schemas.openxmlformats.org/officeDocument/2006/relationships/hyperlink" Target="https://talan.bank.gov.ua/get-user-certificate/0ep93jyR0RajXio95lyx" TargetMode="External"/><Relationship Id="rId937" Type="http://schemas.openxmlformats.org/officeDocument/2006/relationships/hyperlink" Target="https://talan.bank.gov.ua/get-user-certificate/0ep93itWhCj-ObJLJesT" TargetMode="External"/><Relationship Id="rId1122" Type="http://schemas.openxmlformats.org/officeDocument/2006/relationships/hyperlink" Target="https://talan.bank.gov.ua/get-user-certificate/0ep93_AqMvuMqu4hoae6" TargetMode="External"/><Relationship Id="rId1567" Type="http://schemas.openxmlformats.org/officeDocument/2006/relationships/hyperlink" Target="https://talan.bank.gov.ua/get-user-certificate/0ep93fwT6-9PjOe7W1_s" TargetMode="External"/><Relationship Id="rId1774" Type="http://schemas.openxmlformats.org/officeDocument/2006/relationships/hyperlink" Target="https://talan.bank.gov.ua/get-user-certificate/0ep93Vx1x4T_QCHlowPh" TargetMode="External"/><Relationship Id="rId66" Type="http://schemas.openxmlformats.org/officeDocument/2006/relationships/hyperlink" Target="https://talan.bank.gov.ua/get-user-certificate/0ep93HzJtqg_N8gLcmCD" TargetMode="External"/><Relationship Id="rId1427" Type="http://schemas.openxmlformats.org/officeDocument/2006/relationships/hyperlink" Target="https://talan.bank.gov.ua/get-user-certificate/0ep939a0HieiTuur_5OC" TargetMode="External"/><Relationship Id="rId1634" Type="http://schemas.openxmlformats.org/officeDocument/2006/relationships/hyperlink" Target="https://talan.bank.gov.ua/get-user-certificate/0ep93QU0lL0kpaolHhI1" TargetMode="External"/><Relationship Id="rId1841" Type="http://schemas.openxmlformats.org/officeDocument/2006/relationships/hyperlink" Target="https://talan.bank.gov.ua/get-user-certificate/0ep93VTBAF-vA3NrmXLt" TargetMode="External"/><Relationship Id="rId1701" Type="http://schemas.openxmlformats.org/officeDocument/2006/relationships/hyperlink" Target="https://talan.bank.gov.ua/get-user-certificate/0ep93EyWiSMFO3oZWW4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83"/>
  <sheetViews>
    <sheetView tabSelected="1" topLeftCell="A232" workbookViewId="0">
      <selection activeCell="F237" sqref="F237"/>
    </sheetView>
  </sheetViews>
  <sheetFormatPr defaultRowHeight="14.4" x14ac:dyDescent="0.3"/>
  <cols>
    <col min="1" max="1" width="11" customWidth="1"/>
    <col min="2" max="2" width="30.88671875" customWidth="1"/>
    <col min="3" max="3" width="32.77734375" customWidth="1"/>
    <col min="4" max="4" width="34.21875" customWidth="1"/>
    <col min="5" max="5" width="46.664062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</row>
    <row r="2" spans="1:8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 t="str">
        <f>HYPERLINK("https://talan.bank.gov.ua/get-user-certificate/0ep930H_T2ZARI1jDNqg","Завантажити сертифікат")</f>
        <v>Завантажити сертифікат</v>
      </c>
    </row>
    <row r="3" spans="1:8" x14ac:dyDescent="0.3">
      <c r="A3" t="s">
        <v>11</v>
      </c>
      <c r="B3" t="s">
        <v>12</v>
      </c>
      <c r="C3" t="s">
        <v>13</v>
      </c>
      <c r="D3" t="s">
        <v>9</v>
      </c>
      <c r="E3" t="s">
        <v>10</v>
      </c>
      <c r="F3" t="str">
        <f>HYPERLINK("https://talan.bank.gov.ua/get-user-certificate/0ep93jRwCwWqkzvWwBPc","Завантажити сертифікат")</f>
        <v>Завантажити сертифікат</v>
      </c>
    </row>
    <row r="4" spans="1:8" x14ac:dyDescent="0.3">
      <c r="A4" t="s">
        <v>14</v>
      </c>
      <c r="B4" t="s">
        <v>15</v>
      </c>
      <c r="C4" t="s">
        <v>16</v>
      </c>
      <c r="D4" t="s">
        <v>9</v>
      </c>
      <c r="E4" t="s">
        <v>10</v>
      </c>
      <c r="F4" t="str">
        <f>HYPERLINK("https://talan.bank.gov.ua/get-user-certificate/0ep935vydGiU9LW7QoHr","Завантажити сертифікат")</f>
        <v>Завантажити сертифікат</v>
      </c>
    </row>
    <row r="5" spans="1:8" x14ac:dyDescent="0.3">
      <c r="A5" t="s">
        <v>17</v>
      </c>
      <c r="B5" t="s">
        <v>18</v>
      </c>
      <c r="C5" t="s">
        <v>19</v>
      </c>
      <c r="D5" t="s">
        <v>9</v>
      </c>
      <c r="E5" t="s">
        <v>10</v>
      </c>
      <c r="F5" t="str">
        <f>HYPERLINK("https://talan.bank.gov.ua/get-user-certificate/0ep93P-E_4T8jUjT6puw","Завантажити сертифікат")</f>
        <v>Завантажити сертифікат</v>
      </c>
    </row>
    <row r="6" spans="1:8" x14ac:dyDescent="0.3">
      <c r="A6" t="s">
        <v>20</v>
      </c>
      <c r="B6" t="s">
        <v>21</v>
      </c>
      <c r="C6" t="s">
        <v>22</v>
      </c>
      <c r="D6" t="s">
        <v>9</v>
      </c>
      <c r="E6" t="s">
        <v>10</v>
      </c>
      <c r="F6" t="str">
        <f>HYPERLINK("https://talan.bank.gov.ua/get-user-certificate/0ep93by7MGzgY_NBJEbN","Завантажити сертифікат")</f>
        <v>Завантажити сертифікат</v>
      </c>
    </row>
    <row r="7" spans="1:8" x14ac:dyDescent="0.3">
      <c r="A7" t="s">
        <v>23</v>
      </c>
      <c r="B7" t="s">
        <v>24</v>
      </c>
      <c r="C7" t="s">
        <v>25</v>
      </c>
      <c r="D7" t="s">
        <v>9</v>
      </c>
      <c r="E7" t="s">
        <v>10</v>
      </c>
      <c r="F7" t="str">
        <f>HYPERLINK("https://talan.bank.gov.ua/get-user-certificate/0ep93NWthD9uiKTpQyAW","Завантажити сертифікат")</f>
        <v>Завантажити сертифікат</v>
      </c>
    </row>
    <row r="8" spans="1:8" x14ac:dyDescent="0.3">
      <c r="A8" t="s">
        <v>26</v>
      </c>
      <c r="B8" t="s">
        <v>27</v>
      </c>
      <c r="C8" t="s">
        <v>28</v>
      </c>
      <c r="D8" t="s">
        <v>9</v>
      </c>
      <c r="E8" t="s">
        <v>10</v>
      </c>
      <c r="F8" t="str">
        <f>HYPERLINK("https://talan.bank.gov.ua/get-user-certificate/0ep93aRIiAJiuwz5SRE-","Завантажити сертифікат")</f>
        <v>Завантажити сертифікат</v>
      </c>
    </row>
    <row r="9" spans="1:8" x14ac:dyDescent="0.3">
      <c r="A9" t="s">
        <v>29</v>
      </c>
      <c r="B9" t="s">
        <v>30</v>
      </c>
      <c r="C9" t="s">
        <v>31</v>
      </c>
      <c r="D9" t="s">
        <v>9</v>
      </c>
      <c r="E9" t="s">
        <v>10</v>
      </c>
      <c r="F9" t="str">
        <f>HYPERLINK("https://talan.bank.gov.ua/get-user-certificate/0ep93Rs0_d_DnuVl1rwd","Завантажити сертифікат")</f>
        <v>Завантажити сертифікат</v>
      </c>
    </row>
    <row r="10" spans="1:8" x14ac:dyDescent="0.3">
      <c r="A10" t="s">
        <v>32</v>
      </c>
      <c r="B10" t="s">
        <v>33</v>
      </c>
      <c r="C10" t="s">
        <v>34</v>
      </c>
      <c r="D10" t="s">
        <v>9</v>
      </c>
      <c r="E10" t="s">
        <v>10</v>
      </c>
      <c r="F10" t="str">
        <f>HYPERLINK("https://talan.bank.gov.ua/get-user-certificate/0ep93Zhx58qyFWaDI4-S","Завантажити сертифікат")</f>
        <v>Завантажити сертифікат</v>
      </c>
    </row>
    <row r="11" spans="1:8" x14ac:dyDescent="0.3">
      <c r="A11" t="s">
        <v>35</v>
      </c>
      <c r="B11" t="s">
        <v>36</v>
      </c>
      <c r="C11" t="s">
        <v>37</v>
      </c>
      <c r="D11" t="s">
        <v>9</v>
      </c>
      <c r="E11" t="s">
        <v>10</v>
      </c>
      <c r="F11" t="str">
        <f>HYPERLINK("https://talan.bank.gov.ua/get-user-certificate/0ep93KOf4TjizoKbLBPv","Завантажити сертифікат")</f>
        <v>Завантажити сертифікат</v>
      </c>
    </row>
    <row r="12" spans="1:8" x14ac:dyDescent="0.3">
      <c r="A12" t="s">
        <v>38</v>
      </c>
      <c r="B12" t="s">
        <v>39</v>
      </c>
      <c r="C12" t="s">
        <v>40</v>
      </c>
      <c r="D12" t="s">
        <v>41</v>
      </c>
      <c r="E12" t="s">
        <v>42</v>
      </c>
      <c r="F12" t="str">
        <f>HYPERLINK("https://talan.bank.gov.ua/get-user-certificate/0ep93UHZUTI7Olsr-aKe","Завантажити сертифікат")</f>
        <v>Завантажити сертифікат</v>
      </c>
    </row>
    <row r="13" spans="1:8" x14ac:dyDescent="0.3">
      <c r="A13" t="s">
        <v>43</v>
      </c>
      <c r="B13" t="s">
        <v>44</v>
      </c>
      <c r="C13" t="s">
        <v>45</v>
      </c>
      <c r="D13" t="s">
        <v>41</v>
      </c>
      <c r="E13" t="s">
        <v>42</v>
      </c>
      <c r="F13" t="str">
        <f>HYPERLINK("https://talan.bank.gov.ua/get-user-certificate/0ep93Sv_us-YZN44nDtI","Завантажити сертифікат")</f>
        <v>Завантажити сертифікат</v>
      </c>
    </row>
    <row r="14" spans="1:8" x14ac:dyDescent="0.3">
      <c r="A14" t="s">
        <v>46</v>
      </c>
      <c r="B14" t="s">
        <v>47</v>
      </c>
      <c r="C14" t="s">
        <v>48</v>
      </c>
      <c r="D14" t="s">
        <v>49</v>
      </c>
      <c r="E14" t="s">
        <v>42</v>
      </c>
      <c r="F14" t="str">
        <f>HYPERLINK("https://talan.bank.gov.ua/get-user-certificate/0ep93uF_nCXeGjeJ_qzL","Завантажити сертифікат")</f>
        <v>Завантажити сертифікат</v>
      </c>
    </row>
    <row r="15" spans="1:8" x14ac:dyDescent="0.3">
      <c r="A15" t="s">
        <v>50</v>
      </c>
      <c r="B15" t="s">
        <v>51</v>
      </c>
      <c r="C15" t="s">
        <v>52</v>
      </c>
      <c r="D15" t="s">
        <v>53</v>
      </c>
      <c r="E15" t="s">
        <v>54</v>
      </c>
      <c r="F15" t="str">
        <f>HYPERLINK("https://talan.bank.gov.ua/get-user-certificate/0ep939KhP0yNRJG0-4SS","Завантажити сертифікат")</f>
        <v>Завантажити сертифікат</v>
      </c>
    </row>
    <row r="16" spans="1:8" x14ac:dyDescent="0.3">
      <c r="A16" t="s">
        <v>55</v>
      </c>
      <c r="B16" t="s">
        <v>56</v>
      </c>
      <c r="C16" t="s">
        <v>57</v>
      </c>
      <c r="D16" t="s">
        <v>58</v>
      </c>
      <c r="E16" t="s">
        <v>59</v>
      </c>
      <c r="F16" t="str">
        <f>HYPERLINK("https://talan.bank.gov.ua/get-user-certificate/0ep93AsHXUBS5MmfJtHF","Завантажити сертифікат")</f>
        <v>Завантажити сертифікат</v>
      </c>
    </row>
    <row r="17" spans="1:6" x14ac:dyDescent="0.3">
      <c r="A17" t="s">
        <v>60</v>
      </c>
      <c r="B17" t="s">
        <v>61</v>
      </c>
      <c r="C17" t="s">
        <v>62</v>
      </c>
      <c r="D17" t="s">
        <v>63</v>
      </c>
      <c r="E17" t="s">
        <v>64</v>
      </c>
      <c r="F17" t="str">
        <f>HYPERLINK("https://talan.bank.gov.ua/get-user-certificate/0ep93dQiD9iCJ2ttws1U","Завантажити сертифікат")</f>
        <v>Завантажити сертифікат</v>
      </c>
    </row>
    <row r="18" spans="1:6" x14ac:dyDescent="0.3">
      <c r="A18" t="s">
        <v>65</v>
      </c>
      <c r="B18" t="s">
        <v>66</v>
      </c>
      <c r="C18" t="s">
        <v>67</v>
      </c>
      <c r="D18" t="s">
        <v>63</v>
      </c>
      <c r="E18" t="s">
        <v>64</v>
      </c>
      <c r="F18" t="str">
        <f>HYPERLINK("https://talan.bank.gov.ua/get-user-certificate/0ep93VzsdzXTis3npiTl","Завантажити сертифікат")</f>
        <v>Завантажити сертифікат</v>
      </c>
    </row>
    <row r="19" spans="1:6" x14ac:dyDescent="0.3">
      <c r="A19" t="s">
        <v>68</v>
      </c>
      <c r="B19" t="s">
        <v>69</v>
      </c>
      <c r="C19" t="s">
        <v>70</v>
      </c>
      <c r="D19" t="s">
        <v>63</v>
      </c>
      <c r="E19" t="s">
        <v>64</v>
      </c>
      <c r="F19" t="str">
        <f>HYPERLINK("https://talan.bank.gov.ua/get-user-certificate/0ep93pw4MXsA30DlTGHL","Завантажити сертифікат")</f>
        <v>Завантажити сертифікат</v>
      </c>
    </row>
    <row r="20" spans="1:6" x14ac:dyDescent="0.3">
      <c r="A20" t="s">
        <v>71</v>
      </c>
      <c r="B20" t="s">
        <v>72</v>
      </c>
      <c r="C20" t="s">
        <v>73</v>
      </c>
      <c r="D20" t="s">
        <v>63</v>
      </c>
      <c r="E20" t="s">
        <v>64</v>
      </c>
      <c r="F20" t="str">
        <f>HYPERLINK("https://talan.bank.gov.ua/get-user-certificate/0ep93uAaXKAre6EWiaYH","Завантажити сертифікат")</f>
        <v>Завантажити сертифікат</v>
      </c>
    </row>
    <row r="21" spans="1:6" x14ac:dyDescent="0.3">
      <c r="A21" t="s">
        <v>74</v>
      </c>
      <c r="B21" t="s">
        <v>75</v>
      </c>
      <c r="C21" t="s">
        <v>76</v>
      </c>
      <c r="D21" t="s">
        <v>63</v>
      </c>
      <c r="E21" t="s">
        <v>64</v>
      </c>
      <c r="F21" t="str">
        <f>HYPERLINK("https://talan.bank.gov.ua/get-user-certificate/0ep93-AsLS31C4llEGaG","Завантажити сертифікат")</f>
        <v>Завантажити сертифікат</v>
      </c>
    </row>
    <row r="22" spans="1:6" x14ac:dyDescent="0.3">
      <c r="A22" t="s">
        <v>77</v>
      </c>
      <c r="B22" t="s">
        <v>78</v>
      </c>
      <c r="C22" t="s">
        <v>79</v>
      </c>
      <c r="D22" t="s">
        <v>63</v>
      </c>
      <c r="E22" t="s">
        <v>64</v>
      </c>
      <c r="F22" t="str">
        <f>HYPERLINK("https://talan.bank.gov.ua/get-user-certificate/0ep93i4GcDzVr8UeAdyc","Завантажити сертифікат")</f>
        <v>Завантажити сертифікат</v>
      </c>
    </row>
    <row r="23" spans="1:6" x14ac:dyDescent="0.3">
      <c r="A23" t="s">
        <v>80</v>
      </c>
      <c r="B23" t="s">
        <v>81</v>
      </c>
      <c r="C23" t="s">
        <v>82</v>
      </c>
      <c r="D23" t="s">
        <v>83</v>
      </c>
      <c r="E23" t="s">
        <v>84</v>
      </c>
      <c r="F23" t="str">
        <f>HYPERLINK("https://talan.bank.gov.ua/get-user-certificate/0ep939kIBk0qyNuxByi_","Завантажити сертифікат")</f>
        <v>Завантажити сертифікат</v>
      </c>
    </row>
    <row r="24" spans="1:6" x14ac:dyDescent="0.3">
      <c r="A24" t="s">
        <v>85</v>
      </c>
      <c r="B24" t="s">
        <v>86</v>
      </c>
      <c r="C24" t="s">
        <v>87</v>
      </c>
      <c r="D24" t="s">
        <v>83</v>
      </c>
      <c r="E24" t="s">
        <v>84</v>
      </c>
      <c r="F24" t="str">
        <f>HYPERLINK("https://talan.bank.gov.ua/get-user-certificate/0ep93TRNez-rLUXKFfSj","Завантажити сертифікат")</f>
        <v>Завантажити сертифікат</v>
      </c>
    </row>
    <row r="25" spans="1:6" x14ac:dyDescent="0.3">
      <c r="A25" t="s">
        <v>88</v>
      </c>
      <c r="B25" t="s">
        <v>89</v>
      </c>
      <c r="C25" t="s">
        <v>90</v>
      </c>
      <c r="D25" t="s">
        <v>91</v>
      </c>
      <c r="E25" t="s">
        <v>92</v>
      </c>
      <c r="F25" t="str">
        <f>HYPERLINK("https://talan.bank.gov.ua/get-user-certificate/0ep93tGgULOrLSmfywqN","Завантажити сертифікат")</f>
        <v>Завантажити сертифікат</v>
      </c>
    </row>
    <row r="26" spans="1:6" x14ac:dyDescent="0.3">
      <c r="A26" t="s">
        <v>93</v>
      </c>
      <c r="B26" t="s">
        <v>94</v>
      </c>
      <c r="C26" t="s">
        <v>95</v>
      </c>
      <c r="D26" t="s">
        <v>91</v>
      </c>
      <c r="E26" t="s">
        <v>92</v>
      </c>
      <c r="F26" t="str">
        <f>HYPERLINK("https://talan.bank.gov.ua/get-user-certificate/0ep93tHSEeOU58hK0c02","Завантажити сертифікат")</f>
        <v>Завантажити сертифікат</v>
      </c>
    </row>
    <row r="27" spans="1:6" x14ac:dyDescent="0.3">
      <c r="A27" t="s">
        <v>96</v>
      </c>
      <c r="B27" t="s">
        <v>97</v>
      </c>
      <c r="C27" t="s">
        <v>98</v>
      </c>
      <c r="D27" t="s">
        <v>91</v>
      </c>
      <c r="E27" t="s">
        <v>92</v>
      </c>
      <c r="F27" t="str">
        <f>HYPERLINK("https://talan.bank.gov.ua/get-user-certificate/0ep93sE3TS7I7GZgd-cG","Завантажити сертифікат")</f>
        <v>Завантажити сертифікат</v>
      </c>
    </row>
    <row r="28" spans="1:6" x14ac:dyDescent="0.3">
      <c r="A28" t="s">
        <v>99</v>
      </c>
      <c r="B28" t="s">
        <v>100</v>
      </c>
      <c r="C28" t="s">
        <v>73</v>
      </c>
      <c r="D28" t="s">
        <v>91</v>
      </c>
      <c r="E28" t="s">
        <v>92</v>
      </c>
      <c r="F28" t="str">
        <f>HYPERLINK("https://talan.bank.gov.ua/get-user-certificate/0ep93geU8W5MlptNmFFP","Завантажити сертифікат")</f>
        <v>Завантажити сертифікат</v>
      </c>
    </row>
    <row r="29" spans="1:6" x14ac:dyDescent="0.3">
      <c r="A29" t="s">
        <v>101</v>
      </c>
      <c r="B29" t="s">
        <v>102</v>
      </c>
      <c r="C29" t="s">
        <v>103</v>
      </c>
      <c r="D29" t="s">
        <v>91</v>
      </c>
      <c r="E29" t="s">
        <v>92</v>
      </c>
      <c r="F29" t="str">
        <f>HYPERLINK("https://talan.bank.gov.ua/get-user-certificate/0ep93_7V_n7RU1AsRagd","Завантажити сертифікат")</f>
        <v>Завантажити сертифікат</v>
      </c>
    </row>
    <row r="30" spans="1:6" x14ac:dyDescent="0.3">
      <c r="A30" t="s">
        <v>104</v>
      </c>
      <c r="B30" t="s">
        <v>105</v>
      </c>
      <c r="C30" t="s">
        <v>106</v>
      </c>
      <c r="D30" t="s">
        <v>91</v>
      </c>
      <c r="E30" t="s">
        <v>92</v>
      </c>
      <c r="F30" t="str">
        <f>HYPERLINK("https://talan.bank.gov.ua/get-user-certificate/0ep93ekAb6wDPoVzRU7y","Завантажити сертифікат")</f>
        <v>Завантажити сертифікат</v>
      </c>
    </row>
    <row r="31" spans="1:6" x14ac:dyDescent="0.3">
      <c r="A31" t="s">
        <v>107</v>
      </c>
      <c r="B31" t="s">
        <v>108</v>
      </c>
      <c r="C31" t="s">
        <v>109</v>
      </c>
      <c r="D31" t="s">
        <v>91</v>
      </c>
      <c r="E31" t="s">
        <v>92</v>
      </c>
      <c r="F31" t="str">
        <f>HYPERLINK("https://talan.bank.gov.ua/get-user-certificate/0ep93Nll09F6y8BBPCGv","Завантажити сертифікат")</f>
        <v>Завантажити сертифікат</v>
      </c>
    </row>
    <row r="32" spans="1:6" x14ac:dyDescent="0.3">
      <c r="A32" t="s">
        <v>110</v>
      </c>
      <c r="B32" t="s">
        <v>111</v>
      </c>
      <c r="C32" t="s">
        <v>112</v>
      </c>
      <c r="D32" t="s">
        <v>91</v>
      </c>
      <c r="E32" t="s">
        <v>92</v>
      </c>
      <c r="F32" t="str">
        <f>HYPERLINK("https://talan.bank.gov.ua/get-user-certificate/0ep937_TCYWXwrtLo8JQ","Завантажити сертифікат")</f>
        <v>Завантажити сертифікат</v>
      </c>
    </row>
    <row r="33" spans="1:6" x14ac:dyDescent="0.3">
      <c r="A33" t="s">
        <v>113</v>
      </c>
      <c r="B33" t="s">
        <v>114</v>
      </c>
      <c r="C33" t="s">
        <v>115</v>
      </c>
      <c r="D33" t="s">
        <v>91</v>
      </c>
      <c r="E33" t="s">
        <v>92</v>
      </c>
      <c r="F33" t="str">
        <f>HYPERLINK("https://talan.bank.gov.ua/get-user-certificate/0ep93RClGL5Vcpl-Fixa","Завантажити сертифікат")</f>
        <v>Завантажити сертифікат</v>
      </c>
    </row>
    <row r="34" spans="1:6" x14ac:dyDescent="0.3">
      <c r="A34" t="s">
        <v>116</v>
      </c>
      <c r="B34" t="s">
        <v>117</v>
      </c>
      <c r="C34" t="s">
        <v>118</v>
      </c>
      <c r="D34" t="s">
        <v>91</v>
      </c>
      <c r="E34" t="s">
        <v>92</v>
      </c>
      <c r="F34" t="str">
        <f>HYPERLINK("https://talan.bank.gov.ua/get-user-certificate/0ep93cVP-50DUXzY52ke","Завантажити сертифікат")</f>
        <v>Завантажити сертифікат</v>
      </c>
    </row>
    <row r="35" spans="1:6" x14ac:dyDescent="0.3">
      <c r="A35" t="s">
        <v>119</v>
      </c>
      <c r="B35" t="s">
        <v>120</v>
      </c>
      <c r="C35" t="s">
        <v>121</v>
      </c>
      <c r="D35" t="s">
        <v>91</v>
      </c>
      <c r="E35" t="s">
        <v>92</v>
      </c>
      <c r="F35" t="str">
        <f>HYPERLINK("https://talan.bank.gov.ua/get-user-certificate/0ep93rSebbHXW97ICao1","Завантажити сертифікат")</f>
        <v>Завантажити сертифікат</v>
      </c>
    </row>
    <row r="36" spans="1:6" x14ac:dyDescent="0.3">
      <c r="A36" t="s">
        <v>122</v>
      </c>
      <c r="B36" t="s">
        <v>123</v>
      </c>
      <c r="C36" t="s">
        <v>124</v>
      </c>
      <c r="D36" t="s">
        <v>91</v>
      </c>
      <c r="E36" t="s">
        <v>92</v>
      </c>
      <c r="F36" t="str">
        <f>HYPERLINK("https://talan.bank.gov.ua/get-user-certificate/0ep93TTMi1pmHsv0U6YB","Завантажити сертифікат")</f>
        <v>Завантажити сертифікат</v>
      </c>
    </row>
    <row r="37" spans="1:6" x14ac:dyDescent="0.3">
      <c r="A37" t="s">
        <v>125</v>
      </c>
      <c r="B37" t="s">
        <v>126</v>
      </c>
      <c r="C37" t="s">
        <v>127</v>
      </c>
      <c r="D37" t="s">
        <v>91</v>
      </c>
      <c r="E37" t="s">
        <v>92</v>
      </c>
      <c r="F37" t="str">
        <f>HYPERLINK("https://talan.bank.gov.ua/get-user-certificate/0ep93E3T-QbVKR6k4pW1","Завантажити сертифікат")</f>
        <v>Завантажити сертифікат</v>
      </c>
    </row>
    <row r="38" spans="1:6" x14ac:dyDescent="0.3">
      <c r="A38" t="s">
        <v>128</v>
      </c>
      <c r="B38" t="s">
        <v>129</v>
      </c>
      <c r="C38" t="s">
        <v>130</v>
      </c>
      <c r="D38" t="s">
        <v>131</v>
      </c>
      <c r="E38" t="s">
        <v>132</v>
      </c>
      <c r="F38" t="str">
        <f>HYPERLINK("https://talan.bank.gov.ua/get-user-certificate/0ep93ATBV0eSgwHtrcO0","Завантажити сертифікат")</f>
        <v>Завантажити сертифікат</v>
      </c>
    </row>
    <row r="39" spans="1:6" x14ac:dyDescent="0.3">
      <c r="A39" t="s">
        <v>133</v>
      </c>
      <c r="B39" t="s">
        <v>134</v>
      </c>
      <c r="C39" t="s">
        <v>135</v>
      </c>
      <c r="D39" t="s">
        <v>131</v>
      </c>
      <c r="E39" t="s">
        <v>132</v>
      </c>
      <c r="F39" t="str">
        <f>HYPERLINK("https://talan.bank.gov.ua/get-user-certificate/0ep93RHuaDi3Ov1K_QEJ","Завантажити сертифікат")</f>
        <v>Завантажити сертифікат</v>
      </c>
    </row>
    <row r="40" spans="1:6" x14ac:dyDescent="0.3">
      <c r="A40" t="s">
        <v>136</v>
      </c>
      <c r="B40" t="s">
        <v>137</v>
      </c>
      <c r="C40" t="s">
        <v>138</v>
      </c>
      <c r="D40" t="s">
        <v>131</v>
      </c>
      <c r="E40" t="s">
        <v>132</v>
      </c>
      <c r="F40" t="str">
        <f>HYPERLINK("https://talan.bank.gov.ua/get-user-certificate/0ep93gPr4BAZGXnjBzap","Завантажити сертифікат")</f>
        <v>Завантажити сертифікат</v>
      </c>
    </row>
    <row r="41" spans="1:6" x14ac:dyDescent="0.3">
      <c r="A41" t="s">
        <v>139</v>
      </c>
      <c r="B41" t="s">
        <v>140</v>
      </c>
      <c r="C41" t="s">
        <v>141</v>
      </c>
      <c r="D41" t="s">
        <v>131</v>
      </c>
      <c r="E41" t="s">
        <v>132</v>
      </c>
      <c r="F41" t="str">
        <f>HYPERLINK("https://talan.bank.gov.ua/get-user-certificate/0ep93SPAZSPYuIA6jZbk","Завантажити сертифікат")</f>
        <v>Завантажити сертифікат</v>
      </c>
    </row>
    <row r="42" spans="1:6" x14ac:dyDescent="0.3">
      <c r="A42" t="s">
        <v>142</v>
      </c>
      <c r="B42" t="s">
        <v>143</v>
      </c>
      <c r="C42" t="s">
        <v>144</v>
      </c>
      <c r="D42" t="s">
        <v>131</v>
      </c>
      <c r="E42" t="s">
        <v>132</v>
      </c>
      <c r="F42" t="str">
        <f>HYPERLINK("https://talan.bank.gov.ua/get-user-certificate/0ep932qDLUxlhQAlP9Op","Завантажити сертифікат")</f>
        <v>Завантажити сертифікат</v>
      </c>
    </row>
    <row r="43" spans="1:6" x14ac:dyDescent="0.3">
      <c r="A43" t="s">
        <v>145</v>
      </c>
      <c r="B43" t="s">
        <v>146</v>
      </c>
      <c r="C43" t="s">
        <v>147</v>
      </c>
      <c r="D43" t="s">
        <v>148</v>
      </c>
      <c r="E43" t="s">
        <v>149</v>
      </c>
      <c r="F43" t="str">
        <f>HYPERLINK("https://talan.bank.gov.ua/get-user-certificate/0ep93812uaLcHL22cixd","Завантажити сертифікат")</f>
        <v>Завантажити сертифікат</v>
      </c>
    </row>
    <row r="44" spans="1:6" x14ac:dyDescent="0.3">
      <c r="A44" t="s">
        <v>150</v>
      </c>
      <c r="B44" t="s">
        <v>151</v>
      </c>
      <c r="C44" t="s">
        <v>152</v>
      </c>
      <c r="D44" t="s">
        <v>148</v>
      </c>
      <c r="E44" t="s">
        <v>149</v>
      </c>
      <c r="F44" t="str">
        <f>HYPERLINK("https://talan.bank.gov.ua/get-user-certificate/0ep93dc_BCM9ghMRgeI6","Завантажити сертифікат")</f>
        <v>Завантажити сертифікат</v>
      </c>
    </row>
    <row r="45" spans="1:6" x14ac:dyDescent="0.3">
      <c r="A45" t="s">
        <v>153</v>
      </c>
      <c r="B45" t="s">
        <v>154</v>
      </c>
      <c r="C45" t="s">
        <v>155</v>
      </c>
      <c r="D45" t="s">
        <v>148</v>
      </c>
      <c r="E45" t="s">
        <v>149</v>
      </c>
      <c r="F45" t="str">
        <f>HYPERLINK("https://talan.bank.gov.ua/get-user-certificate/0ep93nBk77iprskc8KDE","Завантажити сертифікат")</f>
        <v>Завантажити сертифікат</v>
      </c>
    </row>
    <row r="46" spans="1:6" x14ac:dyDescent="0.3">
      <c r="A46" t="s">
        <v>156</v>
      </c>
      <c r="B46" t="s">
        <v>157</v>
      </c>
      <c r="C46" t="s">
        <v>158</v>
      </c>
      <c r="D46" t="s">
        <v>159</v>
      </c>
      <c r="E46" t="s">
        <v>160</v>
      </c>
      <c r="F46" t="str">
        <f>HYPERLINK("https://talan.bank.gov.ua/get-user-certificate/0ep93IC6Bc-Ruv7nyBLw","Завантажити сертифікат")</f>
        <v>Завантажити сертифікат</v>
      </c>
    </row>
    <row r="47" spans="1:6" x14ac:dyDescent="0.3">
      <c r="A47" t="s">
        <v>161</v>
      </c>
      <c r="B47" t="s">
        <v>162</v>
      </c>
      <c r="C47" t="s">
        <v>163</v>
      </c>
      <c r="D47" t="s">
        <v>159</v>
      </c>
      <c r="E47" t="s">
        <v>160</v>
      </c>
      <c r="F47" t="str">
        <f>HYPERLINK("https://talan.bank.gov.ua/get-user-certificate/0ep93Xp0cb4UefWwucEV","Завантажити сертифікат")</f>
        <v>Завантажити сертифікат</v>
      </c>
    </row>
    <row r="48" spans="1:6" x14ac:dyDescent="0.3">
      <c r="A48" t="s">
        <v>164</v>
      </c>
      <c r="B48" t="s">
        <v>165</v>
      </c>
      <c r="C48" t="s">
        <v>166</v>
      </c>
      <c r="D48" t="s">
        <v>159</v>
      </c>
      <c r="E48" t="s">
        <v>160</v>
      </c>
      <c r="F48" t="str">
        <f>HYPERLINK("https://talan.bank.gov.ua/get-user-certificate/0ep93QFcf2kvYItuyzu3","Завантажити сертифікат")</f>
        <v>Завантажити сертифікат</v>
      </c>
    </row>
    <row r="49" spans="1:6" x14ac:dyDescent="0.3">
      <c r="A49" t="s">
        <v>167</v>
      </c>
      <c r="B49" t="s">
        <v>168</v>
      </c>
      <c r="C49" t="s">
        <v>169</v>
      </c>
      <c r="D49" t="s">
        <v>159</v>
      </c>
      <c r="E49" t="s">
        <v>160</v>
      </c>
      <c r="F49" t="str">
        <f>HYPERLINK("https://talan.bank.gov.ua/get-user-certificate/0ep93PNk3zaJujixqP8L","Завантажити сертифікат")</f>
        <v>Завантажити сертифікат</v>
      </c>
    </row>
    <row r="50" spans="1:6" x14ac:dyDescent="0.3">
      <c r="A50" t="s">
        <v>170</v>
      </c>
      <c r="B50" t="s">
        <v>171</v>
      </c>
      <c r="C50" t="s">
        <v>172</v>
      </c>
      <c r="D50" t="s">
        <v>173</v>
      </c>
      <c r="E50" t="s">
        <v>174</v>
      </c>
      <c r="F50" t="str">
        <f>HYPERLINK("https://talan.bank.gov.ua/get-user-certificate/0ep93VCAVpFtFBPlLLov","Завантажити сертифікат")</f>
        <v>Завантажити сертифікат</v>
      </c>
    </row>
    <row r="51" spans="1:6" x14ac:dyDescent="0.3">
      <c r="A51" t="s">
        <v>175</v>
      </c>
      <c r="B51" t="s">
        <v>176</v>
      </c>
      <c r="C51" t="s">
        <v>177</v>
      </c>
      <c r="D51" t="s">
        <v>178</v>
      </c>
      <c r="E51" t="s">
        <v>179</v>
      </c>
      <c r="F51" t="str">
        <f>HYPERLINK("https://talan.bank.gov.ua/get-user-certificate/0ep93B182oVs8_xiCVdT","Завантажити сертифікат")</f>
        <v>Завантажити сертифікат</v>
      </c>
    </row>
    <row r="52" spans="1:6" x14ac:dyDescent="0.3">
      <c r="A52" t="s">
        <v>180</v>
      </c>
      <c r="B52" t="s">
        <v>181</v>
      </c>
      <c r="C52" t="s">
        <v>182</v>
      </c>
      <c r="D52" t="s">
        <v>183</v>
      </c>
      <c r="E52" t="s">
        <v>184</v>
      </c>
      <c r="F52" t="str">
        <f>HYPERLINK("https://talan.bank.gov.ua/get-user-certificate/0ep93LX4lXjXWAxBXp7C","Завантажити сертифікат")</f>
        <v>Завантажити сертифікат</v>
      </c>
    </row>
    <row r="53" spans="1:6" x14ac:dyDescent="0.3">
      <c r="A53" t="s">
        <v>185</v>
      </c>
      <c r="B53" t="s">
        <v>186</v>
      </c>
      <c r="C53" t="s">
        <v>187</v>
      </c>
      <c r="D53" t="s">
        <v>183</v>
      </c>
      <c r="E53" t="s">
        <v>184</v>
      </c>
      <c r="F53" t="str">
        <f>HYPERLINK("https://talan.bank.gov.ua/get-user-certificate/0ep933bg66giQdRwvi-3","Завантажити сертифікат")</f>
        <v>Завантажити сертифікат</v>
      </c>
    </row>
    <row r="54" spans="1:6" x14ac:dyDescent="0.3">
      <c r="A54" t="s">
        <v>188</v>
      </c>
      <c r="B54" t="s">
        <v>189</v>
      </c>
      <c r="C54" t="s">
        <v>190</v>
      </c>
      <c r="D54" t="s">
        <v>183</v>
      </c>
      <c r="E54" t="s">
        <v>184</v>
      </c>
      <c r="F54" t="str">
        <f>HYPERLINK("https://talan.bank.gov.ua/get-user-certificate/0ep93_Q942EjWjnK-HS_","Завантажити сертифікат")</f>
        <v>Завантажити сертифікат</v>
      </c>
    </row>
    <row r="55" spans="1:6" x14ac:dyDescent="0.3">
      <c r="A55" t="s">
        <v>191</v>
      </c>
      <c r="B55" t="s">
        <v>192</v>
      </c>
      <c r="C55" t="s">
        <v>193</v>
      </c>
      <c r="D55" t="s">
        <v>183</v>
      </c>
      <c r="E55" t="s">
        <v>184</v>
      </c>
      <c r="F55" t="str">
        <f>HYPERLINK("https://talan.bank.gov.ua/get-user-certificate/0ep93yhFzpIKhtAk8P8g","Завантажити сертифікат")</f>
        <v>Завантажити сертифікат</v>
      </c>
    </row>
    <row r="56" spans="1:6" x14ac:dyDescent="0.3">
      <c r="A56" t="s">
        <v>194</v>
      </c>
      <c r="B56" t="s">
        <v>195</v>
      </c>
      <c r="C56" t="s">
        <v>196</v>
      </c>
      <c r="D56" t="s">
        <v>183</v>
      </c>
      <c r="E56" t="s">
        <v>184</v>
      </c>
      <c r="F56" t="str">
        <f>HYPERLINK("https://talan.bank.gov.ua/get-user-certificate/0ep93z0dCMa1xNYJrzGs","Завантажити сертифікат")</f>
        <v>Завантажити сертифікат</v>
      </c>
    </row>
    <row r="57" spans="1:6" x14ac:dyDescent="0.3">
      <c r="A57" t="s">
        <v>197</v>
      </c>
      <c r="B57" t="s">
        <v>198</v>
      </c>
      <c r="C57" t="s">
        <v>199</v>
      </c>
      <c r="D57" t="s">
        <v>183</v>
      </c>
      <c r="E57" t="s">
        <v>184</v>
      </c>
      <c r="F57" t="str">
        <f>HYPERLINK("https://talan.bank.gov.ua/get-user-certificate/0ep93MyWzengpRQzkc1Q","Завантажити сертифікат")</f>
        <v>Завантажити сертифікат</v>
      </c>
    </row>
    <row r="58" spans="1:6" x14ac:dyDescent="0.3">
      <c r="A58" t="s">
        <v>200</v>
      </c>
      <c r="B58" t="s">
        <v>201</v>
      </c>
      <c r="C58" t="s">
        <v>202</v>
      </c>
      <c r="D58" t="s">
        <v>183</v>
      </c>
      <c r="E58" t="s">
        <v>184</v>
      </c>
      <c r="F58" t="str">
        <f>HYPERLINK("https://talan.bank.gov.ua/get-user-certificate/0ep933JXg18w21evrLmW","Завантажити сертифікат")</f>
        <v>Завантажити сертифікат</v>
      </c>
    </row>
    <row r="59" spans="1:6" x14ac:dyDescent="0.3">
      <c r="A59" t="s">
        <v>203</v>
      </c>
      <c r="B59" t="s">
        <v>204</v>
      </c>
      <c r="C59" t="s">
        <v>205</v>
      </c>
      <c r="D59" t="s">
        <v>183</v>
      </c>
      <c r="E59" t="s">
        <v>184</v>
      </c>
      <c r="F59" t="str">
        <f>HYPERLINK("https://talan.bank.gov.ua/get-user-certificate/0ep93zNhmpTrxXAEEpwW","Завантажити сертифікат")</f>
        <v>Завантажити сертифікат</v>
      </c>
    </row>
    <row r="60" spans="1:6" x14ac:dyDescent="0.3">
      <c r="A60" t="s">
        <v>206</v>
      </c>
      <c r="B60" t="s">
        <v>207</v>
      </c>
      <c r="C60" t="s">
        <v>208</v>
      </c>
      <c r="D60" t="s">
        <v>209</v>
      </c>
      <c r="E60" t="s">
        <v>210</v>
      </c>
      <c r="F60" t="str">
        <f>HYPERLINK("https://talan.bank.gov.ua/get-user-certificate/0ep93Klb7hsCZEgLfnO2","Завантажити сертифікат")</f>
        <v>Завантажити сертифікат</v>
      </c>
    </row>
    <row r="61" spans="1:6" x14ac:dyDescent="0.3">
      <c r="A61" t="s">
        <v>211</v>
      </c>
      <c r="B61" t="s">
        <v>212</v>
      </c>
      <c r="C61" t="s">
        <v>213</v>
      </c>
      <c r="D61" t="s">
        <v>209</v>
      </c>
      <c r="E61" t="s">
        <v>210</v>
      </c>
      <c r="F61" t="str">
        <f>HYPERLINK("https://talan.bank.gov.ua/get-user-certificate/0ep93rg6aLwHEKcknz83","Завантажити сертифікат")</f>
        <v>Завантажити сертифікат</v>
      </c>
    </row>
    <row r="62" spans="1:6" x14ac:dyDescent="0.3">
      <c r="A62" t="s">
        <v>214</v>
      </c>
      <c r="B62" t="s">
        <v>215</v>
      </c>
      <c r="C62" t="s">
        <v>216</v>
      </c>
      <c r="D62" t="s">
        <v>209</v>
      </c>
      <c r="E62" t="s">
        <v>210</v>
      </c>
      <c r="F62" t="str">
        <f>HYPERLINK("https://talan.bank.gov.ua/get-user-certificate/0ep93Y3ru6drPvq646YA","Завантажити сертифікат")</f>
        <v>Завантажити сертифікат</v>
      </c>
    </row>
    <row r="63" spans="1:6" x14ac:dyDescent="0.3">
      <c r="A63" t="s">
        <v>217</v>
      </c>
      <c r="B63" t="s">
        <v>218</v>
      </c>
      <c r="C63" t="s">
        <v>219</v>
      </c>
      <c r="D63" t="s">
        <v>209</v>
      </c>
      <c r="E63" t="s">
        <v>210</v>
      </c>
      <c r="F63" t="str">
        <f>HYPERLINK("https://talan.bank.gov.ua/get-user-certificate/0ep93gOEdFd_fiBi-fp9","Завантажити сертифікат")</f>
        <v>Завантажити сертифікат</v>
      </c>
    </row>
    <row r="64" spans="1:6" x14ac:dyDescent="0.3">
      <c r="A64" t="s">
        <v>220</v>
      </c>
      <c r="B64" t="s">
        <v>221</v>
      </c>
      <c r="C64" t="s">
        <v>222</v>
      </c>
      <c r="D64" t="s">
        <v>209</v>
      </c>
      <c r="E64" t="s">
        <v>210</v>
      </c>
      <c r="F64" t="str">
        <f>HYPERLINK("https://talan.bank.gov.ua/get-user-certificate/0ep93QePGa7AQ129nfUQ","Завантажити сертифікат")</f>
        <v>Завантажити сертифікат</v>
      </c>
    </row>
    <row r="65" spans="1:6" x14ac:dyDescent="0.3">
      <c r="A65" t="s">
        <v>223</v>
      </c>
      <c r="B65" t="s">
        <v>224</v>
      </c>
      <c r="C65" t="s">
        <v>225</v>
      </c>
      <c r="D65" t="s">
        <v>226</v>
      </c>
      <c r="E65" t="s">
        <v>227</v>
      </c>
      <c r="F65" t="str">
        <f>HYPERLINK("https://talan.bank.gov.ua/get-user-certificate/0ep93ijeKHkXUYRWXBeX","Завантажити сертифікат")</f>
        <v>Завантажити сертифікат</v>
      </c>
    </row>
    <row r="66" spans="1:6" x14ac:dyDescent="0.3">
      <c r="A66" t="s">
        <v>228</v>
      </c>
      <c r="B66" t="s">
        <v>229</v>
      </c>
      <c r="C66" t="s">
        <v>230</v>
      </c>
      <c r="D66" t="s">
        <v>226</v>
      </c>
      <c r="E66" t="s">
        <v>227</v>
      </c>
      <c r="F66" t="str">
        <f>HYPERLINK("https://talan.bank.gov.ua/get-user-certificate/0ep93wyHgeJ5rbtpXqCW","Завантажити сертифікат")</f>
        <v>Завантажити сертифікат</v>
      </c>
    </row>
    <row r="67" spans="1:6" x14ac:dyDescent="0.3">
      <c r="A67" t="s">
        <v>231</v>
      </c>
      <c r="B67" t="s">
        <v>232</v>
      </c>
      <c r="C67" t="s">
        <v>233</v>
      </c>
      <c r="D67" t="s">
        <v>226</v>
      </c>
      <c r="E67" t="s">
        <v>227</v>
      </c>
      <c r="F67" t="str">
        <f>HYPERLINK("https://talan.bank.gov.ua/get-user-certificate/0ep93HzJtqg_N8gLcmCD","Завантажити сертифікат")</f>
        <v>Завантажити сертифікат</v>
      </c>
    </row>
    <row r="68" spans="1:6" x14ac:dyDescent="0.3">
      <c r="A68" t="s">
        <v>234</v>
      </c>
      <c r="B68" t="s">
        <v>235</v>
      </c>
      <c r="C68" t="s">
        <v>236</v>
      </c>
      <c r="D68" t="s">
        <v>226</v>
      </c>
      <c r="E68" t="s">
        <v>227</v>
      </c>
      <c r="F68" t="str">
        <f>HYPERLINK("https://talan.bank.gov.ua/get-user-certificate/0ep93y-wxZP-6qJtBi3B","Завантажити сертифікат")</f>
        <v>Завантажити сертифікат</v>
      </c>
    </row>
    <row r="69" spans="1:6" x14ac:dyDescent="0.3">
      <c r="A69" t="s">
        <v>237</v>
      </c>
      <c r="B69" t="s">
        <v>238</v>
      </c>
      <c r="C69" t="s">
        <v>239</v>
      </c>
      <c r="D69" t="s">
        <v>226</v>
      </c>
      <c r="E69" t="s">
        <v>227</v>
      </c>
      <c r="F69" t="str">
        <f>HYPERLINK("https://talan.bank.gov.ua/get-user-certificate/0ep93Qgv46V9jw9XuWoS","Завантажити сертифікат")</f>
        <v>Завантажити сертифікат</v>
      </c>
    </row>
    <row r="70" spans="1:6" x14ac:dyDescent="0.3">
      <c r="A70" t="s">
        <v>240</v>
      </c>
      <c r="B70" t="s">
        <v>241</v>
      </c>
      <c r="C70" t="s">
        <v>242</v>
      </c>
      <c r="D70" t="s">
        <v>243</v>
      </c>
      <c r="E70" t="s">
        <v>244</v>
      </c>
      <c r="F70" t="str">
        <f>HYPERLINK("https://talan.bank.gov.ua/get-user-certificate/0ep93Xe7lGIiBDP3_p9U","Завантажити сертифікат")</f>
        <v>Завантажити сертифікат</v>
      </c>
    </row>
    <row r="71" spans="1:6" x14ac:dyDescent="0.3">
      <c r="A71" t="s">
        <v>245</v>
      </c>
      <c r="B71" t="s">
        <v>246</v>
      </c>
      <c r="C71" t="s">
        <v>247</v>
      </c>
      <c r="D71" t="s">
        <v>243</v>
      </c>
      <c r="E71" t="s">
        <v>244</v>
      </c>
      <c r="F71" t="str">
        <f>HYPERLINK("https://talan.bank.gov.ua/get-user-certificate/0ep93ff_LL4GAtQN9kLJ","Завантажити сертифікат")</f>
        <v>Завантажити сертифікат</v>
      </c>
    </row>
    <row r="72" spans="1:6" x14ac:dyDescent="0.3">
      <c r="A72" t="s">
        <v>248</v>
      </c>
      <c r="B72" t="s">
        <v>249</v>
      </c>
      <c r="C72" t="s">
        <v>250</v>
      </c>
      <c r="D72" t="s">
        <v>251</v>
      </c>
      <c r="E72" t="s">
        <v>252</v>
      </c>
      <c r="F72" t="str">
        <f>HYPERLINK("https://talan.bank.gov.ua/get-user-certificate/0ep93DweZg7nCUiWG1rC","Завантажити сертифікат")</f>
        <v>Завантажити сертифікат</v>
      </c>
    </row>
    <row r="73" spans="1:6" x14ac:dyDescent="0.3">
      <c r="A73" t="s">
        <v>253</v>
      </c>
      <c r="B73" t="s">
        <v>254</v>
      </c>
      <c r="C73" t="s">
        <v>255</v>
      </c>
      <c r="D73" t="s">
        <v>251</v>
      </c>
      <c r="E73" t="s">
        <v>252</v>
      </c>
      <c r="F73" t="str">
        <f>HYPERLINK("https://talan.bank.gov.ua/get-user-certificate/0ep93zrgHiOmq_TQIY9d","Завантажити сертифікат")</f>
        <v>Завантажити сертифікат</v>
      </c>
    </row>
    <row r="74" spans="1:6" x14ac:dyDescent="0.3">
      <c r="A74" t="s">
        <v>256</v>
      </c>
      <c r="B74" t="s">
        <v>257</v>
      </c>
      <c r="C74" t="s">
        <v>258</v>
      </c>
      <c r="D74" t="s">
        <v>251</v>
      </c>
      <c r="E74" t="s">
        <v>252</v>
      </c>
      <c r="F74" t="str">
        <f>HYPERLINK("https://talan.bank.gov.ua/get-user-certificate/0ep93mO7B-3H1W5YfMnf","Завантажити сертифікат")</f>
        <v>Завантажити сертифікат</v>
      </c>
    </row>
    <row r="75" spans="1:6" x14ac:dyDescent="0.3">
      <c r="A75" t="s">
        <v>259</v>
      </c>
      <c r="B75" t="s">
        <v>260</v>
      </c>
      <c r="C75" t="s">
        <v>261</v>
      </c>
      <c r="D75" t="s">
        <v>251</v>
      </c>
      <c r="E75" t="s">
        <v>252</v>
      </c>
      <c r="F75" t="str">
        <f>HYPERLINK("https://talan.bank.gov.ua/get-user-certificate/0ep93ccnlkFT5CgDpdNT","Завантажити сертифікат")</f>
        <v>Завантажити сертифікат</v>
      </c>
    </row>
    <row r="76" spans="1:6" x14ac:dyDescent="0.3">
      <c r="A76" t="s">
        <v>262</v>
      </c>
      <c r="B76" t="s">
        <v>263</v>
      </c>
      <c r="C76" t="s">
        <v>264</v>
      </c>
      <c r="D76" t="s">
        <v>251</v>
      </c>
      <c r="E76" t="s">
        <v>252</v>
      </c>
      <c r="F76" t="str">
        <f>HYPERLINK("https://talan.bank.gov.ua/get-user-certificate/0ep93TwcLaaRoaxl0sb6","Завантажити сертифікат")</f>
        <v>Завантажити сертифікат</v>
      </c>
    </row>
    <row r="77" spans="1:6" x14ac:dyDescent="0.3">
      <c r="A77" t="s">
        <v>265</v>
      </c>
      <c r="B77" t="s">
        <v>266</v>
      </c>
      <c r="C77" t="s">
        <v>267</v>
      </c>
      <c r="D77" t="s">
        <v>251</v>
      </c>
      <c r="E77" t="s">
        <v>252</v>
      </c>
      <c r="F77" t="str">
        <f>HYPERLINK("https://talan.bank.gov.ua/get-user-certificate/0ep93gJ6FonTy8G6G7kc","Завантажити сертифікат")</f>
        <v>Завантажити сертифікат</v>
      </c>
    </row>
    <row r="78" spans="1:6" x14ac:dyDescent="0.3">
      <c r="A78" t="s">
        <v>268</v>
      </c>
      <c r="B78" t="s">
        <v>269</v>
      </c>
      <c r="C78" t="s">
        <v>270</v>
      </c>
      <c r="D78" t="s">
        <v>251</v>
      </c>
      <c r="E78" t="s">
        <v>252</v>
      </c>
      <c r="F78" t="str">
        <f>HYPERLINK("https://talan.bank.gov.ua/get-user-certificate/0ep93Mx9DZGyUjDIhKPU","Завантажити сертифікат")</f>
        <v>Завантажити сертифікат</v>
      </c>
    </row>
    <row r="79" spans="1:6" x14ac:dyDescent="0.3">
      <c r="A79" t="s">
        <v>271</v>
      </c>
      <c r="B79" t="s">
        <v>272</v>
      </c>
      <c r="C79" t="s">
        <v>273</v>
      </c>
      <c r="D79" t="s">
        <v>251</v>
      </c>
      <c r="E79" t="s">
        <v>252</v>
      </c>
      <c r="F79" t="str">
        <f>HYPERLINK("https://talan.bank.gov.ua/get-user-certificate/0ep93F0ZhjI_qxwxyvmQ","Завантажити сертифікат")</f>
        <v>Завантажити сертифікат</v>
      </c>
    </row>
    <row r="80" spans="1:6" x14ac:dyDescent="0.3">
      <c r="A80" t="s">
        <v>274</v>
      </c>
      <c r="B80" t="s">
        <v>275</v>
      </c>
      <c r="C80" t="s">
        <v>276</v>
      </c>
      <c r="D80" t="s">
        <v>251</v>
      </c>
      <c r="E80" t="s">
        <v>252</v>
      </c>
      <c r="F80" t="str">
        <f>HYPERLINK("https://talan.bank.gov.ua/get-user-certificate/0ep93nQ1nXmRf-u3e1dt","Завантажити сертифікат")</f>
        <v>Завантажити сертифікат</v>
      </c>
    </row>
    <row r="81" spans="1:6" x14ac:dyDescent="0.3">
      <c r="A81" t="s">
        <v>277</v>
      </c>
      <c r="B81" t="s">
        <v>278</v>
      </c>
      <c r="C81" t="s">
        <v>279</v>
      </c>
      <c r="D81" t="s">
        <v>280</v>
      </c>
      <c r="E81" t="s">
        <v>252</v>
      </c>
      <c r="F81" t="str">
        <f>HYPERLINK("https://talan.bank.gov.ua/get-user-certificate/0ep93Z7LxSyEjfBDfgFn","Завантажити сертифікат")</f>
        <v>Завантажити сертифікат</v>
      </c>
    </row>
    <row r="82" spans="1:6" x14ac:dyDescent="0.3">
      <c r="A82" t="s">
        <v>281</v>
      </c>
      <c r="B82" t="s">
        <v>282</v>
      </c>
      <c r="C82" t="s">
        <v>283</v>
      </c>
      <c r="D82" t="s">
        <v>280</v>
      </c>
      <c r="E82" t="s">
        <v>252</v>
      </c>
      <c r="F82" t="str">
        <f>HYPERLINK("https://talan.bank.gov.ua/get-user-certificate/0ep93vqX6GziOP_dq9Yk","Завантажити сертифікат")</f>
        <v>Завантажити сертифікат</v>
      </c>
    </row>
    <row r="83" spans="1:6" x14ac:dyDescent="0.3">
      <c r="A83" t="s">
        <v>284</v>
      </c>
      <c r="B83" t="s">
        <v>285</v>
      </c>
      <c r="C83" t="s">
        <v>286</v>
      </c>
      <c r="D83" t="s">
        <v>280</v>
      </c>
      <c r="E83" t="s">
        <v>252</v>
      </c>
      <c r="F83" t="str">
        <f>HYPERLINK("https://talan.bank.gov.ua/get-user-certificate/0ep93U9ehczkqWfsVGIQ","Завантажити сертифікат")</f>
        <v>Завантажити сертифікат</v>
      </c>
    </row>
    <row r="84" spans="1:6" x14ac:dyDescent="0.3">
      <c r="A84" t="s">
        <v>287</v>
      </c>
      <c r="B84" t="s">
        <v>288</v>
      </c>
      <c r="C84" t="s">
        <v>289</v>
      </c>
      <c r="D84" t="s">
        <v>280</v>
      </c>
      <c r="E84" t="s">
        <v>252</v>
      </c>
      <c r="F84" t="str">
        <f>HYPERLINK("https://talan.bank.gov.ua/get-user-certificate/0ep933S0JmvdYtRcRPWc","Завантажити сертифікат")</f>
        <v>Завантажити сертифікат</v>
      </c>
    </row>
    <row r="85" spans="1:6" x14ac:dyDescent="0.3">
      <c r="A85" t="s">
        <v>290</v>
      </c>
      <c r="B85" t="s">
        <v>291</v>
      </c>
      <c r="C85" t="s">
        <v>292</v>
      </c>
      <c r="D85" t="s">
        <v>293</v>
      </c>
      <c r="E85" t="s">
        <v>252</v>
      </c>
      <c r="F85" t="str">
        <f>HYPERLINK("https://talan.bank.gov.ua/get-user-certificate/0ep93eoacKAaUySc5eMG","Завантажити сертифікат")</f>
        <v>Завантажити сертифікат</v>
      </c>
    </row>
    <row r="86" spans="1:6" x14ac:dyDescent="0.3">
      <c r="A86" t="s">
        <v>294</v>
      </c>
      <c r="B86" t="s">
        <v>295</v>
      </c>
      <c r="C86" t="s">
        <v>296</v>
      </c>
      <c r="D86" t="s">
        <v>297</v>
      </c>
      <c r="E86" t="s">
        <v>252</v>
      </c>
      <c r="F86" t="str">
        <f>HYPERLINK("https://talan.bank.gov.ua/get-user-certificate/0ep93Xuv_8-5tyIa7wXn","Завантажити сертифікат")</f>
        <v>Завантажити сертифікат</v>
      </c>
    </row>
    <row r="87" spans="1:6" x14ac:dyDescent="0.3">
      <c r="A87" t="s">
        <v>298</v>
      </c>
      <c r="B87" t="s">
        <v>299</v>
      </c>
      <c r="C87" t="s">
        <v>300</v>
      </c>
      <c r="D87" t="s">
        <v>301</v>
      </c>
      <c r="E87" t="s">
        <v>252</v>
      </c>
      <c r="F87" t="str">
        <f>HYPERLINK("https://talan.bank.gov.ua/get-user-certificate/0ep93ed5E8Q9kyWmOluA","Завантажити сертифікат")</f>
        <v>Завантажити сертифікат</v>
      </c>
    </row>
    <row r="88" spans="1:6" x14ac:dyDescent="0.3">
      <c r="A88" t="s">
        <v>302</v>
      </c>
      <c r="B88" t="s">
        <v>303</v>
      </c>
      <c r="C88" t="s">
        <v>304</v>
      </c>
      <c r="D88" t="s">
        <v>251</v>
      </c>
      <c r="E88" t="s">
        <v>252</v>
      </c>
      <c r="F88" t="str">
        <f>HYPERLINK("https://talan.bank.gov.ua/get-user-certificate/0ep93gn6ZBkZV1NuGmM_","Завантажити сертифікат")</f>
        <v>Завантажити сертифікат</v>
      </c>
    </row>
    <row r="89" spans="1:6" x14ac:dyDescent="0.3">
      <c r="A89" t="s">
        <v>305</v>
      </c>
      <c r="B89" t="s">
        <v>306</v>
      </c>
      <c r="C89" t="s">
        <v>307</v>
      </c>
      <c r="D89" t="s">
        <v>308</v>
      </c>
      <c r="E89" t="s">
        <v>252</v>
      </c>
      <c r="F89" t="str">
        <f>HYPERLINK("https://talan.bank.gov.ua/get-user-certificate/0ep93aBPPzHg6A8fDGyh","Завантажити сертифікат")</f>
        <v>Завантажити сертифікат</v>
      </c>
    </row>
    <row r="90" spans="1:6" x14ac:dyDescent="0.3">
      <c r="A90" t="s">
        <v>309</v>
      </c>
      <c r="B90" t="s">
        <v>310</v>
      </c>
      <c r="C90" t="s">
        <v>311</v>
      </c>
      <c r="D90" t="s">
        <v>301</v>
      </c>
      <c r="E90" t="s">
        <v>252</v>
      </c>
      <c r="F90" t="str">
        <f>HYPERLINK("https://talan.bank.gov.ua/get-user-certificate/0ep93jM1AVDxzoQRiOWB","Завантажити сертифікат")</f>
        <v>Завантажити сертифікат</v>
      </c>
    </row>
    <row r="91" spans="1:6" x14ac:dyDescent="0.3">
      <c r="A91" t="s">
        <v>312</v>
      </c>
      <c r="B91" t="s">
        <v>313</v>
      </c>
      <c r="C91" t="s">
        <v>314</v>
      </c>
      <c r="D91" t="s">
        <v>315</v>
      </c>
      <c r="E91" t="s">
        <v>316</v>
      </c>
      <c r="F91" t="str">
        <f>HYPERLINK("https://talan.bank.gov.ua/get-user-certificate/0ep93Li3JrSiQ6KezSfw","Завантажити сертифікат")</f>
        <v>Завантажити сертифікат</v>
      </c>
    </row>
    <row r="92" spans="1:6" x14ac:dyDescent="0.3">
      <c r="A92" t="s">
        <v>317</v>
      </c>
      <c r="B92" t="s">
        <v>318</v>
      </c>
      <c r="C92" t="s">
        <v>319</v>
      </c>
      <c r="D92" t="s">
        <v>315</v>
      </c>
      <c r="E92" t="s">
        <v>316</v>
      </c>
      <c r="F92" t="str">
        <f>HYPERLINK("https://talan.bank.gov.ua/get-user-certificate/0ep93RxvGRoSP42UwWZZ","Завантажити сертифікат")</f>
        <v>Завантажити сертифікат</v>
      </c>
    </row>
    <row r="93" spans="1:6" x14ac:dyDescent="0.3">
      <c r="A93" t="s">
        <v>320</v>
      </c>
      <c r="B93" t="s">
        <v>321</v>
      </c>
      <c r="C93" t="s">
        <v>322</v>
      </c>
      <c r="D93" t="s">
        <v>323</v>
      </c>
      <c r="E93" t="s">
        <v>324</v>
      </c>
      <c r="F93" t="str">
        <f>HYPERLINK("https://talan.bank.gov.ua/get-user-certificate/0ep9364Bje86LINR-q9w","Завантажити сертифікат")</f>
        <v>Завантажити сертифікат</v>
      </c>
    </row>
    <row r="94" spans="1:6" x14ac:dyDescent="0.3">
      <c r="A94" t="s">
        <v>325</v>
      </c>
      <c r="B94" t="s">
        <v>326</v>
      </c>
      <c r="C94" t="s">
        <v>327</v>
      </c>
      <c r="D94" t="s">
        <v>328</v>
      </c>
      <c r="E94" t="s">
        <v>324</v>
      </c>
      <c r="F94" t="str">
        <f>HYPERLINK("https://talan.bank.gov.ua/get-user-certificate/0ep93Dvk-u3Xo3UOWRgm","Завантажити сертифікат")</f>
        <v>Завантажити сертифікат</v>
      </c>
    </row>
    <row r="95" spans="1:6" x14ac:dyDescent="0.3">
      <c r="A95" t="s">
        <v>329</v>
      </c>
      <c r="B95" t="s">
        <v>330</v>
      </c>
      <c r="C95" t="s">
        <v>331</v>
      </c>
      <c r="D95" t="s">
        <v>332</v>
      </c>
      <c r="E95" t="s">
        <v>333</v>
      </c>
      <c r="F95" t="str">
        <f>HYPERLINK("https://talan.bank.gov.ua/get-user-certificate/0ep93gqhqddqAc-161ly","Завантажити сертифікат")</f>
        <v>Завантажити сертифікат</v>
      </c>
    </row>
    <row r="96" spans="1:6" x14ac:dyDescent="0.3">
      <c r="A96" t="s">
        <v>334</v>
      </c>
      <c r="B96" t="s">
        <v>335</v>
      </c>
      <c r="C96" t="s">
        <v>336</v>
      </c>
      <c r="D96" t="s">
        <v>332</v>
      </c>
      <c r="E96" t="s">
        <v>333</v>
      </c>
      <c r="F96" t="str">
        <f>HYPERLINK("https://talan.bank.gov.ua/get-user-certificate/0ep93cY0ifuFNGW3AWNm","Завантажити сертифікат")</f>
        <v>Завантажити сертифікат</v>
      </c>
    </row>
    <row r="97" spans="1:6" x14ac:dyDescent="0.3">
      <c r="A97" t="s">
        <v>337</v>
      </c>
      <c r="B97" t="s">
        <v>338</v>
      </c>
      <c r="C97" t="s">
        <v>339</v>
      </c>
      <c r="D97" t="s">
        <v>332</v>
      </c>
      <c r="E97" t="s">
        <v>333</v>
      </c>
      <c r="F97" t="str">
        <f>HYPERLINK("https://talan.bank.gov.ua/get-user-certificate/0ep93fHl1Pw_tel64zxY","Завантажити сертифікат")</f>
        <v>Завантажити сертифікат</v>
      </c>
    </row>
    <row r="98" spans="1:6" x14ac:dyDescent="0.3">
      <c r="A98" t="s">
        <v>340</v>
      </c>
      <c r="B98" t="s">
        <v>341</v>
      </c>
      <c r="C98" t="s">
        <v>342</v>
      </c>
      <c r="D98" t="s">
        <v>332</v>
      </c>
      <c r="E98" t="s">
        <v>333</v>
      </c>
      <c r="F98" t="str">
        <f>HYPERLINK("https://talan.bank.gov.ua/get-user-certificate/0ep93SGp4Zi5pUB6Gy2U","Завантажити сертифікат")</f>
        <v>Завантажити сертифікат</v>
      </c>
    </row>
    <row r="99" spans="1:6" x14ac:dyDescent="0.3">
      <c r="A99" t="s">
        <v>343</v>
      </c>
      <c r="B99" t="s">
        <v>344</v>
      </c>
      <c r="C99" t="s">
        <v>345</v>
      </c>
      <c r="D99" t="s">
        <v>332</v>
      </c>
      <c r="E99" t="s">
        <v>333</v>
      </c>
      <c r="F99" t="str">
        <f>HYPERLINK("https://talan.bank.gov.ua/get-user-certificate/0ep934J1RPKzF7ZYBwV1","Завантажити сертифікат")</f>
        <v>Завантажити сертифікат</v>
      </c>
    </row>
    <row r="100" spans="1:6" x14ac:dyDescent="0.3">
      <c r="A100" t="s">
        <v>346</v>
      </c>
      <c r="B100" t="s">
        <v>347</v>
      </c>
      <c r="C100" t="s">
        <v>348</v>
      </c>
      <c r="D100" t="s">
        <v>332</v>
      </c>
      <c r="E100" t="s">
        <v>333</v>
      </c>
      <c r="F100" t="str">
        <f>HYPERLINK("https://talan.bank.gov.ua/get-user-certificate/0ep93oavfqiHMvj72H6-","Завантажити сертифікат")</f>
        <v>Завантажити сертифікат</v>
      </c>
    </row>
    <row r="101" spans="1:6" x14ac:dyDescent="0.3">
      <c r="A101" t="s">
        <v>349</v>
      </c>
      <c r="B101" t="s">
        <v>350</v>
      </c>
      <c r="C101" t="s">
        <v>351</v>
      </c>
      <c r="D101" t="s">
        <v>332</v>
      </c>
      <c r="E101" t="s">
        <v>333</v>
      </c>
      <c r="F101" t="str">
        <f>HYPERLINK("https://talan.bank.gov.ua/get-user-certificate/0ep93QJ3v5O0uN6RF0jq","Завантажити сертифікат")</f>
        <v>Завантажити сертифікат</v>
      </c>
    </row>
    <row r="102" spans="1:6" x14ac:dyDescent="0.3">
      <c r="A102" t="s">
        <v>352</v>
      </c>
      <c r="B102" t="s">
        <v>353</v>
      </c>
      <c r="C102" t="s">
        <v>354</v>
      </c>
      <c r="D102" t="s">
        <v>355</v>
      </c>
      <c r="E102" t="s">
        <v>356</v>
      </c>
      <c r="F102" t="str">
        <f>HYPERLINK("https://talan.bank.gov.ua/get-user-certificate/0ep93ejlkBG37d8aAkw9","Завантажити сертифікат")</f>
        <v>Завантажити сертифікат</v>
      </c>
    </row>
    <row r="103" spans="1:6" x14ac:dyDescent="0.3">
      <c r="A103" t="s">
        <v>357</v>
      </c>
      <c r="B103" t="s">
        <v>358</v>
      </c>
      <c r="C103" t="s">
        <v>359</v>
      </c>
      <c r="D103" t="s">
        <v>360</v>
      </c>
      <c r="E103" t="s">
        <v>361</v>
      </c>
      <c r="F103" t="str">
        <f>HYPERLINK("https://talan.bank.gov.ua/get-user-certificate/0ep93fI_pvK9Mr4VRJzy","Завантажити сертифікат")</f>
        <v>Завантажити сертифікат</v>
      </c>
    </row>
    <row r="104" spans="1:6" x14ac:dyDescent="0.3">
      <c r="A104" t="s">
        <v>362</v>
      </c>
      <c r="B104" t="s">
        <v>363</v>
      </c>
      <c r="C104" t="s">
        <v>364</v>
      </c>
      <c r="D104" t="s">
        <v>360</v>
      </c>
      <c r="E104" t="s">
        <v>361</v>
      </c>
      <c r="F104" t="str">
        <f>HYPERLINK("https://talan.bank.gov.ua/get-user-certificate/0ep93oWZjTGp4MMbLHrJ","Завантажити сертифікат")</f>
        <v>Завантажити сертифікат</v>
      </c>
    </row>
    <row r="105" spans="1:6" x14ac:dyDescent="0.3">
      <c r="A105" t="s">
        <v>365</v>
      </c>
      <c r="B105" t="s">
        <v>366</v>
      </c>
      <c r="C105" t="s">
        <v>367</v>
      </c>
      <c r="D105" t="s">
        <v>360</v>
      </c>
      <c r="E105" t="s">
        <v>361</v>
      </c>
      <c r="F105" t="str">
        <f>HYPERLINK("https://talan.bank.gov.ua/get-user-certificate/0ep93Xf_OCTu-Lfdmlhz","Завантажити сертифікат")</f>
        <v>Завантажити сертифікат</v>
      </c>
    </row>
    <row r="106" spans="1:6" x14ac:dyDescent="0.3">
      <c r="A106" t="s">
        <v>368</v>
      </c>
      <c r="B106" t="s">
        <v>369</v>
      </c>
      <c r="C106" t="s">
        <v>370</v>
      </c>
      <c r="D106" t="s">
        <v>360</v>
      </c>
      <c r="E106" t="s">
        <v>361</v>
      </c>
      <c r="F106" t="str">
        <f>HYPERLINK("https://talan.bank.gov.ua/get-user-certificate/0ep9343o_6qDaMJbEdFL","Завантажити сертифікат")</f>
        <v>Завантажити сертифікат</v>
      </c>
    </row>
    <row r="107" spans="1:6" x14ac:dyDescent="0.3">
      <c r="A107" t="s">
        <v>371</v>
      </c>
      <c r="B107" t="s">
        <v>372</v>
      </c>
      <c r="C107" t="s">
        <v>373</v>
      </c>
      <c r="D107" t="s">
        <v>374</v>
      </c>
      <c r="E107" t="s">
        <v>361</v>
      </c>
      <c r="F107" t="str">
        <f>HYPERLINK("https://talan.bank.gov.ua/get-user-certificate/0ep93Wcb75KOOQu0UDuF","Завантажити сертифікат")</f>
        <v>Завантажити сертифікат</v>
      </c>
    </row>
    <row r="108" spans="1:6" x14ac:dyDescent="0.3">
      <c r="A108" t="s">
        <v>375</v>
      </c>
      <c r="B108" t="s">
        <v>376</v>
      </c>
      <c r="C108" t="s">
        <v>377</v>
      </c>
      <c r="D108" t="s">
        <v>374</v>
      </c>
      <c r="E108" t="s">
        <v>361</v>
      </c>
      <c r="F108" t="str">
        <f>HYPERLINK("https://talan.bank.gov.ua/get-user-certificate/0ep93Cx5RtQpySOk9179","Завантажити сертифікат")</f>
        <v>Завантажити сертифікат</v>
      </c>
    </row>
    <row r="109" spans="1:6" x14ac:dyDescent="0.3">
      <c r="A109" t="s">
        <v>378</v>
      </c>
      <c r="B109" t="s">
        <v>379</v>
      </c>
      <c r="C109" t="s">
        <v>380</v>
      </c>
      <c r="D109" t="s">
        <v>381</v>
      </c>
      <c r="E109" t="s">
        <v>361</v>
      </c>
      <c r="F109" t="str">
        <f>HYPERLINK("https://talan.bank.gov.ua/get-user-certificate/0ep93mfVpSZbkbVAII2a","Завантажити сертифікат")</f>
        <v>Завантажити сертифікат</v>
      </c>
    </row>
    <row r="110" spans="1:6" x14ac:dyDescent="0.3">
      <c r="A110" t="s">
        <v>382</v>
      </c>
      <c r="B110" t="s">
        <v>383</v>
      </c>
      <c r="C110" t="s">
        <v>384</v>
      </c>
      <c r="D110" t="s">
        <v>385</v>
      </c>
      <c r="E110" t="s">
        <v>361</v>
      </c>
      <c r="F110" t="str">
        <f>HYPERLINK("https://talan.bank.gov.ua/get-user-certificate/0ep93Of8E5kKjD4h3cWn","Завантажити сертифікат")</f>
        <v>Завантажити сертифікат</v>
      </c>
    </row>
    <row r="111" spans="1:6" x14ac:dyDescent="0.3">
      <c r="A111" t="s">
        <v>386</v>
      </c>
      <c r="B111" t="s">
        <v>387</v>
      </c>
      <c r="C111" t="s">
        <v>388</v>
      </c>
      <c r="D111" t="s">
        <v>385</v>
      </c>
      <c r="E111" t="s">
        <v>361</v>
      </c>
      <c r="F111" t="str">
        <f>HYPERLINK("https://talan.bank.gov.ua/get-user-certificate/0ep93Me-ee9SQGxwd7Mw","Завантажити сертифікат")</f>
        <v>Завантажити сертифікат</v>
      </c>
    </row>
    <row r="112" spans="1:6" x14ac:dyDescent="0.3">
      <c r="A112" t="s">
        <v>389</v>
      </c>
      <c r="B112" t="s">
        <v>390</v>
      </c>
      <c r="C112" t="s">
        <v>391</v>
      </c>
      <c r="D112" t="s">
        <v>392</v>
      </c>
      <c r="E112" t="s">
        <v>361</v>
      </c>
      <c r="F112" t="str">
        <f>HYPERLINK("https://talan.bank.gov.ua/get-user-certificate/0ep93S65t67z4__iUmoG","Завантажити сертифікат")</f>
        <v>Завантажити сертифікат</v>
      </c>
    </row>
    <row r="113" spans="1:6" x14ac:dyDescent="0.3">
      <c r="A113" t="s">
        <v>393</v>
      </c>
      <c r="B113" t="s">
        <v>394</v>
      </c>
      <c r="C113" t="s">
        <v>395</v>
      </c>
      <c r="D113" t="s">
        <v>392</v>
      </c>
      <c r="E113" t="s">
        <v>361</v>
      </c>
      <c r="F113" t="str">
        <f>HYPERLINK("https://talan.bank.gov.ua/get-user-certificate/0ep93Cf6Y7oat_TLPEIl","Завантажити сертифікат")</f>
        <v>Завантажити сертифікат</v>
      </c>
    </row>
    <row r="114" spans="1:6" x14ac:dyDescent="0.3">
      <c r="A114" t="s">
        <v>396</v>
      </c>
      <c r="B114" t="s">
        <v>397</v>
      </c>
      <c r="C114" t="s">
        <v>398</v>
      </c>
      <c r="D114" t="s">
        <v>392</v>
      </c>
      <c r="E114" t="s">
        <v>361</v>
      </c>
      <c r="F114" t="str">
        <f>HYPERLINK("https://talan.bank.gov.ua/get-user-certificate/0ep93_rg8mcQBbbQoabs","Завантажити сертифікат")</f>
        <v>Завантажити сертифікат</v>
      </c>
    </row>
    <row r="115" spans="1:6" x14ac:dyDescent="0.3">
      <c r="A115" t="s">
        <v>399</v>
      </c>
      <c r="B115" t="s">
        <v>400</v>
      </c>
      <c r="C115" t="s">
        <v>401</v>
      </c>
      <c r="D115" t="s">
        <v>402</v>
      </c>
      <c r="E115" t="s">
        <v>361</v>
      </c>
      <c r="F115" t="str">
        <f>HYPERLINK("https://talan.bank.gov.ua/get-user-certificate/0ep93yBmPWhgW_6IIuJn","Завантажити сертифікат")</f>
        <v>Завантажити сертифікат</v>
      </c>
    </row>
    <row r="116" spans="1:6" x14ac:dyDescent="0.3">
      <c r="A116" t="s">
        <v>403</v>
      </c>
      <c r="B116" t="s">
        <v>404</v>
      </c>
      <c r="C116" t="s">
        <v>405</v>
      </c>
      <c r="D116" t="s">
        <v>406</v>
      </c>
      <c r="E116" t="s">
        <v>361</v>
      </c>
      <c r="F116" t="str">
        <f>HYPERLINK("https://talan.bank.gov.ua/get-user-certificate/0ep93FRT85uz8wHoA8iw","Завантажити сертифікат")</f>
        <v>Завантажити сертифікат</v>
      </c>
    </row>
    <row r="117" spans="1:6" x14ac:dyDescent="0.3">
      <c r="A117" t="s">
        <v>407</v>
      </c>
      <c r="B117" t="s">
        <v>408</v>
      </c>
      <c r="C117" t="s">
        <v>409</v>
      </c>
      <c r="D117" t="s">
        <v>410</v>
      </c>
      <c r="E117" t="s">
        <v>411</v>
      </c>
      <c r="F117" t="str">
        <f>HYPERLINK("https://talan.bank.gov.ua/get-user-certificate/0ep93xVU_J1gZDEWGmbn","Завантажити сертифікат")</f>
        <v>Завантажити сертифікат</v>
      </c>
    </row>
    <row r="118" spans="1:6" x14ac:dyDescent="0.3">
      <c r="A118" t="s">
        <v>412</v>
      </c>
      <c r="B118" t="s">
        <v>413</v>
      </c>
      <c r="C118" t="s">
        <v>414</v>
      </c>
      <c r="D118" t="s">
        <v>410</v>
      </c>
      <c r="E118" t="s">
        <v>411</v>
      </c>
      <c r="F118" t="str">
        <f>HYPERLINK("https://talan.bank.gov.ua/get-user-certificate/0ep93dXjdUYIT3cHuUg9","Завантажити сертифікат")</f>
        <v>Завантажити сертифікат</v>
      </c>
    </row>
    <row r="119" spans="1:6" x14ac:dyDescent="0.3">
      <c r="A119" t="s">
        <v>415</v>
      </c>
      <c r="B119" t="s">
        <v>416</v>
      </c>
      <c r="C119" t="s">
        <v>417</v>
      </c>
      <c r="D119" t="s">
        <v>418</v>
      </c>
      <c r="E119" t="s">
        <v>419</v>
      </c>
      <c r="F119" t="str">
        <f>HYPERLINK("https://talan.bank.gov.ua/get-user-certificate/0ep93eSYBUHkB4YknqQG","Завантажити сертифікат")</f>
        <v>Завантажити сертифікат</v>
      </c>
    </row>
    <row r="120" spans="1:6" x14ac:dyDescent="0.3">
      <c r="A120" t="s">
        <v>420</v>
      </c>
      <c r="B120" t="s">
        <v>421</v>
      </c>
      <c r="C120" t="s">
        <v>422</v>
      </c>
      <c r="D120" t="s">
        <v>418</v>
      </c>
      <c r="E120" t="s">
        <v>419</v>
      </c>
      <c r="F120" t="str">
        <f>HYPERLINK("https://talan.bank.gov.ua/get-user-certificate/0ep93SS-sik8Iv5Ow579","Завантажити сертифікат")</f>
        <v>Завантажити сертифікат</v>
      </c>
    </row>
    <row r="121" spans="1:6" x14ac:dyDescent="0.3">
      <c r="A121" t="s">
        <v>423</v>
      </c>
      <c r="B121" t="s">
        <v>424</v>
      </c>
      <c r="C121" t="s">
        <v>425</v>
      </c>
      <c r="D121" t="s">
        <v>426</v>
      </c>
      <c r="E121" t="s">
        <v>419</v>
      </c>
      <c r="F121" t="str">
        <f>HYPERLINK("https://talan.bank.gov.ua/get-user-certificate/0ep93Cf3HMNzyIYIiuou","Завантажити сертифікат")</f>
        <v>Завантажити сертифікат</v>
      </c>
    </row>
    <row r="122" spans="1:6" x14ac:dyDescent="0.3">
      <c r="A122" t="s">
        <v>427</v>
      </c>
      <c r="B122" t="s">
        <v>428</v>
      </c>
      <c r="C122" t="s">
        <v>429</v>
      </c>
      <c r="D122" t="s">
        <v>426</v>
      </c>
      <c r="E122" t="s">
        <v>419</v>
      </c>
      <c r="F122" t="str">
        <f>HYPERLINK("https://talan.bank.gov.ua/get-user-certificate/0ep93RNDidfL0jzfWC-q","Завантажити сертифікат")</f>
        <v>Завантажити сертифікат</v>
      </c>
    </row>
    <row r="123" spans="1:6" x14ac:dyDescent="0.3">
      <c r="A123" t="s">
        <v>430</v>
      </c>
      <c r="B123" t="s">
        <v>431</v>
      </c>
      <c r="C123" t="s">
        <v>432</v>
      </c>
      <c r="D123" t="s">
        <v>426</v>
      </c>
      <c r="E123" t="s">
        <v>419</v>
      </c>
      <c r="F123" t="str">
        <f>HYPERLINK("https://talan.bank.gov.ua/get-user-certificate/0ep935p4zSv7D1GvEpPl","Завантажити сертифікат")</f>
        <v>Завантажити сертифікат</v>
      </c>
    </row>
    <row r="124" spans="1:6" x14ac:dyDescent="0.3">
      <c r="A124" t="s">
        <v>433</v>
      </c>
      <c r="B124" t="s">
        <v>434</v>
      </c>
      <c r="C124" t="s">
        <v>435</v>
      </c>
      <c r="D124" t="s">
        <v>426</v>
      </c>
      <c r="E124" t="s">
        <v>419</v>
      </c>
      <c r="F124" t="str">
        <f>HYPERLINK("https://talan.bank.gov.ua/get-user-certificate/0ep93YILKJksvs-dghfO","Завантажити сертифікат")</f>
        <v>Завантажити сертифікат</v>
      </c>
    </row>
    <row r="125" spans="1:6" x14ac:dyDescent="0.3">
      <c r="A125" t="s">
        <v>436</v>
      </c>
      <c r="B125" t="s">
        <v>437</v>
      </c>
      <c r="C125" t="s">
        <v>438</v>
      </c>
      <c r="D125" t="s">
        <v>439</v>
      </c>
      <c r="E125" t="s">
        <v>440</v>
      </c>
      <c r="F125" t="str">
        <f>HYPERLINK("https://talan.bank.gov.ua/get-user-certificate/0ep93gXfkzaIX5UOt7bk","Завантажити сертифікат")</f>
        <v>Завантажити сертифікат</v>
      </c>
    </row>
    <row r="126" spans="1:6" x14ac:dyDescent="0.3">
      <c r="A126" t="s">
        <v>441</v>
      </c>
      <c r="B126" t="s">
        <v>442</v>
      </c>
      <c r="C126" t="s">
        <v>443</v>
      </c>
      <c r="D126" t="s">
        <v>444</v>
      </c>
      <c r="E126" t="s">
        <v>445</v>
      </c>
      <c r="F126" t="str">
        <f>HYPERLINK("https://talan.bank.gov.ua/get-user-certificate/0ep93DjBQduOyWBSdp-q","Завантажити сертифікат")</f>
        <v>Завантажити сертифікат</v>
      </c>
    </row>
    <row r="127" spans="1:6" x14ac:dyDescent="0.3">
      <c r="A127" t="s">
        <v>446</v>
      </c>
      <c r="B127" t="s">
        <v>447</v>
      </c>
      <c r="C127" t="s">
        <v>448</v>
      </c>
      <c r="D127" t="s">
        <v>449</v>
      </c>
      <c r="E127" t="s">
        <v>450</v>
      </c>
      <c r="F127" t="str">
        <f>HYPERLINK("https://talan.bank.gov.ua/get-user-certificate/0ep93jCvuzdBuoTDJ6KO","Завантажити сертифікат")</f>
        <v>Завантажити сертифікат</v>
      </c>
    </row>
    <row r="128" spans="1:6" x14ac:dyDescent="0.3">
      <c r="A128" t="s">
        <v>451</v>
      </c>
      <c r="B128" t="s">
        <v>452</v>
      </c>
      <c r="C128" t="s">
        <v>453</v>
      </c>
      <c r="D128" t="s">
        <v>454</v>
      </c>
      <c r="E128" t="s">
        <v>450</v>
      </c>
      <c r="F128" t="str">
        <f>HYPERLINK("https://talan.bank.gov.ua/get-user-certificate/0ep93AnxDTEHq4XK3ZJZ","Завантажити сертифікат")</f>
        <v>Завантажити сертифікат</v>
      </c>
    </row>
    <row r="129" spans="1:6" x14ac:dyDescent="0.3">
      <c r="A129" t="s">
        <v>455</v>
      </c>
      <c r="B129" t="s">
        <v>456</v>
      </c>
      <c r="C129" t="s">
        <v>457</v>
      </c>
      <c r="D129" t="s">
        <v>458</v>
      </c>
      <c r="E129" t="s">
        <v>459</v>
      </c>
      <c r="F129" t="str">
        <f>HYPERLINK("https://talan.bank.gov.ua/get-user-certificate/0ep93aBLlGNZRe12ZNGI","Завантажити сертифікат")</f>
        <v>Завантажити сертифікат</v>
      </c>
    </row>
    <row r="130" spans="1:6" x14ac:dyDescent="0.3">
      <c r="A130" t="s">
        <v>460</v>
      </c>
      <c r="B130" t="s">
        <v>461</v>
      </c>
      <c r="C130" t="s">
        <v>462</v>
      </c>
      <c r="D130" t="s">
        <v>458</v>
      </c>
      <c r="E130" t="s">
        <v>459</v>
      </c>
      <c r="F130" t="str">
        <f>HYPERLINK("https://talan.bank.gov.ua/get-user-certificate/0ep93Mvpuy5ovLe0eKr0","Завантажити сертифікат")</f>
        <v>Завантажити сертифікат</v>
      </c>
    </row>
    <row r="131" spans="1:6" x14ac:dyDescent="0.3">
      <c r="A131" t="s">
        <v>463</v>
      </c>
      <c r="B131" t="s">
        <v>464</v>
      </c>
      <c r="C131" t="s">
        <v>465</v>
      </c>
      <c r="D131" t="s">
        <v>458</v>
      </c>
      <c r="E131" t="s">
        <v>459</v>
      </c>
      <c r="F131" t="str">
        <f>HYPERLINK("https://talan.bank.gov.ua/get-user-certificate/0ep93qjcJvZHJwsA8TWg","Завантажити сертифікат")</f>
        <v>Завантажити сертифікат</v>
      </c>
    </row>
    <row r="132" spans="1:6" x14ac:dyDescent="0.3">
      <c r="A132" t="s">
        <v>466</v>
      </c>
      <c r="B132" t="s">
        <v>467</v>
      </c>
      <c r="C132" t="s">
        <v>468</v>
      </c>
      <c r="D132" t="s">
        <v>458</v>
      </c>
      <c r="E132" t="s">
        <v>459</v>
      </c>
      <c r="F132" t="str">
        <f>HYPERLINK("https://talan.bank.gov.ua/get-user-certificate/0ep93dDlSWuOiRF9T37I","Завантажити сертифікат")</f>
        <v>Завантажити сертифікат</v>
      </c>
    </row>
    <row r="133" spans="1:6" x14ac:dyDescent="0.3">
      <c r="A133" t="s">
        <v>469</v>
      </c>
      <c r="B133" t="s">
        <v>470</v>
      </c>
      <c r="C133" t="s">
        <v>471</v>
      </c>
      <c r="D133" t="s">
        <v>458</v>
      </c>
      <c r="E133" t="s">
        <v>459</v>
      </c>
      <c r="F133" t="str">
        <f>HYPERLINK("https://talan.bank.gov.ua/get-user-certificate/0ep93nGgDM2BnUMIG6PQ","Завантажити сертифікат")</f>
        <v>Завантажити сертифікат</v>
      </c>
    </row>
    <row r="134" spans="1:6" x14ac:dyDescent="0.3">
      <c r="A134" t="s">
        <v>472</v>
      </c>
      <c r="B134" t="s">
        <v>473</v>
      </c>
      <c r="C134" t="s">
        <v>474</v>
      </c>
      <c r="D134" t="s">
        <v>458</v>
      </c>
      <c r="E134" t="s">
        <v>459</v>
      </c>
      <c r="F134" t="str">
        <f>HYPERLINK("https://talan.bank.gov.ua/get-user-certificate/0ep934-CdcGZ9X1hMmLr","Завантажити сертифікат")</f>
        <v>Завантажити сертифікат</v>
      </c>
    </row>
    <row r="135" spans="1:6" x14ac:dyDescent="0.3">
      <c r="A135" t="s">
        <v>475</v>
      </c>
      <c r="B135" t="s">
        <v>476</v>
      </c>
      <c r="C135" t="s">
        <v>477</v>
      </c>
      <c r="D135" t="s">
        <v>458</v>
      </c>
      <c r="E135" t="s">
        <v>459</v>
      </c>
      <c r="F135" t="str">
        <f>HYPERLINK("https://talan.bank.gov.ua/get-user-certificate/0ep93NgXSz_VZ87RGDh9","Завантажити сертифікат")</f>
        <v>Завантажити сертифікат</v>
      </c>
    </row>
    <row r="136" spans="1:6" x14ac:dyDescent="0.3">
      <c r="A136" t="s">
        <v>478</v>
      </c>
      <c r="B136" t="s">
        <v>479</v>
      </c>
      <c r="C136" t="s">
        <v>480</v>
      </c>
      <c r="D136" t="s">
        <v>481</v>
      </c>
      <c r="E136" t="s">
        <v>482</v>
      </c>
      <c r="F136" t="str">
        <f>HYPERLINK("https://talan.bank.gov.ua/get-user-certificate/0ep93QPGgsGE9MS3CG3t","Завантажити сертифікат")</f>
        <v>Завантажити сертифікат</v>
      </c>
    </row>
    <row r="137" spans="1:6" x14ac:dyDescent="0.3">
      <c r="A137" t="s">
        <v>483</v>
      </c>
      <c r="B137" t="s">
        <v>484</v>
      </c>
      <c r="C137" t="s">
        <v>485</v>
      </c>
      <c r="D137" t="s">
        <v>481</v>
      </c>
      <c r="E137" t="s">
        <v>482</v>
      </c>
      <c r="F137" t="str">
        <f>HYPERLINK("https://talan.bank.gov.ua/get-user-certificate/0ep93-HdnPjVxaF7qL-m","Завантажити сертифікат")</f>
        <v>Завантажити сертифікат</v>
      </c>
    </row>
    <row r="138" spans="1:6" x14ac:dyDescent="0.3">
      <c r="A138" t="s">
        <v>486</v>
      </c>
      <c r="B138" t="s">
        <v>487</v>
      </c>
      <c r="C138" t="s">
        <v>488</v>
      </c>
      <c r="D138" t="s">
        <v>481</v>
      </c>
      <c r="E138" t="s">
        <v>482</v>
      </c>
      <c r="F138" t="str">
        <f>HYPERLINK("https://talan.bank.gov.ua/get-user-certificate/0ep93nJmpPzzOYpneTZ1","Завантажити сертифікат")</f>
        <v>Завантажити сертифікат</v>
      </c>
    </row>
    <row r="139" spans="1:6" x14ac:dyDescent="0.3">
      <c r="A139" t="s">
        <v>489</v>
      </c>
      <c r="B139" t="s">
        <v>490</v>
      </c>
      <c r="C139" t="s">
        <v>491</v>
      </c>
      <c r="D139" t="s">
        <v>481</v>
      </c>
      <c r="E139" t="s">
        <v>482</v>
      </c>
      <c r="F139" t="str">
        <f>HYPERLINK("https://talan.bank.gov.ua/get-user-certificate/0ep93Tsq98j--UDW75oK","Завантажити сертифікат")</f>
        <v>Завантажити сертифікат</v>
      </c>
    </row>
    <row r="140" spans="1:6" x14ac:dyDescent="0.3">
      <c r="A140" t="s">
        <v>492</v>
      </c>
      <c r="B140" t="s">
        <v>493</v>
      </c>
      <c r="C140" t="s">
        <v>494</v>
      </c>
      <c r="D140" t="s">
        <v>481</v>
      </c>
      <c r="E140" t="s">
        <v>482</v>
      </c>
      <c r="F140" t="str">
        <f>HYPERLINK("https://talan.bank.gov.ua/get-user-certificate/0ep932KfaYwUePDIxDNn","Завантажити сертифікат")</f>
        <v>Завантажити сертифікат</v>
      </c>
    </row>
    <row r="141" spans="1:6" x14ac:dyDescent="0.3">
      <c r="A141" t="s">
        <v>495</v>
      </c>
      <c r="B141" t="s">
        <v>496</v>
      </c>
      <c r="C141" t="s">
        <v>497</v>
      </c>
      <c r="D141" t="s">
        <v>481</v>
      </c>
      <c r="E141" t="s">
        <v>482</v>
      </c>
      <c r="F141" t="str">
        <f>HYPERLINK("https://talan.bank.gov.ua/get-user-certificate/0ep93V-IltNclW3tF4tT","Завантажити сертифікат")</f>
        <v>Завантажити сертифікат</v>
      </c>
    </row>
    <row r="142" spans="1:6" x14ac:dyDescent="0.3">
      <c r="A142" t="s">
        <v>498</v>
      </c>
      <c r="B142" t="s">
        <v>499</v>
      </c>
      <c r="C142" t="s">
        <v>500</v>
      </c>
      <c r="D142" t="s">
        <v>481</v>
      </c>
      <c r="E142" t="s">
        <v>482</v>
      </c>
      <c r="F142" t="str">
        <f>HYPERLINK("https://talan.bank.gov.ua/get-user-certificate/0ep93EzbUjUhRAcMRO9d","Завантажити сертифікат")</f>
        <v>Завантажити сертифікат</v>
      </c>
    </row>
    <row r="143" spans="1:6" x14ac:dyDescent="0.3">
      <c r="A143" t="s">
        <v>501</v>
      </c>
      <c r="B143" t="s">
        <v>502</v>
      </c>
      <c r="C143" t="s">
        <v>503</v>
      </c>
      <c r="D143" t="s">
        <v>481</v>
      </c>
      <c r="E143" t="s">
        <v>482</v>
      </c>
      <c r="F143" t="str">
        <f>HYPERLINK("https://talan.bank.gov.ua/get-user-certificate/0ep93_w7KS0MkVn1uLim","Завантажити сертифікат")</f>
        <v>Завантажити сертифікат</v>
      </c>
    </row>
    <row r="144" spans="1:6" x14ac:dyDescent="0.3">
      <c r="A144" t="s">
        <v>504</v>
      </c>
      <c r="B144" t="s">
        <v>505</v>
      </c>
      <c r="C144" t="s">
        <v>506</v>
      </c>
      <c r="D144" t="s">
        <v>481</v>
      </c>
      <c r="E144" t="s">
        <v>482</v>
      </c>
      <c r="F144" t="str">
        <f>HYPERLINK("https://talan.bank.gov.ua/get-user-certificate/0ep93phLrIFUlvdjg_jz","Завантажити сертифікат")</f>
        <v>Завантажити сертифікат</v>
      </c>
    </row>
    <row r="145" spans="1:6" x14ac:dyDescent="0.3">
      <c r="A145" t="s">
        <v>507</v>
      </c>
      <c r="B145" t="s">
        <v>508</v>
      </c>
      <c r="C145" t="s">
        <v>509</v>
      </c>
      <c r="D145" t="s">
        <v>510</v>
      </c>
      <c r="E145" t="s">
        <v>511</v>
      </c>
      <c r="F145" t="str">
        <f>HYPERLINK("https://talan.bank.gov.ua/get-user-certificate/0ep93-ZdH_aOeCrEe-em","Завантажити сертифікат")</f>
        <v>Завантажити сертифікат</v>
      </c>
    </row>
    <row r="146" spans="1:6" x14ac:dyDescent="0.3">
      <c r="A146" t="s">
        <v>512</v>
      </c>
      <c r="B146" t="s">
        <v>513</v>
      </c>
      <c r="C146" t="s">
        <v>514</v>
      </c>
      <c r="D146" t="s">
        <v>510</v>
      </c>
      <c r="E146" t="s">
        <v>511</v>
      </c>
      <c r="F146" t="str">
        <f>HYPERLINK("https://talan.bank.gov.ua/get-user-certificate/0ep93YWH1-DEZXGkAzE6","Завантажити сертифікат")</f>
        <v>Завантажити сертифікат</v>
      </c>
    </row>
    <row r="147" spans="1:6" x14ac:dyDescent="0.3">
      <c r="A147" t="s">
        <v>515</v>
      </c>
      <c r="B147" t="s">
        <v>516</v>
      </c>
      <c r="C147" t="s">
        <v>517</v>
      </c>
      <c r="D147" t="s">
        <v>518</v>
      </c>
      <c r="E147" t="s">
        <v>519</v>
      </c>
      <c r="F147" t="str">
        <f>HYPERLINK("https://talan.bank.gov.ua/get-user-certificate/0ep93f9PCF377uUtDCC4","Завантажити сертифікат")</f>
        <v>Завантажити сертифікат</v>
      </c>
    </row>
    <row r="148" spans="1:6" x14ac:dyDescent="0.3">
      <c r="A148" t="s">
        <v>520</v>
      </c>
      <c r="B148" t="s">
        <v>521</v>
      </c>
      <c r="C148" t="s">
        <v>522</v>
      </c>
      <c r="D148" t="s">
        <v>518</v>
      </c>
      <c r="E148" t="s">
        <v>519</v>
      </c>
      <c r="F148" t="str">
        <f>HYPERLINK("https://talan.bank.gov.ua/get-user-certificate/0ep93_xg5rAOy03E9cl7","Завантажити сертифікат")</f>
        <v>Завантажити сертифікат</v>
      </c>
    </row>
    <row r="149" spans="1:6" x14ac:dyDescent="0.3">
      <c r="A149" t="s">
        <v>523</v>
      </c>
      <c r="B149" t="s">
        <v>524</v>
      </c>
      <c r="C149" t="s">
        <v>525</v>
      </c>
      <c r="D149" t="s">
        <v>526</v>
      </c>
      <c r="E149" t="s">
        <v>527</v>
      </c>
      <c r="F149" t="str">
        <f>HYPERLINK("https://talan.bank.gov.ua/get-user-certificate/0ep93byedDUD_QAEtu_u","Завантажити сертифікат")</f>
        <v>Завантажити сертифікат</v>
      </c>
    </row>
    <row r="150" spans="1:6" x14ac:dyDescent="0.3">
      <c r="A150" t="s">
        <v>528</v>
      </c>
      <c r="B150" t="s">
        <v>529</v>
      </c>
      <c r="C150" t="s">
        <v>530</v>
      </c>
      <c r="D150" t="s">
        <v>526</v>
      </c>
      <c r="E150" t="s">
        <v>527</v>
      </c>
      <c r="F150" t="str">
        <f>HYPERLINK("https://talan.bank.gov.ua/get-user-certificate/0ep93dU-65sk3byMWIcA","Завантажити сертифікат")</f>
        <v>Завантажити сертифікат</v>
      </c>
    </row>
    <row r="151" spans="1:6" x14ac:dyDescent="0.3">
      <c r="A151" t="s">
        <v>531</v>
      </c>
      <c r="B151" t="s">
        <v>532</v>
      </c>
      <c r="C151" t="s">
        <v>533</v>
      </c>
      <c r="D151" t="s">
        <v>526</v>
      </c>
      <c r="E151" t="s">
        <v>527</v>
      </c>
      <c r="F151" t="str">
        <f>HYPERLINK("https://talan.bank.gov.ua/get-user-certificate/0ep935OIohKYI6Mb7Rvu","Завантажити сертифікат")</f>
        <v>Завантажити сертифікат</v>
      </c>
    </row>
    <row r="152" spans="1:6" x14ac:dyDescent="0.3">
      <c r="A152" t="s">
        <v>534</v>
      </c>
      <c r="B152" t="s">
        <v>535</v>
      </c>
      <c r="C152" t="s">
        <v>536</v>
      </c>
      <c r="D152" t="s">
        <v>526</v>
      </c>
      <c r="E152" t="s">
        <v>527</v>
      </c>
      <c r="F152" t="str">
        <f>HYPERLINK("https://talan.bank.gov.ua/get-user-certificate/0ep93V3BZzofP_rv-_YZ","Завантажити сертифікат")</f>
        <v>Завантажити сертифікат</v>
      </c>
    </row>
    <row r="153" spans="1:6" x14ac:dyDescent="0.3">
      <c r="A153" t="s">
        <v>537</v>
      </c>
      <c r="B153" t="s">
        <v>538</v>
      </c>
      <c r="C153" t="s">
        <v>539</v>
      </c>
      <c r="D153" t="s">
        <v>526</v>
      </c>
      <c r="E153" t="s">
        <v>527</v>
      </c>
      <c r="F153" t="str">
        <f>HYPERLINK("https://talan.bank.gov.ua/get-user-certificate/0ep93Y2aEOGXParNeuTH","Завантажити сертифікат")</f>
        <v>Завантажити сертифікат</v>
      </c>
    </row>
    <row r="154" spans="1:6" x14ac:dyDescent="0.3">
      <c r="A154" t="s">
        <v>540</v>
      </c>
      <c r="B154" t="s">
        <v>541</v>
      </c>
      <c r="C154" t="s">
        <v>542</v>
      </c>
      <c r="D154" t="s">
        <v>526</v>
      </c>
      <c r="E154" t="s">
        <v>527</v>
      </c>
      <c r="F154" t="str">
        <f>HYPERLINK("https://talan.bank.gov.ua/get-user-certificate/0ep93LiDOvpyrgJkKSyO","Завантажити сертифікат")</f>
        <v>Завантажити сертифікат</v>
      </c>
    </row>
    <row r="155" spans="1:6" x14ac:dyDescent="0.3">
      <c r="A155" t="s">
        <v>543</v>
      </c>
      <c r="B155" t="s">
        <v>544</v>
      </c>
      <c r="C155" t="s">
        <v>545</v>
      </c>
      <c r="D155" t="s">
        <v>526</v>
      </c>
      <c r="E155" t="s">
        <v>527</v>
      </c>
      <c r="F155" t="str">
        <f>HYPERLINK("https://talan.bank.gov.ua/get-user-certificate/0ep93869cei_N2XePoat","Завантажити сертифікат")</f>
        <v>Завантажити сертифікат</v>
      </c>
    </row>
    <row r="156" spans="1:6" x14ac:dyDescent="0.3">
      <c r="A156" t="s">
        <v>546</v>
      </c>
      <c r="B156" t="s">
        <v>547</v>
      </c>
      <c r="C156" t="s">
        <v>548</v>
      </c>
      <c r="D156" t="s">
        <v>526</v>
      </c>
      <c r="E156" t="s">
        <v>527</v>
      </c>
      <c r="F156" t="str">
        <f>HYPERLINK("https://talan.bank.gov.ua/get-user-certificate/0ep93M3VQ7M3yhKsXhA6","Завантажити сертифікат")</f>
        <v>Завантажити сертифікат</v>
      </c>
    </row>
    <row r="157" spans="1:6" x14ac:dyDescent="0.3">
      <c r="A157" t="s">
        <v>549</v>
      </c>
      <c r="B157" t="s">
        <v>550</v>
      </c>
      <c r="C157" t="s">
        <v>551</v>
      </c>
      <c r="D157" t="s">
        <v>552</v>
      </c>
      <c r="E157" t="s">
        <v>527</v>
      </c>
      <c r="F157" t="str">
        <f>HYPERLINK("https://talan.bank.gov.ua/get-user-certificate/0ep935eTHoATAaQrERpE","Завантажити сертифікат")</f>
        <v>Завантажити сертифікат</v>
      </c>
    </row>
    <row r="158" spans="1:6" x14ac:dyDescent="0.3">
      <c r="A158" t="s">
        <v>553</v>
      </c>
      <c r="B158" t="s">
        <v>554</v>
      </c>
      <c r="C158" t="s">
        <v>555</v>
      </c>
      <c r="D158" t="s">
        <v>552</v>
      </c>
      <c r="E158" t="s">
        <v>527</v>
      </c>
      <c r="F158" t="str">
        <f>HYPERLINK("https://talan.bank.gov.ua/get-user-certificate/0ep93Q4STdWcuP1MS7vQ","Завантажити сертифікат")</f>
        <v>Завантажити сертифікат</v>
      </c>
    </row>
    <row r="159" spans="1:6" x14ac:dyDescent="0.3">
      <c r="A159" t="s">
        <v>556</v>
      </c>
      <c r="B159" t="s">
        <v>557</v>
      </c>
      <c r="C159" t="s">
        <v>558</v>
      </c>
      <c r="D159" t="s">
        <v>552</v>
      </c>
      <c r="E159" t="s">
        <v>527</v>
      </c>
      <c r="F159" t="str">
        <f>HYPERLINK("https://talan.bank.gov.ua/get-user-certificate/0ep93HCDK1UDNe1-jf7I","Завантажити сертифікат")</f>
        <v>Завантажити сертифікат</v>
      </c>
    </row>
    <row r="160" spans="1:6" x14ac:dyDescent="0.3">
      <c r="A160" t="s">
        <v>559</v>
      </c>
      <c r="B160" t="s">
        <v>560</v>
      </c>
      <c r="C160" t="s">
        <v>561</v>
      </c>
      <c r="D160" t="s">
        <v>552</v>
      </c>
      <c r="E160" t="s">
        <v>527</v>
      </c>
      <c r="F160" t="str">
        <f>HYPERLINK("https://talan.bank.gov.ua/get-user-certificate/0ep93hQMXEy52j6Wf8wZ","Завантажити сертифікат")</f>
        <v>Завантажити сертифікат</v>
      </c>
    </row>
    <row r="161" spans="1:6" x14ac:dyDescent="0.3">
      <c r="A161" t="s">
        <v>562</v>
      </c>
      <c r="B161" t="s">
        <v>563</v>
      </c>
      <c r="C161" t="s">
        <v>564</v>
      </c>
      <c r="D161" t="s">
        <v>552</v>
      </c>
      <c r="E161" t="s">
        <v>527</v>
      </c>
      <c r="F161" t="str">
        <f>HYPERLINK("https://talan.bank.gov.ua/get-user-certificate/0ep93vpQrhvuZLRyPd-Z","Завантажити сертифікат")</f>
        <v>Завантажити сертифікат</v>
      </c>
    </row>
    <row r="162" spans="1:6" x14ac:dyDescent="0.3">
      <c r="A162" t="s">
        <v>565</v>
      </c>
      <c r="B162" t="s">
        <v>566</v>
      </c>
      <c r="C162" t="s">
        <v>567</v>
      </c>
      <c r="D162" t="s">
        <v>568</v>
      </c>
      <c r="E162" t="s">
        <v>569</v>
      </c>
      <c r="F162" t="str">
        <f>HYPERLINK("https://talan.bank.gov.ua/get-user-certificate/0ep93ZND3TvZCvPEWfgw","Завантажити сертифікат")</f>
        <v>Завантажити сертифікат</v>
      </c>
    </row>
    <row r="163" spans="1:6" x14ac:dyDescent="0.3">
      <c r="A163" t="s">
        <v>570</v>
      </c>
      <c r="B163" t="s">
        <v>571</v>
      </c>
      <c r="C163" t="s">
        <v>572</v>
      </c>
      <c r="D163" t="s">
        <v>568</v>
      </c>
      <c r="E163" t="s">
        <v>569</v>
      </c>
      <c r="F163" t="str">
        <f>HYPERLINK("https://talan.bank.gov.ua/get-user-certificate/0ep93rUIdMK63y44MGgQ","Завантажити сертифікат")</f>
        <v>Завантажити сертифікат</v>
      </c>
    </row>
    <row r="164" spans="1:6" x14ac:dyDescent="0.3">
      <c r="A164" t="s">
        <v>573</v>
      </c>
      <c r="B164" t="s">
        <v>574</v>
      </c>
      <c r="C164" t="s">
        <v>575</v>
      </c>
      <c r="D164" t="s">
        <v>568</v>
      </c>
      <c r="E164" t="s">
        <v>569</v>
      </c>
      <c r="F164" t="str">
        <f>HYPERLINK("https://talan.bank.gov.ua/get-user-certificate/0ep93S7P07gKxhjPUosQ","Завантажити сертифікат")</f>
        <v>Завантажити сертифікат</v>
      </c>
    </row>
    <row r="165" spans="1:6" x14ac:dyDescent="0.3">
      <c r="A165" t="s">
        <v>576</v>
      </c>
      <c r="B165" t="s">
        <v>577</v>
      </c>
      <c r="C165" t="s">
        <v>578</v>
      </c>
      <c r="D165" t="s">
        <v>568</v>
      </c>
      <c r="E165" t="s">
        <v>569</v>
      </c>
      <c r="F165" t="str">
        <f>HYPERLINK("https://talan.bank.gov.ua/get-user-certificate/0ep93psgARQefb9DKAEk","Завантажити сертифікат")</f>
        <v>Завантажити сертифікат</v>
      </c>
    </row>
    <row r="166" spans="1:6" x14ac:dyDescent="0.3">
      <c r="A166" t="s">
        <v>579</v>
      </c>
      <c r="B166" t="s">
        <v>580</v>
      </c>
      <c r="C166" t="s">
        <v>581</v>
      </c>
      <c r="D166" t="s">
        <v>568</v>
      </c>
      <c r="E166" t="s">
        <v>569</v>
      </c>
      <c r="F166" t="str">
        <f>HYPERLINK("https://talan.bank.gov.ua/get-user-certificate/0ep93YhI_-oNDJnQI2dj","Завантажити сертифікат")</f>
        <v>Завантажити сертифікат</v>
      </c>
    </row>
    <row r="167" spans="1:6" x14ac:dyDescent="0.3">
      <c r="A167" t="s">
        <v>582</v>
      </c>
      <c r="B167" t="s">
        <v>583</v>
      </c>
      <c r="C167" t="s">
        <v>584</v>
      </c>
      <c r="D167" t="s">
        <v>568</v>
      </c>
      <c r="E167" t="s">
        <v>569</v>
      </c>
      <c r="F167" t="str">
        <f>HYPERLINK("https://talan.bank.gov.ua/get-user-certificate/0ep933ZaIBILTu3VMAZn","Завантажити сертифікат")</f>
        <v>Завантажити сертифікат</v>
      </c>
    </row>
    <row r="168" spans="1:6" x14ac:dyDescent="0.3">
      <c r="A168" t="s">
        <v>585</v>
      </c>
      <c r="B168" t="s">
        <v>586</v>
      </c>
      <c r="C168" t="s">
        <v>587</v>
      </c>
      <c r="D168" t="s">
        <v>568</v>
      </c>
      <c r="E168" t="s">
        <v>569</v>
      </c>
      <c r="F168" t="str">
        <f>HYPERLINK("https://talan.bank.gov.ua/get-user-certificate/0ep93EMrVEHFiXA74Koi","Завантажити сертифікат")</f>
        <v>Завантажити сертифікат</v>
      </c>
    </row>
    <row r="169" spans="1:6" x14ac:dyDescent="0.3">
      <c r="A169" t="s">
        <v>588</v>
      </c>
      <c r="B169" t="s">
        <v>589</v>
      </c>
      <c r="C169" t="s">
        <v>590</v>
      </c>
      <c r="D169" t="s">
        <v>568</v>
      </c>
      <c r="E169" t="s">
        <v>569</v>
      </c>
      <c r="F169" t="str">
        <f>HYPERLINK("https://talan.bank.gov.ua/get-user-certificate/0ep93dGVnuThKPI24CrU","Завантажити сертифікат")</f>
        <v>Завантажити сертифікат</v>
      </c>
    </row>
    <row r="170" spans="1:6" x14ac:dyDescent="0.3">
      <c r="A170" t="s">
        <v>591</v>
      </c>
      <c r="B170" t="s">
        <v>592</v>
      </c>
      <c r="C170" t="s">
        <v>593</v>
      </c>
      <c r="D170" t="s">
        <v>594</v>
      </c>
      <c r="E170" t="s">
        <v>569</v>
      </c>
      <c r="F170" t="str">
        <f>HYPERLINK("https://talan.bank.gov.ua/get-user-certificate/0ep93HObCJuTXfuqMcPd","Завантажити сертифікат")</f>
        <v>Завантажити сертифікат</v>
      </c>
    </row>
    <row r="171" spans="1:6" x14ac:dyDescent="0.3">
      <c r="A171" t="s">
        <v>595</v>
      </c>
      <c r="B171" t="s">
        <v>596</v>
      </c>
      <c r="C171" t="s">
        <v>597</v>
      </c>
      <c r="D171" t="s">
        <v>594</v>
      </c>
      <c r="E171" t="s">
        <v>569</v>
      </c>
      <c r="F171" t="str">
        <f>HYPERLINK("https://talan.bank.gov.ua/get-user-certificate/0ep93cIAJxxrz0Ai47Tr","Завантажити сертифікат")</f>
        <v>Завантажити сертифікат</v>
      </c>
    </row>
    <row r="172" spans="1:6" x14ac:dyDescent="0.3">
      <c r="A172" t="s">
        <v>598</v>
      </c>
      <c r="B172" t="s">
        <v>599</v>
      </c>
      <c r="C172" t="s">
        <v>600</v>
      </c>
      <c r="D172" t="s">
        <v>594</v>
      </c>
      <c r="E172" t="s">
        <v>569</v>
      </c>
      <c r="F172" t="str">
        <f>HYPERLINK("https://talan.bank.gov.ua/get-user-certificate/0ep93Eyf0BR5hamqDcHu","Завантажити сертифікат")</f>
        <v>Завантажити сертифікат</v>
      </c>
    </row>
    <row r="173" spans="1:6" x14ac:dyDescent="0.3">
      <c r="A173" t="s">
        <v>601</v>
      </c>
      <c r="B173" t="s">
        <v>602</v>
      </c>
      <c r="C173" t="s">
        <v>603</v>
      </c>
      <c r="D173" t="s">
        <v>594</v>
      </c>
      <c r="E173" t="s">
        <v>569</v>
      </c>
      <c r="F173" t="str">
        <f>HYPERLINK("https://talan.bank.gov.ua/get-user-certificate/0ep93-J64ANy-XIgiagJ","Завантажити сертифікат")</f>
        <v>Завантажити сертифікат</v>
      </c>
    </row>
    <row r="174" spans="1:6" x14ac:dyDescent="0.3">
      <c r="A174" t="s">
        <v>604</v>
      </c>
      <c r="B174" t="s">
        <v>605</v>
      </c>
      <c r="C174" t="s">
        <v>606</v>
      </c>
      <c r="D174" t="s">
        <v>594</v>
      </c>
      <c r="E174" t="s">
        <v>569</v>
      </c>
      <c r="F174" t="str">
        <f>HYPERLINK("https://talan.bank.gov.ua/get-user-certificate/0ep93526b5smlCTrK5pA","Завантажити сертифікат")</f>
        <v>Завантажити сертифікат</v>
      </c>
    </row>
    <row r="175" spans="1:6" x14ac:dyDescent="0.3">
      <c r="A175" t="s">
        <v>607</v>
      </c>
      <c r="B175" t="s">
        <v>608</v>
      </c>
      <c r="C175" t="s">
        <v>609</v>
      </c>
      <c r="D175" t="s">
        <v>594</v>
      </c>
      <c r="E175" t="s">
        <v>569</v>
      </c>
      <c r="F175" t="str">
        <f>HYPERLINK("https://talan.bank.gov.ua/get-user-certificate/0ep93fys-7CiwqdKz5Gt","Завантажити сертифікат")</f>
        <v>Завантажити сертифікат</v>
      </c>
    </row>
    <row r="176" spans="1:6" x14ac:dyDescent="0.3">
      <c r="A176" t="s">
        <v>610</v>
      </c>
      <c r="B176" t="s">
        <v>611</v>
      </c>
      <c r="C176" t="s">
        <v>612</v>
      </c>
      <c r="D176" t="s">
        <v>594</v>
      </c>
      <c r="E176" t="s">
        <v>569</v>
      </c>
      <c r="F176" t="str">
        <f>HYPERLINK("https://talan.bank.gov.ua/get-user-certificate/0ep93AuV4iMp5VzZjPQ5","Завантажити сертифікат")</f>
        <v>Завантажити сертифікат</v>
      </c>
    </row>
    <row r="177" spans="1:6" x14ac:dyDescent="0.3">
      <c r="A177" t="s">
        <v>613</v>
      </c>
      <c r="B177" t="s">
        <v>614</v>
      </c>
      <c r="C177" t="s">
        <v>615</v>
      </c>
      <c r="D177" t="s">
        <v>594</v>
      </c>
      <c r="E177" t="s">
        <v>569</v>
      </c>
      <c r="F177" t="str">
        <f>HYPERLINK("https://talan.bank.gov.ua/get-user-certificate/0ep93gYZ1R5Jhs32K3gw","Завантажити сертифікат")</f>
        <v>Завантажити сертифікат</v>
      </c>
    </row>
    <row r="178" spans="1:6" x14ac:dyDescent="0.3">
      <c r="A178" t="s">
        <v>616</v>
      </c>
      <c r="B178" t="s">
        <v>617</v>
      </c>
      <c r="C178" t="s">
        <v>618</v>
      </c>
      <c r="D178" t="s">
        <v>594</v>
      </c>
      <c r="E178" t="s">
        <v>569</v>
      </c>
      <c r="F178" t="str">
        <f>HYPERLINK("https://talan.bank.gov.ua/get-user-certificate/0ep93AMSaP3zCucqAXlu","Завантажити сертифікат")</f>
        <v>Завантажити сертифікат</v>
      </c>
    </row>
    <row r="179" spans="1:6" x14ac:dyDescent="0.3">
      <c r="A179" t="s">
        <v>619</v>
      </c>
      <c r="B179" t="s">
        <v>620</v>
      </c>
      <c r="C179" t="s">
        <v>621</v>
      </c>
      <c r="D179" t="s">
        <v>622</v>
      </c>
      <c r="E179" t="s">
        <v>569</v>
      </c>
      <c r="F179" t="str">
        <f>HYPERLINK("https://talan.bank.gov.ua/get-user-certificate/0ep93fpDbtL9NXWSyTUq","Завантажити сертифікат")</f>
        <v>Завантажити сертифікат</v>
      </c>
    </row>
    <row r="180" spans="1:6" x14ac:dyDescent="0.3">
      <c r="A180" t="s">
        <v>623</v>
      </c>
      <c r="B180" t="s">
        <v>624</v>
      </c>
      <c r="C180" t="s">
        <v>625</v>
      </c>
      <c r="D180" t="s">
        <v>622</v>
      </c>
      <c r="E180" t="s">
        <v>569</v>
      </c>
      <c r="F180" t="str">
        <f>HYPERLINK("https://talan.bank.gov.ua/get-user-certificate/0ep93FnSgXBY9TJOJ3z4","Завантажити сертифікат")</f>
        <v>Завантажити сертифікат</v>
      </c>
    </row>
    <row r="181" spans="1:6" x14ac:dyDescent="0.3">
      <c r="A181" t="s">
        <v>626</v>
      </c>
      <c r="B181" t="s">
        <v>627</v>
      </c>
      <c r="C181" t="s">
        <v>628</v>
      </c>
      <c r="D181" t="s">
        <v>622</v>
      </c>
      <c r="E181" t="s">
        <v>569</v>
      </c>
      <c r="F181" t="str">
        <f>HYPERLINK("https://talan.bank.gov.ua/get-user-certificate/0ep93DSI0RV2RRwjx1nN","Завантажити сертифікат")</f>
        <v>Завантажити сертифікат</v>
      </c>
    </row>
    <row r="182" spans="1:6" x14ac:dyDescent="0.3">
      <c r="A182" t="s">
        <v>629</v>
      </c>
      <c r="B182" t="s">
        <v>630</v>
      </c>
      <c r="C182" t="s">
        <v>592</v>
      </c>
      <c r="D182" t="s">
        <v>622</v>
      </c>
      <c r="E182" t="s">
        <v>569</v>
      </c>
      <c r="F182" t="str">
        <f>HYPERLINK("https://talan.bank.gov.ua/get-user-certificate/0ep93r5iRm4n3db6Uea9","Завантажити сертифікат")</f>
        <v>Завантажити сертифікат</v>
      </c>
    </row>
    <row r="183" spans="1:6" x14ac:dyDescent="0.3">
      <c r="A183" t="s">
        <v>631</v>
      </c>
      <c r="B183" t="s">
        <v>632</v>
      </c>
      <c r="C183" t="s">
        <v>633</v>
      </c>
      <c r="D183" t="s">
        <v>622</v>
      </c>
      <c r="E183" t="s">
        <v>569</v>
      </c>
      <c r="F183" t="str">
        <f>HYPERLINK("https://talan.bank.gov.ua/get-user-certificate/0ep93fGP5IhmJYacpo-d","Завантажити сертифікат")</f>
        <v>Завантажити сертифікат</v>
      </c>
    </row>
    <row r="184" spans="1:6" x14ac:dyDescent="0.3">
      <c r="A184" t="s">
        <v>634</v>
      </c>
      <c r="B184" t="s">
        <v>635</v>
      </c>
      <c r="C184" t="s">
        <v>636</v>
      </c>
      <c r="D184" t="s">
        <v>622</v>
      </c>
      <c r="E184" t="s">
        <v>569</v>
      </c>
      <c r="F184" t="str">
        <f>HYPERLINK("https://talan.bank.gov.ua/get-user-certificate/0ep93q7qD1FMQMl7zQ_g","Завантажити сертифікат")</f>
        <v>Завантажити сертифікат</v>
      </c>
    </row>
    <row r="185" spans="1:6" x14ac:dyDescent="0.3">
      <c r="A185" t="s">
        <v>637</v>
      </c>
      <c r="B185" t="s">
        <v>638</v>
      </c>
      <c r="C185" t="s">
        <v>639</v>
      </c>
      <c r="D185" t="s">
        <v>622</v>
      </c>
      <c r="E185" t="s">
        <v>569</v>
      </c>
      <c r="F185" t="str">
        <f>HYPERLINK("https://talan.bank.gov.ua/get-user-certificate/0ep93wV2ZxHCTUAircbW","Завантажити сертифікат")</f>
        <v>Завантажити сертифікат</v>
      </c>
    </row>
    <row r="186" spans="1:6" x14ac:dyDescent="0.3">
      <c r="A186" t="s">
        <v>640</v>
      </c>
      <c r="B186" t="s">
        <v>641</v>
      </c>
      <c r="C186" t="s">
        <v>642</v>
      </c>
      <c r="D186" t="s">
        <v>643</v>
      </c>
      <c r="E186" t="s">
        <v>644</v>
      </c>
      <c r="F186" t="str">
        <f>HYPERLINK("https://talan.bank.gov.ua/get-user-certificate/0ep93OPJEdlekASbVpd4","Завантажити сертифікат")</f>
        <v>Завантажити сертифікат</v>
      </c>
    </row>
    <row r="187" spans="1:6" x14ac:dyDescent="0.3">
      <c r="A187" t="s">
        <v>645</v>
      </c>
      <c r="B187" t="s">
        <v>646</v>
      </c>
      <c r="C187" t="s">
        <v>647</v>
      </c>
      <c r="D187" t="s">
        <v>643</v>
      </c>
      <c r="E187" t="s">
        <v>644</v>
      </c>
      <c r="F187" t="str">
        <f>HYPERLINK("https://talan.bank.gov.ua/get-user-certificate/0ep930nbyTko7y-4Pl8M","Завантажити сертифікат")</f>
        <v>Завантажити сертифікат</v>
      </c>
    </row>
    <row r="188" spans="1:6" x14ac:dyDescent="0.3">
      <c r="A188" t="s">
        <v>648</v>
      </c>
      <c r="B188" t="s">
        <v>649</v>
      </c>
      <c r="C188" t="s">
        <v>650</v>
      </c>
      <c r="D188" t="s">
        <v>643</v>
      </c>
      <c r="E188" t="s">
        <v>644</v>
      </c>
      <c r="F188" t="str">
        <f>HYPERLINK("https://talan.bank.gov.ua/get-user-certificate/0ep93WnZsAOK4eH2GaoN","Завантажити сертифікат")</f>
        <v>Завантажити сертифікат</v>
      </c>
    </row>
    <row r="189" spans="1:6" x14ac:dyDescent="0.3">
      <c r="A189" t="s">
        <v>651</v>
      </c>
      <c r="B189" t="s">
        <v>652</v>
      </c>
      <c r="C189" t="s">
        <v>653</v>
      </c>
      <c r="D189" t="s">
        <v>643</v>
      </c>
      <c r="E189" t="s">
        <v>644</v>
      </c>
      <c r="F189" t="str">
        <f>HYPERLINK("https://talan.bank.gov.ua/get-user-certificate/0ep93KIJjkyvlpN8c9cm","Завантажити сертифікат")</f>
        <v>Завантажити сертифікат</v>
      </c>
    </row>
    <row r="190" spans="1:6" x14ac:dyDescent="0.3">
      <c r="A190" t="s">
        <v>654</v>
      </c>
      <c r="B190" t="s">
        <v>655</v>
      </c>
      <c r="C190" t="s">
        <v>656</v>
      </c>
      <c r="D190" t="s">
        <v>643</v>
      </c>
      <c r="E190" t="s">
        <v>644</v>
      </c>
      <c r="F190" t="str">
        <f>HYPERLINK("https://talan.bank.gov.ua/get-user-certificate/0ep93zjp6kCikQ_UtBiS","Завантажити сертифікат")</f>
        <v>Завантажити сертифікат</v>
      </c>
    </row>
    <row r="191" spans="1:6" x14ac:dyDescent="0.3">
      <c r="A191" t="s">
        <v>657</v>
      </c>
      <c r="B191" t="s">
        <v>658</v>
      </c>
      <c r="C191" t="s">
        <v>659</v>
      </c>
      <c r="D191" t="s">
        <v>643</v>
      </c>
      <c r="E191" t="s">
        <v>644</v>
      </c>
      <c r="F191" t="str">
        <f>HYPERLINK("https://talan.bank.gov.ua/get-user-certificate/0ep93FWPRTZDYk13cRHz","Завантажити сертифікат")</f>
        <v>Завантажити сертифікат</v>
      </c>
    </row>
    <row r="192" spans="1:6" x14ac:dyDescent="0.3">
      <c r="A192" t="s">
        <v>660</v>
      </c>
      <c r="B192" t="s">
        <v>661</v>
      </c>
      <c r="C192" t="s">
        <v>662</v>
      </c>
      <c r="D192" t="s">
        <v>643</v>
      </c>
      <c r="E192" t="s">
        <v>644</v>
      </c>
      <c r="F192" t="str">
        <f>HYPERLINK("https://talan.bank.gov.ua/get-user-certificate/0ep93E3lH39j-meO71Cp","Завантажити сертифікат")</f>
        <v>Завантажити сертифікат</v>
      </c>
    </row>
    <row r="193" spans="1:6" x14ac:dyDescent="0.3">
      <c r="A193" t="s">
        <v>663</v>
      </c>
      <c r="B193" t="s">
        <v>664</v>
      </c>
      <c r="C193" t="s">
        <v>665</v>
      </c>
      <c r="D193" t="s">
        <v>643</v>
      </c>
      <c r="E193" t="s">
        <v>644</v>
      </c>
      <c r="F193" t="str">
        <f>HYPERLINK("https://talan.bank.gov.ua/get-user-certificate/0ep93mvm5ZVVN0LvzzSX","Завантажити сертифікат")</f>
        <v>Завантажити сертифікат</v>
      </c>
    </row>
    <row r="194" spans="1:6" x14ac:dyDescent="0.3">
      <c r="A194" t="s">
        <v>666</v>
      </c>
      <c r="B194" t="s">
        <v>667</v>
      </c>
      <c r="C194" t="s">
        <v>668</v>
      </c>
      <c r="D194" t="s">
        <v>669</v>
      </c>
      <c r="E194" t="s">
        <v>670</v>
      </c>
      <c r="F194" t="str">
        <f>HYPERLINK("https://talan.bank.gov.ua/get-user-certificate/0ep93_UiHgK_CVe7eVg8","Завантажити сертифікат")</f>
        <v>Завантажити сертифікат</v>
      </c>
    </row>
    <row r="195" spans="1:6" x14ac:dyDescent="0.3">
      <c r="A195" t="s">
        <v>671</v>
      </c>
      <c r="B195" t="s">
        <v>672</v>
      </c>
      <c r="C195" t="s">
        <v>673</v>
      </c>
      <c r="D195" t="s">
        <v>674</v>
      </c>
      <c r="E195" t="s">
        <v>670</v>
      </c>
      <c r="F195" t="str">
        <f>HYPERLINK("https://talan.bank.gov.ua/get-user-certificate/0ep93HkBlgKVIo1uXpp3","Завантажити сертифікат")</f>
        <v>Завантажити сертифікат</v>
      </c>
    </row>
    <row r="196" spans="1:6" x14ac:dyDescent="0.3">
      <c r="A196" t="s">
        <v>675</v>
      </c>
      <c r="B196" t="s">
        <v>676</v>
      </c>
      <c r="C196" t="s">
        <v>677</v>
      </c>
      <c r="D196" t="s">
        <v>678</v>
      </c>
      <c r="E196" t="s">
        <v>679</v>
      </c>
      <c r="F196" t="str">
        <f>HYPERLINK("https://talan.bank.gov.ua/get-user-certificate/0ep93-3II9FkRFUvlBWG","Завантажити сертифікат")</f>
        <v>Завантажити сертифікат</v>
      </c>
    </row>
    <row r="197" spans="1:6" x14ac:dyDescent="0.3">
      <c r="A197" t="s">
        <v>680</v>
      </c>
      <c r="B197" t="s">
        <v>681</v>
      </c>
      <c r="C197" t="s">
        <v>682</v>
      </c>
      <c r="D197" t="s">
        <v>678</v>
      </c>
      <c r="E197" t="s">
        <v>679</v>
      </c>
      <c r="F197" t="str">
        <f>HYPERLINK("https://talan.bank.gov.ua/get-user-certificate/0ep9380A0BO3IEZZ-NGr","Завантажити сертифікат")</f>
        <v>Завантажити сертифікат</v>
      </c>
    </row>
    <row r="198" spans="1:6" x14ac:dyDescent="0.3">
      <c r="A198" t="s">
        <v>683</v>
      </c>
      <c r="B198" t="s">
        <v>684</v>
      </c>
      <c r="C198" t="s">
        <v>685</v>
      </c>
      <c r="D198" t="s">
        <v>678</v>
      </c>
      <c r="E198" t="s">
        <v>679</v>
      </c>
      <c r="F198" t="str">
        <f>HYPERLINK("https://talan.bank.gov.ua/get-user-certificate/0ep93xDN2LDLH7DMEi8e","Завантажити сертифікат")</f>
        <v>Завантажити сертифікат</v>
      </c>
    </row>
    <row r="199" spans="1:6" x14ac:dyDescent="0.3">
      <c r="A199" t="s">
        <v>686</v>
      </c>
      <c r="B199" t="s">
        <v>687</v>
      </c>
      <c r="C199" t="s">
        <v>688</v>
      </c>
      <c r="D199" t="s">
        <v>678</v>
      </c>
      <c r="E199" t="s">
        <v>679</v>
      </c>
      <c r="F199" t="str">
        <f>HYPERLINK("https://talan.bank.gov.ua/get-user-certificate/0ep93z0yHBFhG2E_GF4_","Завантажити сертифікат")</f>
        <v>Завантажити сертифікат</v>
      </c>
    </row>
    <row r="200" spans="1:6" x14ac:dyDescent="0.3">
      <c r="A200" t="s">
        <v>689</v>
      </c>
      <c r="B200" t="s">
        <v>690</v>
      </c>
      <c r="C200" t="s">
        <v>691</v>
      </c>
      <c r="D200" t="s">
        <v>678</v>
      </c>
      <c r="E200" t="s">
        <v>679</v>
      </c>
      <c r="F200" t="str">
        <f>HYPERLINK("https://talan.bank.gov.ua/get-user-certificate/0ep93z23a_JNzZr5SEFn","Завантажити сертифікат")</f>
        <v>Завантажити сертифікат</v>
      </c>
    </row>
    <row r="201" spans="1:6" x14ac:dyDescent="0.3">
      <c r="A201" t="s">
        <v>692</v>
      </c>
      <c r="B201" t="s">
        <v>693</v>
      </c>
      <c r="C201" t="s">
        <v>694</v>
      </c>
      <c r="D201" t="s">
        <v>678</v>
      </c>
      <c r="E201" t="s">
        <v>679</v>
      </c>
      <c r="F201" t="str">
        <f>HYPERLINK("https://talan.bank.gov.ua/get-user-certificate/0ep93CdV01LBJdgYLkVl","Завантажити сертифікат")</f>
        <v>Завантажити сертифікат</v>
      </c>
    </row>
    <row r="202" spans="1:6" x14ac:dyDescent="0.3">
      <c r="A202" t="s">
        <v>695</v>
      </c>
      <c r="B202" t="s">
        <v>696</v>
      </c>
      <c r="C202" t="s">
        <v>697</v>
      </c>
      <c r="D202" t="s">
        <v>678</v>
      </c>
      <c r="E202" t="s">
        <v>679</v>
      </c>
      <c r="F202" t="str">
        <f>HYPERLINK("https://talan.bank.gov.ua/get-user-certificate/0ep93sGQqktTT_ALehxI","Завантажити сертифікат")</f>
        <v>Завантажити сертифікат</v>
      </c>
    </row>
    <row r="203" spans="1:6" x14ac:dyDescent="0.3">
      <c r="A203" t="s">
        <v>698</v>
      </c>
      <c r="B203" t="s">
        <v>699</v>
      </c>
      <c r="C203" t="s">
        <v>700</v>
      </c>
      <c r="D203" t="s">
        <v>678</v>
      </c>
      <c r="E203" t="s">
        <v>679</v>
      </c>
      <c r="F203" t="str">
        <f>HYPERLINK("https://talan.bank.gov.ua/get-user-certificate/0ep93z2u49gcmsQ03bMf","Завантажити сертифікат")</f>
        <v>Завантажити сертифікат</v>
      </c>
    </row>
    <row r="204" spans="1:6" x14ac:dyDescent="0.3">
      <c r="A204" t="s">
        <v>701</v>
      </c>
      <c r="B204" t="s">
        <v>702</v>
      </c>
      <c r="C204" t="s">
        <v>703</v>
      </c>
      <c r="D204" t="s">
        <v>704</v>
      </c>
      <c r="E204" t="s">
        <v>705</v>
      </c>
      <c r="F204" t="str">
        <f>HYPERLINK("https://talan.bank.gov.ua/get-user-certificate/0ep939nufe91jf_JgvqC","Завантажити сертифікат")</f>
        <v>Завантажити сертифікат</v>
      </c>
    </row>
    <row r="205" spans="1:6" x14ac:dyDescent="0.3">
      <c r="A205" t="s">
        <v>706</v>
      </c>
      <c r="B205" t="s">
        <v>707</v>
      </c>
      <c r="C205" t="s">
        <v>708</v>
      </c>
      <c r="D205" t="s">
        <v>709</v>
      </c>
      <c r="E205" t="s">
        <v>705</v>
      </c>
      <c r="F205" t="str">
        <f>HYPERLINK("https://talan.bank.gov.ua/get-user-certificate/0ep933Ok_qUWeU1WZlVH","Завантажити сертифікат")</f>
        <v>Завантажити сертифікат</v>
      </c>
    </row>
    <row r="206" spans="1:6" x14ac:dyDescent="0.3">
      <c r="A206" t="s">
        <v>710</v>
      </c>
      <c r="B206" t="s">
        <v>711</v>
      </c>
      <c r="C206" t="s">
        <v>712</v>
      </c>
      <c r="D206" t="s">
        <v>713</v>
      </c>
      <c r="E206" t="s">
        <v>705</v>
      </c>
      <c r="F206" t="str">
        <f>HYPERLINK("https://talan.bank.gov.ua/get-user-certificate/0ep937oONG_R9NZMqjWo","Завантажити сертифікат")</f>
        <v>Завантажити сертифікат</v>
      </c>
    </row>
    <row r="207" spans="1:6" x14ac:dyDescent="0.3">
      <c r="A207" t="s">
        <v>714</v>
      </c>
      <c r="B207" t="s">
        <v>715</v>
      </c>
      <c r="C207" t="s">
        <v>716</v>
      </c>
      <c r="D207" t="s">
        <v>717</v>
      </c>
      <c r="E207" t="s">
        <v>705</v>
      </c>
      <c r="F207" t="str">
        <f>HYPERLINK("https://talan.bank.gov.ua/get-user-certificate/0ep93dwMHWJ-oc1dbIpN","Завантажити сертифікат")</f>
        <v>Завантажити сертифікат</v>
      </c>
    </row>
    <row r="208" spans="1:6" x14ac:dyDescent="0.3">
      <c r="A208" t="s">
        <v>718</v>
      </c>
      <c r="B208" t="s">
        <v>719</v>
      </c>
      <c r="C208" t="s">
        <v>720</v>
      </c>
      <c r="D208" t="s">
        <v>721</v>
      </c>
      <c r="E208" t="s">
        <v>722</v>
      </c>
      <c r="F208" t="str">
        <f>HYPERLINK("https://talan.bank.gov.ua/get-user-certificate/0ep93B5-ANqVpa_OLFMo","Завантажити сертифікат")</f>
        <v>Завантажити сертифікат</v>
      </c>
    </row>
    <row r="209" spans="1:6" x14ac:dyDescent="0.3">
      <c r="A209" t="s">
        <v>723</v>
      </c>
      <c r="B209" t="s">
        <v>724</v>
      </c>
      <c r="C209" t="s">
        <v>725</v>
      </c>
      <c r="D209" t="s">
        <v>721</v>
      </c>
      <c r="E209" t="s">
        <v>722</v>
      </c>
      <c r="F209" t="str">
        <f>HYPERLINK("https://talan.bank.gov.ua/get-user-certificate/0ep934v5tEck0iQU-_eW","Завантажити сертифікат")</f>
        <v>Завантажити сертифікат</v>
      </c>
    </row>
    <row r="210" spans="1:6" x14ac:dyDescent="0.3">
      <c r="A210" t="s">
        <v>726</v>
      </c>
      <c r="B210" t="s">
        <v>727</v>
      </c>
      <c r="C210" t="s">
        <v>728</v>
      </c>
      <c r="D210" t="s">
        <v>729</v>
      </c>
      <c r="E210" t="s">
        <v>730</v>
      </c>
      <c r="F210" t="str">
        <f>HYPERLINK("https://talan.bank.gov.ua/get-user-certificate/0ep93VySHv3Gdz1pui9k","Завантажити сертифікат")</f>
        <v>Завантажити сертифікат</v>
      </c>
    </row>
    <row r="211" spans="1:6" x14ac:dyDescent="0.3">
      <c r="A211" t="s">
        <v>731</v>
      </c>
      <c r="B211" t="s">
        <v>732</v>
      </c>
      <c r="C211" t="s">
        <v>733</v>
      </c>
      <c r="D211" t="s">
        <v>729</v>
      </c>
      <c r="E211" t="s">
        <v>730</v>
      </c>
      <c r="F211" t="str">
        <f>HYPERLINK("https://talan.bank.gov.ua/get-user-certificate/0ep93bWKNaEr-1nhPozq","Завантажити сертифікат")</f>
        <v>Завантажити сертифікат</v>
      </c>
    </row>
    <row r="212" spans="1:6" x14ac:dyDescent="0.3">
      <c r="A212" t="s">
        <v>734</v>
      </c>
      <c r="B212" t="s">
        <v>735</v>
      </c>
      <c r="C212" t="s">
        <v>736</v>
      </c>
      <c r="D212" t="s">
        <v>729</v>
      </c>
      <c r="E212" t="s">
        <v>730</v>
      </c>
      <c r="F212" t="str">
        <f>HYPERLINK("https://talan.bank.gov.ua/get-user-certificate/0ep93VJD_ECSK2pXgxE2","Завантажити сертифікат")</f>
        <v>Завантажити сертифікат</v>
      </c>
    </row>
    <row r="213" spans="1:6" x14ac:dyDescent="0.3">
      <c r="A213" t="s">
        <v>737</v>
      </c>
      <c r="B213" t="s">
        <v>738</v>
      </c>
      <c r="C213" t="s">
        <v>739</v>
      </c>
      <c r="D213" t="s">
        <v>740</v>
      </c>
      <c r="E213" t="s">
        <v>741</v>
      </c>
      <c r="F213" t="str">
        <f>HYPERLINK("https://talan.bank.gov.ua/get-user-certificate/0ep93UotoAZPCzx3NSnW","Завантажити сертифікат")</f>
        <v>Завантажити сертифікат</v>
      </c>
    </row>
    <row r="214" spans="1:6" x14ac:dyDescent="0.3">
      <c r="A214" t="s">
        <v>742</v>
      </c>
      <c r="B214" t="s">
        <v>743</v>
      </c>
      <c r="C214" t="s">
        <v>744</v>
      </c>
      <c r="D214" t="s">
        <v>740</v>
      </c>
      <c r="E214" t="s">
        <v>741</v>
      </c>
      <c r="F214" t="str">
        <f>HYPERLINK("https://talan.bank.gov.ua/get-user-certificate/0ep93S-JC_GFFpSZ2wor","Завантажити сертифікат")</f>
        <v>Завантажити сертифікат</v>
      </c>
    </row>
    <row r="215" spans="1:6" x14ac:dyDescent="0.3">
      <c r="A215" t="s">
        <v>745</v>
      </c>
      <c r="B215" t="s">
        <v>746</v>
      </c>
      <c r="C215" t="s">
        <v>747</v>
      </c>
      <c r="D215" t="s">
        <v>740</v>
      </c>
      <c r="E215" t="s">
        <v>741</v>
      </c>
      <c r="F215" t="str">
        <f>HYPERLINK("https://talan.bank.gov.ua/get-user-certificate/0ep938eu2AG4WqZ2Oyr-","Завантажити сертифікат")</f>
        <v>Завантажити сертифікат</v>
      </c>
    </row>
    <row r="216" spans="1:6" x14ac:dyDescent="0.3">
      <c r="A216" t="s">
        <v>748</v>
      </c>
      <c r="B216" t="s">
        <v>749</v>
      </c>
      <c r="C216" t="s">
        <v>750</v>
      </c>
      <c r="D216" t="s">
        <v>740</v>
      </c>
      <c r="E216" t="s">
        <v>741</v>
      </c>
      <c r="F216" t="str">
        <f>HYPERLINK("https://talan.bank.gov.ua/get-user-certificate/0ep93tdysAru73roNg_R","Завантажити сертифікат")</f>
        <v>Завантажити сертифікат</v>
      </c>
    </row>
    <row r="217" spans="1:6" x14ac:dyDescent="0.3">
      <c r="A217" t="s">
        <v>751</v>
      </c>
      <c r="B217" t="s">
        <v>752</v>
      </c>
      <c r="C217" t="s">
        <v>753</v>
      </c>
      <c r="D217" t="s">
        <v>740</v>
      </c>
      <c r="E217" t="s">
        <v>741</v>
      </c>
      <c r="F217" t="str">
        <f>HYPERLINK("https://talan.bank.gov.ua/get-user-certificate/0ep93uqv09NzQSBFRgnc","Завантажити сертифікат")</f>
        <v>Завантажити сертифікат</v>
      </c>
    </row>
    <row r="218" spans="1:6" x14ac:dyDescent="0.3">
      <c r="A218" t="s">
        <v>754</v>
      </c>
      <c r="B218" t="s">
        <v>755</v>
      </c>
      <c r="C218" t="s">
        <v>756</v>
      </c>
      <c r="D218" t="s">
        <v>740</v>
      </c>
      <c r="E218" t="s">
        <v>741</v>
      </c>
      <c r="F218" t="str">
        <f>HYPERLINK("https://talan.bank.gov.ua/get-user-certificate/0ep93BYSnl5-pFspdhMV","Завантажити сертифікат")</f>
        <v>Завантажити сертифікат</v>
      </c>
    </row>
    <row r="219" spans="1:6" x14ac:dyDescent="0.3">
      <c r="A219" t="s">
        <v>757</v>
      </c>
      <c r="B219" t="s">
        <v>758</v>
      </c>
      <c r="C219" t="s">
        <v>759</v>
      </c>
      <c r="D219" t="s">
        <v>740</v>
      </c>
      <c r="E219" t="s">
        <v>741</v>
      </c>
      <c r="F219" t="str">
        <f>HYPERLINK("https://talan.bank.gov.ua/get-user-certificate/0ep93rsMaA8A94J63EsB","Завантажити сертифікат")</f>
        <v>Завантажити сертифікат</v>
      </c>
    </row>
    <row r="220" spans="1:6" x14ac:dyDescent="0.3">
      <c r="A220" t="s">
        <v>760</v>
      </c>
      <c r="B220" t="s">
        <v>761</v>
      </c>
      <c r="C220" t="s">
        <v>762</v>
      </c>
      <c r="D220" t="s">
        <v>740</v>
      </c>
      <c r="E220" t="s">
        <v>741</v>
      </c>
      <c r="F220" t="str">
        <f>HYPERLINK("https://talan.bank.gov.ua/get-user-certificate/0ep93oEW86whkVtCCIen","Завантажити сертифікат")</f>
        <v>Завантажити сертифікат</v>
      </c>
    </row>
    <row r="221" spans="1:6" x14ac:dyDescent="0.3">
      <c r="A221" t="s">
        <v>763</v>
      </c>
      <c r="B221" t="s">
        <v>764</v>
      </c>
      <c r="C221" t="s">
        <v>765</v>
      </c>
      <c r="D221" t="s">
        <v>740</v>
      </c>
      <c r="E221" t="s">
        <v>741</v>
      </c>
      <c r="F221" t="str">
        <f>HYPERLINK("https://talan.bank.gov.ua/get-user-certificate/0ep93VtAmET2wRtH21Xl","Завантажити сертифікат")</f>
        <v>Завантажити сертифікат</v>
      </c>
    </row>
    <row r="222" spans="1:6" x14ac:dyDescent="0.3">
      <c r="A222" t="s">
        <v>766</v>
      </c>
      <c r="B222" t="s">
        <v>767</v>
      </c>
      <c r="C222" t="s">
        <v>768</v>
      </c>
      <c r="D222" t="s">
        <v>740</v>
      </c>
      <c r="E222" t="s">
        <v>741</v>
      </c>
      <c r="F222" t="str">
        <f>HYPERLINK("https://talan.bank.gov.ua/get-user-certificate/0ep93rNvY9qK8hA7MINt","Завантажити сертифікат")</f>
        <v>Завантажити сертифікат</v>
      </c>
    </row>
    <row r="223" spans="1:6" x14ac:dyDescent="0.3">
      <c r="A223" t="s">
        <v>769</v>
      </c>
      <c r="B223" t="s">
        <v>770</v>
      </c>
      <c r="C223" t="s">
        <v>771</v>
      </c>
      <c r="D223" t="s">
        <v>740</v>
      </c>
      <c r="E223" t="s">
        <v>741</v>
      </c>
      <c r="F223" t="str">
        <f>HYPERLINK("https://talan.bank.gov.ua/get-user-certificate/0ep93N30dz0M2tHfnfWs","Завантажити сертифікат")</f>
        <v>Завантажити сертифікат</v>
      </c>
    </row>
    <row r="224" spans="1:6" x14ac:dyDescent="0.3">
      <c r="A224" t="s">
        <v>772</v>
      </c>
      <c r="B224" t="s">
        <v>773</v>
      </c>
      <c r="C224" t="s">
        <v>774</v>
      </c>
      <c r="D224" t="s">
        <v>740</v>
      </c>
      <c r="E224" t="s">
        <v>741</v>
      </c>
      <c r="F224" t="str">
        <f>HYPERLINK("https://talan.bank.gov.ua/get-user-certificate/0ep938e6ZP8LI1XeRCz1","Завантажити сертифікат")</f>
        <v>Завантажити сертифікат</v>
      </c>
    </row>
    <row r="225" spans="1:6" x14ac:dyDescent="0.3">
      <c r="A225" t="s">
        <v>775</v>
      </c>
      <c r="B225" t="s">
        <v>776</v>
      </c>
      <c r="C225" t="s">
        <v>777</v>
      </c>
      <c r="D225" t="s">
        <v>740</v>
      </c>
      <c r="E225" t="s">
        <v>741</v>
      </c>
      <c r="F225" t="str">
        <f>HYPERLINK("https://talan.bank.gov.ua/get-user-certificate/0ep93hl4Eb-_yvxxPJWI","Завантажити сертифікат")</f>
        <v>Завантажити сертифікат</v>
      </c>
    </row>
    <row r="226" spans="1:6" x14ac:dyDescent="0.3">
      <c r="A226" t="s">
        <v>778</v>
      </c>
      <c r="B226" t="s">
        <v>779</v>
      </c>
      <c r="C226" t="s">
        <v>780</v>
      </c>
      <c r="D226" t="s">
        <v>740</v>
      </c>
      <c r="E226" t="s">
        <v>741</v>
      </c>
      <c r="F226" t="str">
        <f>HYPERLINK("https://talan.bank.gov.ua/get-user-certificate/0ep93KLjUN9jKVNe-WK4","Завантажити сертифікат")</f>
        <v>Завантажити сертифікат</v>
      </c>
    </row>
    <row r="227" spans="1:6" x14ac:dyDescent="0.3">
      <c r="A227" t="s">
        <v>781</v>
      </c>
      <c r="B227" t="s">
        <v>782</v>
      </c>
      <c r="C227" t="s">
        <v>783</v>
      </c>
      <c r="D227" t="s">
        <v>784</v>
      </c>
      <c r="E227" t="s">
        <v>785</v>
      </c>
      <c r="F227" t="str">
        <f>HYPERLINK("https://talan.bank.gov.ua/get-user-certificate/0ep93DnEVgUVPJ_2WuBH","Завантажити сертифікат")</f>
        <v>Завантажити сертифікат</v>
      </c>
    </row>
    <row r="228" spans="1:6" x14ac:dyDescent="0.3">
      <c r="A228" t="s">
        <v>786</v>
      </c>
      <c r="B228" t="s">
        <v>787</v>
      </c>
      <c r="C228" t="s">
        <v>788</v>
      </c>
      <c r="D228" t="s">
        <v>784</v>
      </c>
      <c r="E228" t="s">
        <v>785</v>
      </c>
      <c r="F228" t="str">
        <f>HYPERLINK("https://talan.bank.gov.ua/get-user-certificate/0ep93GBCfmjcM_o8KlOn","Завантажити сертифікат")</f>
        <v>Завантажити сертифікат</v>
      </c>
    </row>
    <row r="229" spans="1:6" x14ac:dyDescent="0.3">
      <c r="A229" t="s">
        <v>789</v>
      </c>
      <c r="B229" t="s">
        <v>790</v>
      </c>
      <c r="C229" t="s">
        <v>791</v>
      </c>
      <c r="D229" t="s">
        <v>784</v>
      </c>
      <c r="E229" t="s">
        <v>785</v>
      </c>
      <c r="F229" t="str">
        <f>HYPERLINK("https://talan.bank.gov.ua/get-user-certificate/0ep93jJrK1z9AgjXoyTy","Завантажити сертифікат")</f>
        <v>Завантажити сертифікат</v>
      </c>
    </row>
    <row r="230" spans="1:6" x14ac:dyDescent="0.3">
      <c r="A230" t="s">
        <v>792</v>
      </c>
      <c r="B230" t="s">
        <v>793</v>
      </c>
      <c r="C230" t="s">
        <v>794</v>
      </c>
      <c r="D230" t="s">
        <v>784</v>
      </c>
      <c r="E230" t="s">
        <v>785</v>
      </c>
      <c r="F230" t="str">
        <f>HYPERLINK("https://talan.bank.gov.ua/get-user-certificate/0ep93WXvQF3u3jH9zsjK","Завантажити сертифікат")</f>
        <v>Завантажити сертифікат</v>
      </c>
    </row>
    <row r="231" spans="1:6" x14ac:dyDescent="0.3">
      <c r="A231" t="s">
        <v>795</v>
      </c>
      <c r="B231" t="s">
        <v>796</v>
      </c>
      <c r="C231" t="s">
        <v>797</v>
      </c>
      <c r="D231" t="s">
        <v>798</v>
      </c>
      <c r="E231" t="s">
        <v>785</v>
      </c>
      <c r="F231" t="str">
        <f>HYPERLINK("https://talan.bank.gov.ua/get-user-certificate/0ep93kJO_VRgA3QsqAiF","Завантажити сертифікат")</f>
        <v>Завантажити сертифікат</v>
      </c>
    </row>
    <row r="232" spans="1:6" x14ac:dyDescent="0.3">
      <c r="A232" t="s">
        <v>799</v>
      </c>
      <c r="B232" t="s">
        <v>800</v>
      </c>
      <c r="C232" t="s">
        <v>801</v>
      </c>
      <c r="D232" t="s">
        <v>798</v>
      </c>
      <c r="E232" t="s">
        <v>785</v>
      </c>
      <c r="F232" t="str">
        <f>HYPERLINK("https://talan.bank.gov.ua/get-user-certificate/0ep93VYenWFGg0ihIpzE","Завантажити сертифікат")</f>
        <v>Завантажити сертифікат</v>
      </c>
    </row>
    <row r="233" spans="1:6" x14ac:dyDescent="0.3">
      <c r="A233" t="s">
        <v>802</v>
      </c>
      <c r="B233" t="s">
        <v>803</v>
      </c>
      <c r="C233" t="s">
        <v>804</v>
      </c>
      <c r="D233" t="s">
        <v>798</v>
      </c>
      <c r="E233" t="s">
        <v>785</v>
      </c>
      <c r="F233" t="str">
        <f>HYPERLINK("https://talan.bank.gov.ua/get-user-certificate/0ep93gvvnBYiylYGlnnW","Завантажити сертифікат")</f>
        <v>Завантажити сертифікат</v>
      </c>
    </row>
    <row r="234" spans="1:6" x14ac:dyDescent="0.3">
      <c r="A234" t="s">
        <v>805</v>
      </c>
      <c r="B234" t="s">
        <v>806</v>
      </c>
      <c r="C234" t="s">
        <v>807</v>
      </c>
      <c r="D234" t="s">
        <v>798</v>
      </c>
      <c r="E234" t="s">
        <v>785</v>
      </c>
      <c r="F234" t="str">
        <f>HYPERLINK("https://talan.bank.gov.ua/get-user-certificate/0ep93Og5_pgVRgvSNYpL","Завантажити сертифікат")</f>
        <v>Завантажити сертифікат</v>
      </c>
    </row>
    <row r="235" spans="1:6" x14ac:dyDescent="0.3">
      <c r="A235" t="s">
        <v>808</v>
      </c>
      <c r="B235" t="s">
        <v>809</v>
      </c>
      <c r="C235" t="s">
        <v>810</v>
      </c>
      <c r="D235" t="s">
        <v>798</v>
      </c>
      <c r="E235" t="s">
        <v>785</v>
      </c>
      <c r="F235" t="str">
        <f>HYPERLINK("https://talan.bank.gov.ua/get-user-certificate/0ep933h-goAyHCudppIY","Завантажити сертифікат")</f>
        <v>Завантажити сертифікат</v>
      </c>
    </row>
    <row r="236" spans="1:6" s="2" customFormat="1" x14ac:dyDescent="0.3">
      <c r="A236" s="2" t="s">
        <v>811</v>
      </c>
      <c r="B236" s="2" t="s">
        <v>812</v>
      </c>
      <c r="C236" s="2" t="s">
        <v>813</v>
      </c>
      <c r="D236" s="2" t="s">
        <v>814</v>
      </c>
      <c r="E236" s="2" t="s">
        <v>6345</v>
      </c>
      <c r="F236" t="str">
        <f>HYPERLINK("https://talan.bank.gov.ua/get-user-certificate/xg9ZofJviwMKfSt03tNI","Завантажити сертифікат")</f>
        <v>Завантажити сертифікат</v>
      </c>
    </row>
    <row r="237" spans="1:6" s="2" customFormat="1" x14ac:dyDescent="0.3">
      <c r="A237" s="2" t="s">
        <v>815</v>
      </c>
      <c r="B237" s="2" t="s">
        <v>816</v>
      </c>
      <c r="C237" s="2" t="s">
        <v>817</v>
      </c>
      <c r="D237" s="2" t="s">
        <v>814</v>
      </c>
      <c r="E237" s="2" t="s">
        <v>6345</v>
      </c>
      <c r="F237" t="str">
        <f>HYPERLINK("https://talan.bank.gov.ua/get-user-certificate/xg9ZoROr2b67tmMOnNwT","Завантажити сертифікат")</f>
        <v>Завантажити сертифікат</v>
      </c>
    </row>
    <row r="238" spans="1:6" x14ac:dyDescent="0.3">
      <c r="A238" t="s">
        <v>818</v>
      </c>
      <c r="B238" t="s">
        <v>819</v>
      </c>
      <c r="C238" t="s">
        <v>820</v>
      </c>
      <c r="D238" t="s">
        <v>6344</v>
      </c>
      <c r="E238" t="s">
        <v>821</v>
      </c>
      <c r="F238" t="str">
        <f>HYPERLINK("https://talan.bank.gov.ua/get-user-certificate/0ep93HGwjzKFqdNkYvJl","Завантажити сертифікат")</f>
        <v>Завантажити сертифікат</v>
      </c>
    </row>
    <row r="239" spans="1:6" x14ac:dyDescent="0.3">
      <c r="A239" t="s">
        <v>822</v>
      </c>
      <c r="B239" t="s">
        <v>823</v>
      </c>
      <c r="C239" t="s">
        <v>824</v>
      </c>
      <c r="D239" t="s">
        <v>6344</v>
      </c>
      <c r="E239" t="s">
        <v>821</v>
      </c>
      <c r="F239" t="str">
        <f>HYPERLINK("https://talan.bank.gov.ua/get-user-certificate/0ep93cfne4jCiphC068M","Завантажити сертифікат")</f>
        <v>Завантажити сертифікат</v>
      </c>
    </row>
    <row r="240" spans="1:6" x14ac:dyDescent="0.3">
      <c r="A240" t="s">
        <v>825</v>
      </c>
      <c r="B240" t="s">
        <v>826</v>
      </c>
      <c r="C240" t="s">
        <v>827</v>
      </c>
      <c r="D240" t="s">
        <v>828</v>
      </c>
      <c r="E240" t="s">
        <v>829</v>
      </c>
      <c r="F240" t="str">
        <f>HYPERLINK("https://talan.bank.gov.ua/get-user-certificate/0ep93QDgiSX_jH7WJYpK","Завантажити сертифікат")</f>
        <v>Завантажити сертифікат</v>
      </c>
    </row>
    <row r="241" spans="1:6" x14ac:dyDescent="0.3">
      <c r="A241" t="s">
        <v>830</v>
      </c>
      <c r="B241" t="s">
        <v>831</v>
      </c>
      <c r="C241" t="s">
        <v>832</v>
      </c>
      <c r="D241" t="s">
        <v>828</v>
      </c>
      <c r="E241" t="s">
        <v>829</v>
      </c>
      <c r="F241" t="str">
        <f>HYPERLINK("https://talan.bank.gov.ua/get-user-certificate/0ep93HxKAdL2yH3s0__R","Завантажити сертифікат")</f>
        <v>Завантажити сертифікат</v>
      </c>
    </row>
    <row r="242" spans="1:6" x14ac:dyDescent="0.3">
      <c r="A242" t="s">
        <v>833</v>
      </c>
      <c r="B242" t="s">
        <v>834</v>
      </c>
      <c r="C242" t="s">
        <v>835</v>
      </c>
      <c r="D242" t="s">
        <v>828</v>
      </c>
      <c r="E242" t="s">
        <v>829</v>
      </c>
      <c r="F242" t="str">
        <f>HYPERLINK("https://talan.bank.gov.ua/get-user-certificate/0ep93igpg4Un6zGc3Rt3","Завантажити сертифікат")</f>
        <v>Завантажити сертифікат</v>
      </c>
    </row>
    <row r="243" spans="1:6" x14ac:dyDescent="0.3">
      <c r="A243" t="s">
        <v>836</v>
      </c>
      <c r="B243" t="s">
        <v>837</v>
      </c>
      <c r="C243" t="s">
        <v>838</v>
      </c>
      <c r="D243" t="s">
        <v>828</v>
      </c>
      <c r="E243" t="s">
        <v>829</v>
      </c>
      <c r="F243" t="str">
        <f>HYPERLINK("https://talan.bank.gov.ua/get-user-certificate/0ep93DP4ijgrJ5WSphXv","Завантажити сертифікат")</f>
        <v>Завантажити сертифікат</v>
      </c>
    </row>
    <row r="244" spans="1:6" x14ac:dyDescent="0.3">
      <c r="A244" t="s">
        <v>839</v>
      </c>
      <c r="B244" t="s">
        <v>840</v>
      </c>
      <c r="C244" t="s">
        <v>841</v>
      </c>
      <c r="D244" t="s">
        <v>828</v>
      </c>
      <c r="E244" t="s">
        <v>829</v>
      </c>
      <c r="F244" t="str">
        <f>HYPERLINK("https://talan.bank.gov.ua/get-user-certificate/0ep93RLEkqll1OeXSmw-","Завантажити сертифікат")</f>
        <v>Завантажити сертифікат</v>
      </c>
    </row>
    <row r="245" spans="1:6" x14ac:dyDescent="0.3">
      <c r="A245" t="s">
        <v>842</v>
      </c>
      <c r="B245" t="s">
        <v>843</v>
      </c>
      <c r="C245" t="s">
        <v>844</v>
      </c>
      <c r="D245" t="s">
        <v>828</v>
      </c>
      <c r="E245" t="s">
        <v>829</v>
      </c>
      <c r="F245" t="str">
        <f>HYPERLINK("https://talan.bank.gov.ua/get-user-certificate/0ep93_2mzvw6L9sIYj1B","Завантажити сертифікат")</f>
        <v>Завантажити сертифікат</v>
      </c>
    </row>
    <row r="246" spans="1:6" x14ac:dyDescent="0.3">
      <c r="A246" t="s">
        <v>845</v>
      </c>
      <c r="B246" t="s">
        <v>846</v>
      </c>
      <c r="C246" t="s">
        <v>847</v>
      </c>
      <c r="D246" t="s">
        <v>828</v>
      </c>
      <c r="E246" t="s">
        <v>829</v>
      </c>
      <c r="F246" t="str">
        <f>HYPERLINK("https://talan.bank.gov.ua/get-user-certificate/0ep93WRc8R8QrH13_kAc","Завантажити сертифікат")</f>
        <v>Завантажити сертифікат</v>
      </c>
    </row>
    <row r="247" spans="1:6" x14ac:dyDescent="0.3">
      <c r="A247" t="s">
        <v>848</v>
      </c>
      <c r="B247" t="s">
        <v>849</v>
      </c>
      <c r="C247" t="s">
        <v>850</v>
      </c>
      <c r="D247" t="s">
        <v>851</v>
      </c>
      <c r="E247" t="s">
        <v>829</v>
      </c>
      <c r="F247" t="str">
        <f>HYPERLINK("https://talan.bank.gov.ua/get-user-certificate/0ep93Z0yXys6cVeicYru","Завантажити сертифікат")</f>
        <v>Завантажити сертифікат</v>
      </c>
    </row>
    <row r="248" spans="1:6" x14ac:dyDescent="0.3">
      <c r="A248" t="s">
        <v>852</v>
      </c>
      <c r="B248" t="s">
        <v>853</v>
      </c>
      <c r="C248" t="s">
        <v>854</v>
      </c>
      <c r="D248" t="s">
        <v>851</v>
      </c>
      <c r="E248" t="s">
        <v>829</v>
      </c>
      <c r="F248" t="str">
        <f>HYPERLINK("https://talan.bank.gov.ua/get-user-certificate/0ep93ki3NF1isvdWXISO","Завантажити сертифікат")</f>
        <v>Завантажити сертифікат</v>
      </c>
    </row>
    <row r="249" spans="1:6" x14ac:dyDescent="0.3">
      <c r="A249" t="s">
        <v>855</v>
      </c>
      <c r="B249" t="s">
        <v>856</v>
      </c>
      <c r="C249" t="s">
        <v>857</v>
      </c>
      <c r="D249" t="s">
        <v>851</v>
      </c>
      <c r="E249" t="s">
        <v>829</v>
      </c>
      <c r="F249" t="str">
        <f>HYPERLINK("https://talan.bank.gov.ua/get-user-certificate/0ep93HmBvWhnjYXw5b_J","Завантажити сертифікат")</f>
        <v>Завантажити сертифікат</v>
      </c>
    </row>
    <row r="250" spans="1:6" x14ac:dyDescent="0.3">
      <c r="A250" t="s">
        <v>858</v>
      </c>
      <c r="B250" t="s">
        <v>859</v>
      </c>
      <c r="C250" t="s">
        <v>860</v>
      </c>
      <c r="D250" t="s">
        <v>851</v>
      </c>
      <c r="E250" t="s">
        <v>829</v>
      </c>
      <c r="F250" t="str">
        <f>HYPERLINK("https://talan.bank.gov.ua/get-user-certificate/0ep93r8BbRu0_j9LgWIS","Завантажити сертифікат")</f>
        <v>Завантажити сертифікат</v>
      </c>
    </row>
    <row r="251" spans="1:6" x14ac:dyDescent="0.3">
      <c r="A251" t="s">
        <v>861</v>
      </c>
      <c r="B251" t="s">
        <v>862</v>
      </c>
      <c r="C251" t="s">
        <v>863</v>
      </c>
      <c r="D251" t="s">
        <v>851</v>
      </c>
      <c r="E251" t="s">
        <v>829</v>
      </c>
      <c r="F251" t="str">
        <f>HYPERLINK("https://talan.bank.gov.ua/get-user-certificate/0ep934USkbMeUNEQvX42","Завантажити сертифікат")</f>
        <v>Завантажити сертифікат</v>
      </c>
    </row>
    <row r="252" spans="1:6" x14ac:dyDescent="0.3">
      <c r="A252" t="s">
        <v>864</v>
      </c>
      <c r="B252" t="s">
        <v>865</v>
      </c>
      <c r="C252" t="s">
        <v>866</v>
      </c>
      <c r="D252" t="s">
        <v>851</v>
      </c>
      <c r="E252" t="s">
        <v>829</v>
      </c>
      <c r="F252" t="str">
        <f>HYPERLINK("https://talan.bank.gov.ua/get-user-certificate/0ep93CzOm10LOdffWCET","Завантажити сертифікат")</f>
        <v>Завантажити сертифікат</v>
      </c>
    </row>
    <row r="253" spans="1:6" x14ac:dyDescent="0.3">
      <c r="A253" t="s">
        <v>867</v>
      </c>
      <c r="B253" t="s">
        <v>868</v>
      </c>
      <c r="C253" t="s">
        <v>869</v>
      </c>
      <c r="D253" t="s">
        <v>851</v>
      </c>
      <c r="E253" t="s">
        <v>829</v>
      </c>
      <c r="F253" t="str">
        <f>HYPERLINK("https://talan.bank.gov.ua/get-user-certificate/0ep93kAcNkF528oDe8rY","Завантажити сертифікат")</f>
        <v>Завантажити сертифікат</v>
      </c>
    </row>
    <row r="254" spans="1:6" x14ac:dyDescent="0.3">
      <c r="A254" t="s">
        <v>870</v>
      </c>
      <c r="B254" t="s">
        <v>871</v>
      </c>
      <c r="C254" t="s">
        <v>872</v>
      </c>
      <c r="D254" t="s">
        <v>851</v>
      </c>
      <c r="E254" t="s">
        <v>829</v>
      </c>
      <c r="F254" t="str">
        <f>HYPERLINK("https://talan.bank.gov.ua/get-user-certificate/0ep93j0OlvcgZjpfmt0u","Завантажити сертифікат")</f>
        <v>Завантажити сертифікат</v>
      </c>
    </row>
    <row r="255" spans="1:6" x14ac:dyDescent="0.3">
      <c r="A255" t="s">
        <v>873</v>
      </c>
      <c r="B255" t="s">
        <v>874</v>
      </c>
      <c r="C255" t="s">
        <v>875</v>
      </c>
      <c r="D255" t="s">
        <v>851</v>
      </c>
      <c r="E255" t="s">
        <v>829</v>
      </c>
      <c r="F255" t="str">
        <f>HYPERLINK("https://talan.bank.gov.ua/get-user-certificate/0ep93xeTMsbV-Py8KAMo","Завантажити сертифікат")</f>
        <v>Завантажити сертифікат</v>
      </c>
    </row>
    <row r="256" spans="1:6" x14ac:dyDescent="0.3">
      <c r="A256" t="s">
        <v>876</v>
      </c>
      <c r="B256" t="s">
        <v>877</v>
      </c>
      <c r="C256" t="s">
        <v>878</v>
      </c>
      <c r="D256" t="s">
        <v>879</v>
      </c>
      <c r="E256" t="s">
        <v>880</v>
      </c>
      <c r="F256" t="str">
        <f>HYPERLINK("https://talan.bank.gov.ua/get-user-certificate/0ep93oBbIpdleWcIp13u","Завантажити сертифікат")</f>
        <v>Завантажити сертифікат</v>
      </c>
    </row>
    <row r="257" spans="1:6" x14ac:dyDescent="0.3">
      <c r="A257" t="s">
        <v>881</v>
      </c>
      <c r="B257" t="s">
        <v>882</v>
      </c>
      <c r="C257" t="s">
        <v>883</v>
      </c>
      <c r="D257" t="s">
        <v>879</v>
      </c>
      <c r="E257" t="s">
        <v>880</v>
      </c>
      <c r="F257" t="str">
        <f>HYPERLINK("https://talan.bank.gov.ua/get-user-certificate/0ep93t-aYYOciyyJHnfZ","Завантажити сертифікат")</f>
        <v>Завантажити сертифікат</v>
      </c>
    </row>
    <row r="258" spans="1:6" x14ac:dyDescent="0.3">
      <c r="A258" t="s">
        <v>884</v>
      </c>
      <c r="B258" t="s">
        <v>885</v>
      </c>
      <c r="C258" t="s">
        <v>886</v>
      </c>
      <c r="D258" t="s">
        <v>879</v>
      </c>
      <c r="E258" t="s">
        <v>880</v>
      </c>
      <c r="F258" t="str">
        <f>HYPERLINK("https://talan.bank.gov.ua/get-user-certificate/0ep93aaexJSNQrvD19gl","Завантажити сертифікат")</f>
        <v>Завантажити сертифікат</v>
      </c>
    </row>
    <row r="259" spans="1:6" x14ac:dyDescent="0.3">
      <c r="A259" t="s">
        <v>887</v>
      </c>
      <c r="B259" t="s">
        <v>888</v>
      </c>
      <c r="C259" t="s">
        <v>889</v>
      </c>
      <c r="D259" t="s">
        <v>879</v>
      </c>
      <c r="E259" t="s">
        <v>880</v>
      </c>
      <c r="F259" t="str">
        <f>HYPERLINK("https://talan.bank.gov.ua/get-user-certificate/0ep933b8lWMYJiFfDkWN","Завантажити сертифікат")</f>
        <v>Завантажити сертифікат</v>
      </c>
    </row>
    <row r="260" spans="1:6" x14ac:dyDescent="0.3">
      <c r="A260" t="s">
        <v>890</v>
      </c>
      <c r="B260" t="s">
        <v>891</v>
      </c>
      <c r="C260" t="s">
        <v>892</v>
      </c>
      <c r="D260" t="s">
        <v>879</v>
      </c>
      <c r="E260" t="s">
        <v>880</v>
      </c>
      <c r="F260" t="str">
        <f>HYPERLINK("https://talan.bank.gov.ua/get-user-certificate/0ep93_Es38FDBsFTn-0e","Завантажити сертифікат")</f>
        <v>Завантажити сертифікат</v>
      </c>
    </row>
    <row r="261" spans="1:6" x14ac:dyDescent="0.3">
      <c r="A261" t="s">
        <v>893</v>
      </c>
      <c r="B261" t="s">
        <v>894</v>
      </c>
      <c r="C261" t="s">
        <v>895</v>
      </c>
      <c r="D261" t="s">
        <v>879</v>
      </c>
      <c r="E261" t="s">
        <v>880</v>
      </c>
      <c r="F261" t="str">
        <f>HYPERLINK("https://talan.bank.gov.ua/get-user-certificate/0ep93jEcoFvOhCLF20UU","Завантажити сертифікат")</f>
        <v>Завантажити сертифікат</v>
      </c>
    </row>
    <row r="262" spans="1:6" x14ac:dyDescent="0.3">
      <c r="A262" t="s">
        <v>896</v>
      </c>
      <c r="B262" t="s">
        <v>897</v>
      </c>
      <c r="C262" t="s">
        <v>898</v>
      </c>
      <c r="D262" t="s">
        <v>879</v>
      </c>
      <c r="E262" t="s">
        <v>880</v>
      </c>
      <c r="F262" t="str">
        <f>HYPERLINK("https://talan.bank.gov.ua/get-user-certificate/0ep93ygW9Gr7YLpIth--","Завантажити сертифікат")</f>
        <v>Завантажити сертифікат</v>
      </c>
    </row>
    <row r="263" spans="1:6" x14ac:dyDescent="0.3">
      <c r="A263" t="s">
        <v>899</v>
      </c>
      <c r="B263" t="s">
        <v>900</v>
      </c>
      <c r="C263" t="s">
        <v>901</v>
      </c>
      <c r="D263" t="s">
        <v>879</v>
      </c>
      <c r="E263" t="s">
        <v>880</v>
      </c>
      <c r="F263" t="str">
        <f>HYPERLINK("https://talan.bank.gov.ua/get-user-certificate/0ep93BvQHriRVGzX5yJB","Завантажити сертифікат")</f>
        <v>Завантажити сертифікат</v>
      </c>
    </row>
    <row r="264" spans="1:6" x14ac:dyDescent="0.3">
      <c r="A264" t="s">
        <v>902</v>
      </c>
      <c r="B264" t="s">
        <v>903</v>
      </c>
      <c r="C264" t="s">
        <v>904</v>
      </c>
      <c r="D264" t="s">
        <v>879</v>
      </c>
      <c r="E264" t="s">
        <v>880</v>
      </c>
      <c r="F264" t="str">
        <f>HYPERLINK("https://talan.bank.gov.ua/get-user-certificate/0ep93a9jENFDUJM_gjys","Завантажити сертифікат")</f>
        <v>Завантажити сертифікат</v>
      </c>
    </row>
    <row r="265" spans="1:6" x14ac:dyDescent="0.3">
      <c r="A265" t="s">
        <v>905</v>
      </c>
      <c r="B265" t="s">
        <v>906</v>
      </c>
      <c r="C265" t="s">
        <v>907</v>
      </c>
      <c r="D265" t="s">
        <v>879</v>
      </c>
      <c r="E265" t="s">
        <v>880</v>
      </c>
      <c r="F265" t="str">
        <f>HYPERLINK("https://talan.bank.gov.ua/get-user-certificate/0ep93DFbo2jfr5yT1hkP","Завантажити сертифікат")</f>
        <v>Завантажити сертифікат</v>
      </c>
    </row>
    <row r="266" spans="1:6" x14ac:dyDescent="0.3">
      <c r="A266" t="s">
        <v>908</v>
      </c>
      <c r="B266" t="s">
        <v>909</v>
      </c>
      <c r="C266" t="s">
        <v>910</v>
      </c>
      <c r="D266" t="s">
        <v>879</v>
      </c>
      <c r="E266" t="s">
        <v>880</v>
      </c>
      <c r="F266" t="str">
        <f>HYPERLINK("https://talan.bank.gov.ua/get-user-certificate/0ep938lE_r50olmvnSii","Завантажити сертифікат")</f>
        <v>Завантажити сертифікат</v>
      </c>
    </row>
    <row r="267" spans="1:6" x14ac:dyDescent="0.3">
      <c r="A267" t="s">
        <v>911</v>
      </c>
      <c r="B267" t="s">
        <v>912</v>
      </c>
      <c r="C267" t="s">
        <v>913</v>
      </c>
      <c r="D267" t="s">
        <v>879</v>
      </c>
      <c r="E267" t="s">
        <v>880</v>
      </c>
      <c r="F267" t="str">
        <f>HYPERLINK("https://talan.bank.gov.ua/get-user-certificate/0ep93lssDGoB8wL0Ixg_","Завантажити сертифікат")</f>
        <v>Завантажити сертифікат</v>
      </c>
    </row>
    <row r="268" spans="1:6" x14ac:dyDescent="0.3">
      <c r="A268" t="s">
        <v>914</v>
      </c>
      <c r="B268" t="s">
        <v>915</v>
      </c>
      <c r="C268" t="s">
        <v>916</v>
      </c>
      <c r="D268" t="s">
        <v>879</v>
      </c>
      <c r="E268" t="s">
        <v>880</v>
      </c>
      <c r="F268" t="str">
        <f>HYPERLINK("https://talan.bank.gov.ua/get-user-certificate/0ep93mEZXi_1IF7xebgJ","Завантажити сертифікат")</f>
        <v>Завантажити сертифікат</v>
      </c>
    </row>
    <row r="269" spans="1:6" x14ac:dyDescent="0.3">
      <c r="A269" t="s">
        <v>917</v>
      </c>
      <c r="B269" t="s">
        <v>918</v>
      </c>
      <c r="C269" t="s">
        <v>919</v>
      </c>
      <c r="D269" t="s">
        <v>920</v>
      </c>
      <c r="E269" t="s">
        <v>921</v>
      </c>
      <c r="F269" t="str">
        <f>HYPERLINK("https://talan.bank.gov.ua/get-user-certificate/0ep93DdNDv0wuvA1Sqal","Завантажити сертифікат")</f>
        <v>Завантажити сертифікат</v>
      </c>
    </row>
    <row r="270" spans="1:6" x14ac:dyDescent="0.3">
      <c r="A270" t="s">
        <v>922</v>
      </c>
      <c r="B270" t="s">
        <v>923</v>
      </c>
      <c r="C270" t="s">
        <v>924</v>
      </c>
      <c r="D270" t="s">
        <v>920</v>
      </c>
      <c r="E270" t="s">
        <v>921</v>
      </c>
      <c r="F270" t="str">
        <f>HYPERLINK("https://talan.bank.gov.ua/get-user-certificate/0ep93w7cxjCnxMwmXnfX","Завантажити сертифікат")</f>
        <v>Завантажити сертифікат</v>
      </c>
    </row>
    <row r="271" spans="1:6" x14ac:dyDescent="0.3">
      <c r="A271" t="s">
        <v>925</v>
      </c>
      <c r="B271" t="s">
        <v>926</v>
      </c>
      <c r="C271" t="s">
        <v>927</v>
      </c>
      <c r="D271" t="s">
        <v>920</v>
      </c>
      <c r="E271" t="s">
        <v>921</v>
      </c>
      <c r="F271" t="str">
        <f>HYPERLINK("https://talan.bank.gov.ua/get-user-certificate/0ep93fPPhgPwltT-5Mb2","Завантажити сертифікат")</f>
        <v>Завантажити сертифікат</v>
      </c>
    </row>
    <row r="272" spans="1:6" x14ac:dyDescent="0.3">
      <c r="A272" t="s">
        <v>928</v>
      </c>
      <c r="B272" t="s">
        <v>929</v>
      </c>
      <c r="C272" t="s">
        <v>930</v>
      </c>
      <c r="D272" t="s">
        <v>920</v>
      </c>
      <c r="E272" t="s">
        <v>921</v>
      </c>
      <c r="F272" t="str">
        <f>HYPERLINK("https://talan.bank.gov.ua/get-user-certificate/0ep93VsaZVkWE61mGfLI","Завантажити сертифікат")</f>
        <v>Завантажити сертифікат</v>
      </c>
    </row>
    <row r="273" spans="1:6" x14ac:dyDescent="0.3">
      <c r="A273" t="s">
        <v>931</v>
      </c>
      <c r="B273" t="s">
        <v>932</v>
      </c>
      <c r="C273" t="s">
        <v>933</v>
      </c>
      <c r="D273" t="s">
        <v>934</v>
      </c>
      <c r="E273" t="s">
        <v>935</v>
      </c>
      <c r="F273" t="str">
        <f>HYPERLINK("https://talan.bank.gov.ua/get-user-certificate/0ep93x-UwkW8Op3V7mqF","Завантажити сертифікат")</f>
        <v>Завантажити сертифікат</v>
      </c>
    </row>
    <row r="274" spans="1:6" x14ac:dyDescent="0.3">
      <c r="A274" t="s">
        <v>936</v>
      </c>
      <c r="B274" t="s">
        <v>937</v>
      </c>
      <c r="C274" t="s">
        <v>938</v>
      </c>
      <c r="D274" t="s">
        <v>934</v>
      </c>
      <c r="E274" t="s">
        <v>935</v>
      </c>
      <c r="F274" t="str">
        <f>HYPERLINK("https://talan.bank.gov.ua/get-user-certificate/0ep93cIO5tGOryF8TXyU","Завантажити сертифікат")</f>
        <v>Завантажити сертифікат</v>
      </c>
    </row>
    <row r="275" spans="1:6" x14ac:dyDescent="0.3">
      <c r="A275" t="s">
        <v>939</v>
      </c>
      <c r="B275" t="s">
        <v>940</v>
      </c>
      <c r="C275" t="s">
        <v>941</v>
      </c>
      <c r="D275" t="s">
        <v>934</v>
      </c>
      <c r="E275" t="s">
        <v>935</v>
      </c>
      <c r="F275" t="str">
        <f>HYPERLINK("https://talan.bank.gov.ua/get-user-certificate/0ep93XLL4zBIyqXL_jSg","Завантажити сертифікат")</f>
        <v>Завантажити сертифікат</v>
      </c>
    </row>
    <row r="276" spans="1:6" x14ac:dyDescent="0.3">
      <c r="A276" t="s">
        <v>942</v>
      </c>
      <c r="B276" t="s">
        <v>943</v>
      </c>
      <c r="C276" t="s">
        <v>944</v>
      </c>
      <c r="D276" t="s">
        <v>945</v>
      </c>
      <c r="E276" t="s">
        <v>935</v>
      </c>
      <c r="F276" t="str">
        <f>HYPERLINK("https://talan.bank.gov.ua/get-user-certificate/0ep9384ePtiEfddXLn6I","Завантажити сертифікат")</f>
        <v>Завантажити сертифікат</v>
      </c>
    </row>
    <row r="277" spans="1:6" x14ac:dyDescent="0.3">
      <c r="A277" t="s">
        <v>946</v>
      </c>
      <c r="B277" t="s">
        <v>947</v>
      </c>
      <c r="C277" t="s">
        <v>948</v>
      </c>
      <c r="D277" t="s">
        <v>949</v>
      </c>
      <c r="E277" t="s">
        <v>935</v>
      </c>
      <c r="F277" t="str">
        <f>HYPERLINK("https://talan.bank.gov.ua/get-user-certificate/0ep930WGhxchsq7oGZu-","Завантажити сертифікат")</f>
        <v>Завантажити сертифікат</v>
      </c>
    </row>
    <row r="278" spans="1:6" x14ac:dyDescent="0.3">
      <c r="A278" t="s">
        <v>950</v>
      </c>
      <c r="B278" t="s">
        <v>951</v>
      </c>
      <c r="C278" t="s">
        <v>952</v>
      </c>
      <c r="D278" t="s">
        <v>953</v>
      </c>
      <c r="E278" t="s">
        <v>954</v>
      </c>
      <c r="F278" t="str">
        <f>HYPERLINK("https://talan.bank.gov.ua/get-user-certificate/0ep93pgrZlRRnnie8KUr","Завантажити сертифікат")</f>
        <v>Завантажити сертифікат</v>
      </c>
    </row>
    <row r="279" spans="1:6" x14ac:dyDescent="0.3">
      <c r="A279" t="s">
        <v>955</v>
      </c>
      <c r="B279" t="s">
        <v>956</v>
      </c>
      <c r="C279" t="s">
        <v>957</v>
      </c>
      <c r="D279" t="s">
        <v>953</v>
      </c>
      <c r="E279" t="s">
        <v>954</v>
      </c>
      <c r="F279" t="str">
        <f>HYPERLINK("https://talan.bank.gov.ua/get-user-certificate/0ep93ohyelcRcJRqNAmy","Завантажити сертифікат")</f>
        <v>Завантажити сертифікат</v>
      </c>
    </row>
    <row r="280" spans="1:6" x14ac:dyDescent="0.3">
      <c r="A280" t="s">
        <v>958</v>
      </c>
      <c r="B280" t="s">
        <v>959</v>
      </c>
      <c r="C280" t="s">
        <v>960</v>
      </c>
      <c r="D280" t="s">
        <v>953</v>
      </c>
      <c r="E280" t="s">
        <v>954</v>
      </c>
      <c r="F280" t="str">
        <f>HYPERLINK("https://talan.bank.gov.ua/get-user-certificate/0ep93o8A-Z78bcnOr5hd","Завантажити сертифікат")</f>
        <v>Завантажити сертифікат</v>
      </c>
    </row>
    <row r="281" spans="1:6" x14ac:dyDescent="0.3">
      <c r="A281" t="s">
        <v>961</v>
      </c>
      <c r="B281" t="s">
        <v>962</v>
      </c>
      <c r="C281" t="s">
        <v>963</v>
      </c>
      <c r="D281" t="s">
        <v>964</v>
      </c>
      <c r="E281" t="s">
        <v>965</v>
      </c>
      <c r="F281" t="str">
        <f>HYPERLINK("https://talan.bank.gov.ua/get-user-certificate/0ep93p7jIuYUJTKjR4h4","Завантажити сертифікат")</f>
        <v>Завантажити сертифікат</v>
      </c>
    </row>
    <row r="282" spans="1:6" x14ac:dyDescent="0.3">
      <c r="A282" t="s">
        <v>966</v>
      </c>
      <c r="B282" t="s">
        <v>967</v>
      </c>
      <c r="C282" t="s">
        <v>968</v>
      </c>
      <c r="D282" t="s">
        <v>964</v>
      </c>
      <c r="E282" t="s">
        <v>965</v>
      </c>
      <c r="F282" t="str">
        <f>HYPERLINK("https://talan.bank.gov.ua/get-user-certificate/0ep93CPWUTgfmdhLHNT3","Завантажити сертифікат")</f>
        <v>Завантажити сертифікат</v>
      </c>
    </row>
    <row r="283" spans="1:6" x14ac:dyDescent="0.3">
      <c r="A283" t="s">
        <v>969</v>
      </c>
      <c r="B283" t="s">
        <v>970</v>
      </c>
      <c r="C283" t="s">
        <v>971</v>
      </c>
      <c r="D283" t="s">
        <v>964</v>
      </c>
      <c r="E283" t="s">
        <v>965</v>
      </c>
      <c r="F283" t="str">
        <f>HYPERLINK("https://talan.bank.gov.ua/get-user-certificate/0ep93uKr14fgt-5ezQfn","Завантажити сертифікат")</f>
        <v>Завантажити сертифікат</v>
      </c>
    </row>
    <row r="284" spans="1:6" x14ac:dyDescent="0.3">
      <c r="A284" t="s">
        <v>972</v>
      </c>
      <c r="B284" t="s">
        <v>973</v>
      </c>
      <c r="C284" t="s">
        <v>974</v>
      </c>
      <c r="D284" t="s">
        <v>964</v>
      </c>
      <c r="E284" t="s">
        <v>965</v>
      </c>
      <c r="F284" t="str">
        <f>HYPERLINK("https://talan.bank.gov.ua/get-user-certificate/0ep93eLssLhtyKZwVUAf","Завантажити сертифікат")</f>
        <v>Завантажити сертифікат</v>
      </c>
    </row>
    <row r="285" spans="1:6" x14ac:dyDescent="0.3">
      <c r="A285" t="s">
        <v>975</v>
      </c>
      <c r="B285" t="s">
        <v>976</v>
      </c>
      <c r="C285" t="s">
        <v>977</v>
      </c>
      <c r="D285" t="s">
        <v>964</v>
      </c>
      <c r="E285" t="s">
        <v>965</v>
      </c>
      <c r="F285" t="str">
        <f>HYPERLINK("https://talan.bank.gov.ua/get-user-certificate/0ep93DcklkChNN9TsJaQ","Завантажити сертифікат")</f>
        <v>Завантажити сертифікат</v>
      </c>
    </row>
    <row r="286" spans="1:6" x14ac:dyDescent="0.3">
      <c r="A286" t="s">
        <v>978</v>
      </c>
      <c r="B286" t="s">
        <v>979</v>
      </c>
      <c r="C286" t="s">
        <v>980</v>
      </c>
      <c r="D286" t="s">
        <v>964</v>
      </c>
      <c r="E286" t="s">
        <v>965</v>
      </c>
      <c r="F286" t="str">
        <f>HYPERLINK("https://talan.bank.gov.ua/get-user-certificate/0ep93bTFQZQ8cqZ9xMBq","Завантажити сертифікат")</f>
        <v>Завантажити сертифікат</v>
      </c>
    </row>
    <row r="287" spans="1:6" x14ac:dyDescent="0.3">
      <c r="A287" t="s">
        <v>981</v>
      </c>
      <c r="B287" t="s">
        <v>982</v>
      </c>
      <c r="C287" t="s">
        <v>983</v>
      </c>
      <c r="D287" t="s">
        <v>964</v>
      </c>
      <c r="E287" t="s">
        <v>965</v>
      </c>
      <c r="F287" t="str">
        <f>HYPERLINK("https://talan.bank.gov.ua/get-user-certificate/0ep93Leok8eKmkMzKgZQ","Завантажити сертифікат")</f>
        <v>Завантажити сертифікат</v>
      </c>
    </row>
    <row r="288" spans="1:6" x14ac:dyDescent="0.3">
      <c r="A288" t="s">
        <v>984</v>
      </c>
      <c r="B288" t="s">
        <v>985</v>
      </c>
      <c r="C288" t="s">
        <v>986</v>
      </c>
      <c r="D288" t="s">
        <v>964</v>
      </c>
      <c r="E288" t="s">
        <v>965</v>
      </c>
      <c r="F288" t="str">
        <f>HYPERLINK("https://talan.bank.gov.ua/get-user-certificate/0ep93pBBC82Tr6e_64qf","Завантажити сертифікат")</f>
        <v>Завантажити сертифікат</v>
      </c>
    </row>
    <row r="289" spans="1:6" x14ac:dyDescent="0.3">
      <c r="A289" t="s">
        <v>987</v>
      </c>
      <c r="B289" t="s">
        <v>988</v>
      </c>
      <c r="C289" t="s">
        <v>989</v>
      </c>
      <c r="D289" t="s">
        <v>964</v>
      </c>
      <c r="E289" t="s">
        <v>965</v>
      </c>
      <c r="F289" t="str">
        <f>HYPERLINK("https://talan.bank.gov.ua/get-user-certificate/0ep93Iv2ehgp3T0-NI_z","Завантажити сертифікат")</f>
        <v>Завантажити сертифікат</v>
      </c>
    </row>
    <row r="290" spans="1:6" x14ac:dyDescent="0.3">
      <c r="A290" t="s">
        <v>990</v>
      </c>
      <c r="B290" t="s">
        <v>991</v>
      </c>
      <c r="C290" t="s">
        <v>992</v>
      </c>
      <c r="D290" t="s">
        <v>964</v>
      </c>
      <c r="E290" t="s">
        <v>965</v>
      </c>
      <c r="F290" t="str">
        <f>HYPERLINK("https://talan.bank.gov.ua/get-user-certificate/0ep93jSr79kI8KcpTxsH","Завантажити сертифікат")</f>
        <v>Завантажити сертифікат</v>
      </c>
    </row>
    <row r="291" spans="1:6" x14ac:dyDescent="0.3">
      <c r="A291" t="s">
        <v>993</v>
      </c>
      <c r="B291" t="s">
        <v>994</v>
      </c>
      <c r="C291" t="s">
        <v>995</v>
      </c>
      <c r="D291" t="s">
        <v>964</v>
      </c>
      <c r="E291" t="s">
        <v>965</v>
      </c>
      <c r="F291" t="str">
        <f>HYPERLINK("https://talan.bank.gov.ua/get-user-certificate/0ep93_zGnH0HqsQhj4te","Завантажити сертифікат")</f>
        <v>Завантажити сертифікат</v>
      </c>
    </row>
    <row r="292" spans="1:6" x14ac:dyDescent="0.3">
      <c r="A292" t="s">
        <v>996</v>
      </c>
      <c r="B292" t="s">
        <v>997</v>
      </c>
      <c r="C292" t="s">
        <v>998</v>
      </c>
      <c r="D292" t="s">
        <v>964</v>
      </c>
      <c r="E292" t="s">
        <v>965</v>
      </c>
      <c r="F292" t="str">
        <f>HYPERLINK("https://talan.bank.gov.ua/get-user-certificate/0ep93tyqvhezvQyUCYeZ","Завантажити сертифікат")</f>
        <v>Завантажити сертифікат</v>
      </c>
    </row>
    <row r="293" spans="1:6" x14ac:dyDescent="0.3">
      <c r="A293" t="s">
        <v>999</v>
      </c>
      <c r="B293" t="s">
        <v>1000</v>
      </c>
      <c r="C293" t="s">
        <v>1001</v>
      </c>
      <c r="D293" t="s">
        <v>1002</v>
      </c>
      <c r="E293" t="s">
        <v>1003</v>
      </c>
      <c r="F293" t="str">
        <f>HYPERLINK("https://talan.bank.gov.ua/get-user-certificate/0ep93YrikwlHnoXnInx7","Завантажити сертифікат")</f>
        <v>Завантажити сертифікат</v>
      </c>
    </row>
    <row r="294" spans="1:6" x14ac:dyDescent="0.3">
      <c r="A294" t="s">
        <v>1004</v>
      </c>
      <c r="B294" t="s">
        <v>1005</v>
      </c>
      <c r="C294" t="s">
        <v>1006</v>
      </c>
      <c r="D294" t="s">
        <v>1002</v>
      </c>
      <c r="E294" t="s">
        <v>1003</v>
      </c>
      <c r="F294" t="str">
        <f>HYPERLINK("https://talan.bank.gov.ua/get-user-certificate/0ep93Yrd1VFuuSpgfQGH","Завантажити сертифікат")</f>
        <v>Завантажити сертифікат</v>
      </c>
    </row>
    <row r="295" spans="1:6" x14ac:dyDescent="0.3">
      <c r="A295" t="s">
        <v>1007</v>
      </c>
      <c r="B295" t="s">
        <v>1008</v>
      </c>
      <c r="C295" t="s">
        <v>1009</v>
      </c>
      <c r="D295" t="s">
        <v>1010</v>
      </c>
      <c r="E295" t="s">
        <v>1003</v>
      </c>
      <c r="F295" t="str">
        <f>HYPERLINK("https://talan.bank.gov.ua/get-user-certificate/0ep93zoFpiqCE_Iaqske","Завантажити сертифікат")</f>
        <v>Завантажити сертифікат</v>
      </c>
    </row>
    <row r="296" spans="1:6" x14ac:dyDescent="0.3">
      <c r="A296" t="s">
        <v>1011</v>
      </c>
      <c r="B296" t="s">
        <v>1012</v>
      </c>
      <c r="C296" t="s">
        <v>1013</v>
      </c>
      <c r="D296" t="s">
        <v>1010</v>
      </c>
      <c r="E296" t="s">
        <v>1003</v>
      </c>
      <c r="F296" t="str">
        <f>HYPERLINK("https://talan.bank.gov.ua/get-user-certificate/0ep93A4rGaKr1mLh4LuQ","Завантажити сертифікат")</f>
        <v>Завантажити сертифікат</v>
      </c>
    </row>
    <row r="297" spans="1:6" x14ac:dyDescent="0.3">
      <c r="A297" t="s">
        <v>1014</v>
      </c>
      <c r="B297" t="s">
        <v>1015</v>
      </c>
      <c r="C297" t="s">
        <v>1016</v>
      </c>
      <c r="D297" t="s">
        <v>1017</v>
      </c>
      <c r="E297" t="s">
        <v>1018</v>
      </c>
      <c r="F297" t="str">
        <f>HYPERLINK("https://talan.bank.gov.ua/get-user-certificate/0ep9399bIUUcAcQnRuhM","Завантажити сертифікат")</f>
        <v>Завантажити сертифікат</v>
      </c>
    </row>
    <row r="298" spans="1:6" x14ac:dyDescent="0.3">
      <c r="A298" t="s">
        <v>1019</v>
      </c>
      <c r="B298" t="s">
        <v>1020</v>
      </c>
      <c r="C298" t="s">
        <v>1021</v>
      </c>
      <c r="D298" t="s">
        <v>1022</v>
      </c>
      <c r="E298" t="s">
        <v>1018</v>
      </c>
      <c r="F298" t="str">
        <f>HYPERLINK("https://talan.bank.gov.ua/get-user-certificate/0ep93wfAW4fJ-wVZy29o","Завантажити сертифікат")</f>
        <v>Завантажити сертифікат</v>
      </c>
    </row>
    <row r="299" spans="1:6" x14ac:dyDescent="0.3">
      <c r="A299" t="s">
        <v>1023</v>
      </c>
      <c r="B299" t="s">
        <v>1024</v>
      </c>
      <c r="C299" t="s">
        <v>1025</v>
      </c>
      <c r="D299" t="s">
        <v>1022</v>
      </c>
      <c r="E299" t="s">
        <v>1018</v>
      </c>
      <c r="F299" t="str">
        <f>HYPERLINK("https://talan.bank.gov.ua/get-user-certificate/0ep93HVxQ76kLoBJ-u4V","Завантажити сертифікат")</f>
        <v>Завантажити сертифікат</v>
      </c>
    </row>
    <row r="300" spans="1:6" x14ac:dyDescent="0.3">
      <c r="A300" t="s">
        <v>1026</v>
      </c>
      <c r="B300" t="s">
        <v>1027</v>
      </c>
      <c r="C300" t="s">
        <v>1028</v>
      </c>
      <c r="D300" t="s">
        <v>1022</v>
      </c>
      <c r="E300" t="s">
        <v>1018</v>
      </c>
      <c r="F300" t="str">
        <f>HYPERLINK("https://talan.bank.gov.ua/get-user-certificate/0ep93Z-_OI4cVRauwJ7x","Завантажити сертифікат")</f>
        <v>Завантажити сертифікат</v>
      </c>
    </row>
    <row r="301" spans="1:6" x14ac:dyDescent="0.3">
      <c r="A301" t="s">
        <v>1029</v>
      </c>
      <c r="B301" t="s">
        <v>1030</v>
      </c>
      <c r="C301" t="s">
        <v>1031</v>
      </c>
      <c r="D301" t="s">
        <v>1022</v>
      </c>
      <c r="E301" t="s">
        <v>1018</v>
      </c>
      <c r="F301" t="str">
        <f>HYPERLINK("https://talan.bank.gov.ua/get-user-certificate/0ep93ElZsXIyMeplWEzw","Завантажити сертифікат")</f>
        <v>Завантажити сертифікат</v>
      </c>
    </row>
    <row r="302" spans="1:6" x14ac:dyDescent="0.3">
      <c r="A302" t="s">
        <v>1032</v>
      </c>
      <c r="B302" t="s">
        <v>1033</v>
      </c>
      <c r="C302" t="s">
        <v>1034</v>
      </c>
      <c r="D302" t="s">
        <v>1035</v>
      </c>
      <c r="E302" t="s">
        <v>1018</v>
      </c>
      <c r="F302" t="str">
        <f>HYPERLINK("https://talan.bank.gov.ua/get-user-certificate/0ep93q4EDk8BkQ-5-vQc","Завантажити сертифікат")</f>
        <v>Завантажити сертифікат</v>
      </c>
    </row>
    <row r="303" spans="1:6" x14ac:dyDescent="0.3">
      <c r="A303" t="s">
        <v>1036</v>
      </c>
      <c r="B303" t="s">
        <v>1037</v>
      </c>
      <c r="C303" t="s">
        <v>1038</v>
      </c>
      <c r="D303" t="s">
        <v>1039</v>
      </c>
      <c r="E303" t="s">
        <v>1040</v>
      </c>
      <c r="F303" t="str">
        <f>HYPERLINK("https://talan.bank.gov.ua/get-user-certificate/0ep93-vVuO7QxVwea37K","Завантажити сертифікат")</f>
        <v>Завантажити сертифікат</v>
      </c>
    </row>
    <row r="304" spans="1:6" x14ac:dyDescent="0.3">
      <c r="A304" t="s">
        <v>1041</v>
      </c>
      <c r="B304" t="s">
        <v>1042</v>
      </c>
      <c r="C304" t="s">
        <v>1043</v>
      </c>
      <c r="D304" t="s">
        <v>1044</v>
      </c>
      <c r="E304" t="s">
        <v>1045</v>
      </c>
      <c r="F304" t="str">
        <f>HYPERLINK("https://talan.bank.gov.ua/get-user-certificate/0ep93Zs2H4Em7h-s3_qq","Завантажити сертифікат")</f>
        <v>Завантажити сертифікат</v>
      </c>
    </row>
    <row r="305" spans="1:6" x14ac:dyDescent="0.3">
      <c r="A305" t="s">
        <v>1046</v>
      </c>
      <c r="B305" t="s">
        <v>1047</v>
      </c>
      <c r="C305" t="s">
        <v>1048</v>
      </c>
      <c r="D305" t="s">
        <v>1044</v>
      </c>
      <c r="E305" t="s">
        <v>1045</v>
      </c>
      <c r="F305" t="str">
        <f>HYPERLINK("https://talan.bank.gov.ua/get-user-certificate/0ep930QMDlVFuycF4YRo","Завантажити сертифікат")</f>
        <v>Завантажити сертифікат</v>
      </c>
    </row>
    <row r="306" spans="1:6" x14ac:dyDescent="0.3">
      <c r="A306" t="s">
        <v>1049</v>
      </c>
      <c r="B306" t="s">
        <v>1050</v>
      </c>
      <c r="C306" t="s">
        <v>1051</v>
      </c>
      <c r="D306" t="s">
        <v>1044</v>
      </c>
      <c r="E306" t="s">
        <v>1045</v>
      </c>
      <c r="F306" t="str">
        <f>HYPERLINK("https://talan.bank.gov.ua/get-user-certificate/0ep93bO-KGtUx3_7nlRy","Завантажити сертифікат")</f>
        <v>Завантажити сертифікат</v>
      </c>
    </row>
    <row r="307" spans="1:6" x14ac:dyDescent="0.3">
      <c r="A307" t="s">
        <v>1052</v>
      </c>
      <c r="B307" t="s">
        <v>1053</v>
      </c>
      <c r="C307" t="s">
        <v>1054</v>
      </c>
      <c r="D307" t="s">
        <v>1044</v>
      </c>
      <c r="E307" t="s">
        <v>1045</v>
      </c>
      <c r="F307" t="str">
        <f>HYPERLINK("https://talan.bank.gov.ua/get-user-certificate/0ep93ISzoFZesAlodVgl","Завантажити сертифікат")</f>
        <v>Завантажити сертифікат</v>
      </c>
    </row>
    <row r="308" spans="1:6" x14ac:dyDescent="0.3">
      <c r="A308" t="s">
        <v>1055</v>
      </c>
      <c r="B308" t="s">
        <v>1056</v>
      </c>
      <c r="C308" t="s">
        <v>1057</v>
      </c>
      <c r="D308" t="s">
        <v>1044</v>
      </c>
      <c r="E308" t="s">
        <v>1045</v>
      </c>
      <c r="F308" t="str">
        <f>HYPERLINK("https://talan.bank.gov.ua/get-user-certificate/0ep939Xs7edGayK30ggQ","Завантажити сертифікат")</f>
        <v>Завантажити сертифікат</v>
      </c>
    </row>
    <row r="309" spans="1:6" x14ac:dyDescent="0.3">
      <c r="A309" t="s">
        <v>1058</v>
      </c>
      <c r="B309" t="s">
        <v>1059</v>
      </c>
      <c r="C309" t="s">
        <v>1060</v>
      </c>
      <c r="D309" t="s">
        <v>1044</v>
      </c>
      <c r="E309" t="s">
        <v>1045</v>
      </c>
      <c r="F309" t="str">
        <f>HYPERLINK("https://talan.bank.gov.ua/get-user-certificate/0ep93zSwYX6wNA1kAzLV","Завантажити сертифікат")</f>
        <v>Завантажити сертифікат</v>
      </c>
    </row>
    <row r="310" spans="1:6" x14ac:dyDescent="0.3">
      <c r="A310" t="s">
        <v>1061</v>
      </c>
      <c r="B310" t="s">
        <v>1062</v>
      </c>
      <c r="C310" t="s">
        <v>1063</v>
      </c>
      <c r="D310" t="s">
        <v>1044</v>
      </c>
      <c r="E310" t="s">
        <v>1045</v>
      </c>
      <c r="F310" t="str">
        <f>HYPERLINK("https://talan.bank.gov.ua/get-user-certificate/0ep93JHudRKltcZhu18j","Завантажити сертифікат")</f>
        <v>Завантажити сертифікат</v>
      </c>
    </row>
    <row r="311" spans="1:6" x14ac:dyDescent="0.3">
      <c r="A311" t="s">
        <v>1064</v>
      </c>
      <c r="B311" t="s">
        <v>1065</v>
      </c>
      <c r="C311" t="s">
        <v>1066</v>
      </c>
      <c r="D311" t="s">
        <v>1044</v>
      </c>
      <c r="E311" t="s">
        <v>1045</v>
      </c>
      <c r="F311" t="str">
        <f>HYPERLINK("https://talan.bank.gov.ua/get-user-certificate/0ep93kg9nsyQSKVYqUIa","Завантажити сертифікат")</f>
        <v>Завантажити сертифікат</v>
      </c>
    </row>
    <row r="312" spans="1:6" x14ac:dyDescent="0.3">
      <c r="A312" t="s">
        <v>1067</v>
      </c>
      <c r="B312" t="s">
        <v>1068</v>
      </c>
      <c r="C312" t="s">
        <v>1069</v>
      </c>
      <c r="D312" t="s">
        <v>1044</v>
      </c>
      <c r="E312" t="s">
        <v>1045</v>
      </c>
      <c r="F312" t="str">
        <f>HYPERLINK("https://talan.bank.gov.ua/get-user-certificate/0ep936g6Nq5NCQhxakfC","Завантажити сертифікат")</f>
        <v>Завантажити сертифікат</v>
      </c>
    </row>
    <row r="313" spans="1:6" x14ac:dyDescent="0.3">
      <c r="A313" t="s">
        <v>1070</v>
      </c>
      <c r="B313" t="s">
        <v>1071</v>
      </c>
      <c r="C313" t="s">
        <v>1072</v>
      </c>
      <c r="D313" t="s">
        <v>1044</v>
      </c>
      <c r="E313" t="s">
        <v>1045</v>
      </c>
      <c r="F313" t="str">
        <f>HYPERLINK("https://talan.bank.gov.ua/get-user-certificate/0ep93Gsv59QzmfdK8QCO","Завантажити сертифікат")</f>
        <v>Завантажити сертифікат</v>
      </c>
    </row>
    <row r="314" spans="1:6" x14ac:dyDescent="0.3">
      <c r="A314" t="s">
        <v>1073</v>
      </c>
      <c r="B314" t="s">
        <v>1074</v>
      </c>
      <c r="C314" t="s">
        <v>1075</v>
      </c>
      <c r="D314" t="s">
        <v>1044</v>
      </c>
      <c r="E314" t="s">
        <v>1045</v>
      </c>
      <c r="F314" t="str">
        <f>HYPERLINK("https://talan.bank.gov.ua/get-user-certificate/0ep93Db38Uz1wFAeJ7cv","Завантажити сертифікат")</f>
        <v>Завантажити сертифікат</v>
      </c>
    </row>
    <row r="315" spans="1:6" x14ac:dyDescent="0.3">
      <c r="A315" t="s">
        <v>1076</v>
      </c>
      <c r="B315" t="s">
        <v>1077</v>
      </c>
      <c r="C315" t="s">
        <v>1078</v>
      </c>
      <c r="D315" t="s">
        <v>1079</v>
      </c>
      <c r="E315" t="s">
        <v>1080</v>
      </c>
      <c r="F315" t="str">
        <f>HYPERLINK("https://talan.bank.gov.ua/get-user-certificate/0ep93nUmvCTPfKTa-mQf","Завантажити сертифікат")</f>
        <v>Завантажити сертифікат</v>
      </c>
    </row>
    <row r="316" spans="1:6" x14ac:dyDescent="0.3">
      <c r="A316" t="s">
        <v>1081</v>
      </c>
      <c r="B316" t="s">
        <v>1082</v>
      </c>
      <c r="C316" t="s">
        <v>1083</v>
      </c>
      <c r="D316" t="s">
        <v>1079</v>
      </c>
      <c r="E316" t="s">
        <v>1080</v>
      </c>
      <c r="F316" t="str">
        <f>HYPERLINK("https://talan.bank.gov.ua/get-user-certificate/0ep93WdNIB1MCdIDkxKu","Завантажити сертифікат")</f>
        <v>Завантажити сертифікат</v>
      </c>
    </row>
    <row r="317" spans="1:6" x14ac:dyDescent="0.3">
      <c r="A317" t="s">
        <v>1084</v>
      </c>
      <c r="B317" t="s">
        <v>1085</v>
      </c>
      <c r="C317" t="s">
        <v>1086</v>
      </c>
      <c r="D317" t="s">
        <v>1079</v>
      </c>
      <c r="E317" t="s">
        <v>1080</v>
      </c>
      <c r="F317" t="str">
        <f>HYPERLINK("https://talan.bank.gov.ua/get-user-certificate/0ep939eiYhiWNAf-ARMG","Завантажити сертифікат")</f>
        <v>Завантажити сертифікат</v>
      </c>
    </row>
    <row r="318" spans="1:6" x14ac:dyDescent="0.3">
      <c r="A318" t="s">
        <v>1087</v>
      </c>
      <c r="B318" t="s">
        <v>1088</v>
      </c>
      <c r="C318" t="s">
        <v>1089</v>
      </c>
      <c r="D318" t="s">
        <v>1090</v>
      </c>
      <c r="E318" t="s">
        <v>1080</v>
      </c>
      <c r="F318" t="str">
        <f>HYPERLINK("https://talan.bank.gov.ua/get-user-certificate/0ep93PhLBSvkulVO9vIL","Завантажити сертифікат")</f>
        <v>Завантажити сертифікат</v>
      </c>
    </row>
    <row r="319" spans="1:6" x14ac:dyDescent="0.3">
      <c r="A319" t="s">
        <v>1091</v>
      </c>
      <c r="B319" t="s">
        <v>1092</v>
      </c>
      <c r="C319" t="s">
        <v>1093</v>
      </c>
      <c r="D319" t="s">
        <v>1090</v>
      </c>
      <c r="E319" t="s">
        <v>1080</v>
      </c>
      <c r="F319" t="str">
        <f>HYPERLINK("https://talan.bank.gov.ua/get-user-certificate/0ep93217goyzVOl-Io7P","Завантажити сертифікат")</f>
        <v>Завантажити сертифікат</v>
      </c>
    </row>
    <row r="320" spans="1:6" x14ac:dyDescent="0.3">
      <c r="A320" t="s">
        <v>1094</v>
      </c>
      <c r="B320" t="s">
        <v>1095</v>
      </c>
      <c r="C320" t="s">
        <v>1096</v>
      </c>
      <c r="D320" t="s">
        <v>1090</v>
      </c>
      <c r="E320" t="s">
        <v>1080</v>
      </c>
      <c r="F320" t="str">
        <f>HYPERLINK("https://talan.bank.gov.ua/get-user-certificate/0ep93FFWRgK1zxY1dSSG","Завантажити сертифікат")</f>
        <v>Завантажити сертифікат</v>
      </c>
    </row>
    <row r="321" spans="1:6" x14ac:dyDescent="0.3">
      <c r="A321" t="s">
        <v>1097</v>
      </c>
      <c r="B321" t="s">
        <v>1098</v>
      </c>
      <c r="C321" t="s">
        <v>1099</v>
      </c>
      <c r="D321" t="s">
        <v>1090</v>
      </c>
      <c r="E321" t="s">
        <v>1080</v>
      </c>
      <c r="F321" t="str">
        <f>HYPERLINK("https://talan.bank.gov.ua/get-user-certificate/0ep93TRDObmR96NQdz_l","Завантажити сертифікат")</f>
        <v>Завантажити сертифікат</v>
      </c>
    </row>
    <row r="322" spans="1:6" x14ac:dyDescent="0.3">
      <c r="A322" t="s">
        <v>1100</v>
      </c>
      <c r="B322" t="s">
        <v>1101</v>
      </c>
      <c r="C322" t="s">
        <v>1102</v>
      </c>
      <c r="D322" t="s">
        <v>1090</v>
      </c>
      <c r="E322" t="s">
        <v>1080</v>
      </c>
      <c r="F322" t="str">
        <f>HYPERLINK("https://talan.bank.gov.ua/get-user-certificate/0ep93HMVfGFrJECAGtwK","Завантажити сертифікат")</f>
        <v>Завантажити сертифікат</v>
      </c>
    </row>
    <row r="323" spans="1:6" x14ac:dyDescent="0.3">
      <c r="A323" t="s">
        <v>1103</v>
      </c>
      <c r="B323" t="s">
        <v>1104</v>
      </c>
      <c r="C323" t="s">
        <v>1105</v>
      </c>
      <c r="D323" t="s">
        <v>1090</v>
      </c>
      <c r="E323" t="s">
        <v>1080</v>
      </c>
      <c r="F323" t="str">
        <f>HYPERLINK("https://talan.bank.gov.ua/get-user-certificate/0ep93oIvrCMiYmjcad9q","Завантажити сертифікат")</f>
        <v>Завантажити сертифікат</v>
      </c>
    </row>
    <row r="324" spans="1:6" x14ac:dyDescent="0.3">
      <c r="A324" t="s">
        <v>1106</v>
      </c>
      <c r="B324" t="s">
        <v>1107</v>
      </c>
      <c r="C324" t="s">
        <v>1108</v>
      </c>
      <c r="D324" t="s">
        <v>1109</v>
      </c>
      <c r="E324" t="s">
        <v>1110</v>
      </c>
      <c r="F324" t="str">
        <f>HYPERLINK("https://talan.bank.gov.ua/get-user-certificate/0ep93j3_UvEhYECSIv9y","Завантажити сертифікат")</f>
        <v>Завантажити сертифікат</v>
      </c>
    </row>
    <row r="325" spans="1:6" x14ac:dyDescent="0.3">
      <c r="A325" t="s">
        <v>1111</v>
      </c>
      <c r="B325" t="s">
        <v>1112</v>
      </c>
      <c r="C325" t="s">
        <v>1113</v>
      </c>
      <c r="D325" t="s">
        <v>1114</v>
      </c>
      <c r="E325" t="s">
        <v>1115</v>
      </c>
      <c r="F325" t="str">
        <f>HYPERLINK("https://talan.bank.gov.ua/get-user-certificate/0ep93LY7tQaz5T8nO7gK","Завантажити сертифікат")</f>
        <v>Завантажити сертифікат</v>
      </c>
    </row>
    <row r="326" spans="1:6" x14ac:dyDescent="0.3">
      <c r="A326" t="s">
        <v>1116</v>
      </c>
      <c r="B326" t="s">
        <v>1117</v>
      </c>
      <c r="C326" t="s">
        <v>1118</v>
      </c>
      <c r="D326" t="s">
        <v>1114</v>
      </c>
      <c r="E326" t="s">
        <v>1115</v>
      </c>
      <c r="F326" t="str">
        <f>HYPERLINK("https://talan.bank.gov.ua/get-user-certificate/0ep93ncTYDN_NeG_Q9QW","Завантажити сертифікат")</f>
        <v>Завантажити сертифікат</v>
      </c>
    </row>
    <row r="327" spans="1:6" x14ac:dyDescent="0.3">
      <c r="A327" t="s">
        <v>1119</v>
      </c>
      <c r="B327" t="s">
        <v>1120</v>
      </c>
      <c r="C327" t="s">
        <v>1121</v>
      </c>
      <c r="D327" t="s">
        <v>1114</v>
      </c>
      <c r="E327" t="s">
        <v>1115</v>
      </c>
      <c r="F327" t="str">
        <f>HYPERLINK("https://talan.bank.gov.ua/get-user-certificate/0ep93-MsQKwiSRdE_BCf","Завантажити сертифікат")</f>
        <v>Завантажити сертифікат</v>
      </c>
    </row>
    <row r="328" spans="1:6" x14ac:dyDescent="0.3">
      <c r="A328" t="s">
        <v>1122</v>
      </c>
      <c r="B328" t="s">
        <v>1123</v>
      </c>
      <c r="C328" t="s">
        <v>1124</v>
      </c>
      <c r="D328" t="s">
        <v>1114</v>
      </c>
      <c r="E328" t="s">
        <v>1115</v>
      </c>
      <c r="F328" t="str">
        <f>HYPERLINK("https://talan.bank.gov.ua/get-user-certificate/0ep93Cq2jAXTvAoqw4Ag","Завантажити сертифікат")</f>
        <v>Завантажити сертифікат</v>
      </c>
    </row>
    <row r="329" spans="1:6" x14ac:dyDescent="0.3">
      <c r="A329" t="s">
        <v>1125</v>
      </c>
      <c r="B329" t="s">
        <v>1126</v>
      </c>
      <c r="C329" t="s">
        <v>1127</v>
      </c>
      <c r="D329" t="s">
        <v>1114</v>
      </c>
      <c r="E329" t="s">
        <v>1115</v>
      </c>
      <c r="F329" t="str">
        <f>HYPERLINK("https://talan.bank.gov.ua/get-user-certificate/0ep93d-HJZ65gC2Vwlki","Завантажити сертифікат")</f>
        <v>Завантажити сертифікат</v>
      </c>
    </row>
    <row r="330" spans="1:6" x14ac:dyDescent="0.3">
      <c r="A330" t="s">
        <v>1128</v>
      </c>
      <c r="B330" t="s">
        <v>1129</v>
      </c>
      <c r="C330" t="s">
        <v>1130</v>
      </c>
      <c r="D330" t="s">
        <v>1114</v>
      </c>
      <c r="E330" t="s">
        <v>1115</v>
      </c>
      <c r="F330" t="str">
        <f>HYPERLINK("https://talan.bank.gov.ua/get-user-certificate/0ep93rcS4l9RKimUfeKF","Завантажити сертифікат")</f>
        <v>Завантажити сертифікат</v>
      </c>
    </row>
    <row r="331" spans="1:6" x14ac:dyDescent="0.3">
      <c r="A331" t="s">
        <v>1131</v>
      </c>
      <c r="B331" t="s">
        <v>1132</v>
      </c>
      <c r="C331" t="s">
        <v>1133</v>
      </c>
      <c r="D331" t="s">
        <v>1114</v>
      </c>
      <c r="E331" t="s">
        <v>1115</v>
      </c>
      <c r="F331" t="str">
        <f>HYPERLINK("https://talan.bank.gov.ua/get-user-certificate/0ep93Lu4bgloglXHueZQ","Завантажити сертифікат")</f>
        <v>Завантажити сертифікат</v>
      </c>
    </row>
    <row r="332" spans="1:6" x14ac:dyDescent="0.3">
      <c r="A332" t="s">
        <v>1134</v>
      </c>
      <c r="B332" t="s">
        <v>1135</v>
      </c>
      <c r="C332" t="s">
        <v>1136</v>
      </c>
      <c r="D332" t="s">
        <v>1114</v>
      </c>
      <c r="E332" t="s">
        <v>1115</v>
      </c>
      <c r="F332" t="str">
        <f>HYPERLINK("https://talan.bank.gov.ua/get-user-certificate/0ep93SW0EpBvSkjVpfi-","Завантажити сертифікат")</f>
        <v>Завантажити сертифікат</v>
      </c>
    </row>
    <row r="333" spans="1:6" x14ac:dyDescent="0.3">
      <c r="A333" t="s">
        <v>1137</v>
      </c>
      <c r="B333" t="s">
        <v>1138</v>
      </c>
      <c r="C333" t="s">
        <v>1139</v>
      </c>
      <c r="D333" t="s">
        <v>1114</v>
      </c>
      <c r="E333" t="s">
        <v>1115</v>
      </c>
      <c r="F333" t="str">
        <f>HYPERLINK("https://talan.bank.gov.ua/get-user-certificate/0ep93PRTT4t5WbbSgcoJ","Завантажити сертифікат")</f>
        <v>Завантажити сертифікат</v>
      </c>
    </row>
    <row r="334" spans="1:6" x14ac:dyDescent="0.3">
      <c r="A334" t="s">
        <v>1140</v>
      </c>
      <c r="B334" t="s">
        <v>1141</v>
      </c>
      <c r="C334" t="s">
        <v>1142</v>
      </c>
      <c r="D334" t="s">
        <v>1114</v>
      </c>
      <c r="E334" t="s">
        <v>1115</v>
      </c>
      <c r="F334" t="str">
        <f>HYPERLINK("https://talan.bank.gov.ua/get-user-certificate/0ep93oaXPipaqS6j_Za-","Завантажити сертифікат")</f>
        <v>Завантажити сертифікат</v>
      </c>
    </row>
    <row r="335" spans="1:6" x14ac:dyDescent="0.3">
      <c r="A335" t="s">
        <v>1143</v>
      </c>
      <c r="B335" t="s">
        <v>1144</v>
      </c>
      <c r="C335" t="s">
        <v>1145</v>
      </c>
      <c r="D335" t="s">
        <v>1114</v>
      </c>
      <c r="E335" t="s">
        <v>1115</v>
      </c>
      <c r="F335" t="str">
        <f>HYPERLINK("https://talan.bank.gov.ua/get-user-certificate/0ep934RlTFr3c4IaiiYr","Завантажити сертифікат")</f>
        <v>Завантажити сертифікат</v>
      </c>
    </row>
    <row r="336" spans="1:6" x14ac:dyDescent="0.3">
      <c r="A336" t="s">
        <v>1146</v>
      </c>
      <c r="B336" t="s">
        <v>1147</v>
      </c>
      <c r="C336" t="s">
        <v>1148</v>
      </c>
      <c r="D336" t="s">
        <v>1114</v>
      </c>
      <c r="E336" t="s">
        <v>1115</v>
      </c>
      <c r="F336" t="str">
        <f>HYPERLINK("https://talan.bank.gov.ua/get-user-certificate/0ep93Uio2STXM-MXvYI8","Завантажити сертифікат")</f>
        <v>Завантажити сертифікат</v>
      </c>
    </row>
    <row r="337" spans="1:6" x14ac:dyDescent="0.3">
      <c r="A337" t="s">
        <v>1149</v>
      </c>
      <c r="B337" t="s">
        <v>1150</v>
      </c>
      <c r="C337" t="s">
        <v>1151</v>
      </c>
      <c r="D337" t="s">
        <v>1114</v>
      </c>
      <c r="E337" t="s">
        <v>1115</v>
      </c>
      <c r="F337" t="str">
        <f>HYPERLINK("https://talan.bank.gov.ua/get-user-certificate/0ep93crLGR4OzMjnlnnb","Завантажити сертифікат")</f>
        <v>Завантажити сертифікат</v>
      </c>
    </row>
    <row r="338" spans="1:6" x14ac:dyDescent="0.3">
      <c r="A338" t="s">
        <v>1152</v>
      </c>
      <c r="B338" t="s">
        <v>1153</v>
      </c>
      <c r="C338" t="s">
        <v>1154</v>
      </c>
      <c r="D338" t="s">
        <v>1155</v>
      </c>
      <c r="E338" t="s">
        <v>1156</v>
      </c>
      <c r="F338" t="str">
        <f>HYPERLINK("https://talan.bank.gov.ua/get-user-certificate/0ep93HczsIuGWLQ26XPD","Завантажити сертифікат")</f>
        <v>Завантажити сертифікат</v>
      </c>
    </row>
    <row r="339" spans="1:6" x14ac:dyDescent="0.3">
      <c r="A339" t="s">
        <v>1157</v>
      </c>
      <c r="B339" t="s">
        <v>1158</v>
      </c>
      <c r="C339" t="s">
        <v>1159</v>
      </c>
      <c r="D339" t="s">
        <v>1160</v>
      </c>
      <c r="E339" t="s">
        <v>1156</v>
      </c>
      <c r="F339" t="str">
        <f>HYPERLINK("https://talan.bank.gov.ua/get-user-certificate/0ep93p2i3xQMnlWQ9UBW","Завантажити сертифікат")</f>
        <v>Завантажити сертифікат</v>
      </c>
    </row>
    <row r="340" spans="1:6" x14ac:dyDescent="0.3">
      <c r="A340" t="s">
        <v>1161</v>
      </c>
      <c r="B340" t="s">
        <v>1162</v>
      </c>
      <c r="C340" t="s">
        <v>1163</v>
      </c>
      <c r="D340" t="s">
        <v>1164</v>
      </c>
      <c r="E340" t="s">
        <v>1165</v>
      </c>
      <c r="F340" t="str">
        <f>HYPERLINK("https://talan.bank.gov.ua/get-user-certificate/0ep937KbI5nV3QZygzfV","Завантажити сертифікат")</f>
        <v>Завантажити сертифікат</v>
      </c>
    </row>
    <row r="341" spans="1:6" x14ac:dyDescent="0.3">
      <c r="A341" t="s">
        <v>1166</v>
      </c>
      <c r="B341" t="s">
        <v>1167</v>
      </c>
      <c r="C341" t="s">
        <v>1168</v>
      </c>
      <c r="D341" t="s">
        <v>1169</v>
      </c>
      <c r="E341" t="s">
        <v>1170</v>
      </c>
      <c r="F341" t="str">
        <f>HYPERLINK("https://talan.bank.gov.ua/get-user-certificate/0ep93qJDorg_01bM9TMg","Завантажити сертифікат")</f>
        <v>Завантажити сертифікат</v>
      </c>
    </row>
    <row r="342" spans="1:6" x14ac:dyDescent="0.3">
      <c r="A342" t="s">
        <v>1171</v>
      </c>
      <c r="B342" t="s">
        <v>1172</v>
      </c>
      <c r="C342" t="s">
        <v>1173</v>
      </c>
      <c r="D342" t="s">
        <v>1174</v>
      </c>
      <c r="E342" t="s">
        <v>1175</v>
      </c>
      <c r="F342" t="str">
        <f>HYPERLINK("https://talan.bank.gov.ua/get-user-certificate/0ep93AYxiO5nPzpJ73W1","Завантажити сертифікат")</f>
        <v>Завантажити сертифікат</v>
      </c>
    </row>
    <row r="343" spans="1:6" x14ac:dyDescent="0.3">
      <c r="A343" t="s">
        <v>1176</v>
      </c>
      <c r="B343" t="s">
        <v>1177</v>
      </c>
      <c r="C343" t="s">
        <v>1178</v>
      </c>
      <c r="D343" t="s">
        <v>1174</v>
      </c>
      <c r="E343" t="s">
        <v>1175</v>
      </c>
      <c r="F343" t="str">
        <f>HYPERLINK("https://talan.bank.gov.ua/get-user-certificate/0ep93fu7vsS_LjVnWHwu","Завантажити сертифікат")</f>
        <v>Завантажити сертифікат</v>
      </c>
    </row>
    <row r="344" spans="1:6" x14ac:dyDescent="0.3">
      <c r="A344" t="s">
        <v>1179</v>
      </c>
      <c r="B344" t="s">
        <v>1180</v>
      </c>
      <c r="C344" t="s">
        <v>1181</v>
      </c>
      <c r="D344" t="s">
        <v>1182</v>
      </c>
      <c r="E344" t="s">
        <v>1183</v>
      </c>
      <c r="F344" t="str">
        <f>HYPERLINK("https://talan.bank.gov.ua/get-user-certificate/0ep93CGbWfj-nTxVloHM","Завантажити сертифікат")</f>
        <v>Завантажити сертифікат</v>
      </c>
    </row>
    <row r="345" spans="1:6" x14ac:dyDescent="0.3">
      <c r="A345" t="s">
        <v>1184</v>
      </c>
      <c r="B345" t="s">
        <v>1185</v>
      </c>
      <c r="C345" t="s">
        <v>1186</v>
      </c>
      <c r="D345" t="s">
        <v>1182</v>
      </c>
      <c r="E345" t="s">
        <v>1183</v>
      </c>
      <c r="F345" t="str">
        <f>HYPERLINK("https://talan.bank.gov.ua/get-user-certificate/0ep93RvgupA4YEXi7DQJ","Завантажити сертифікат")</f>
        <v>Завантажити сертифікат</v>
      </c>
    </row>
    <row r="346" spans="1:6" x14ac:dyDescent="0.3">
      <c r="A346" t="s">
        <v>1187</v>
      </c>
      <c r="B346" t="s">
        <v>1188</v>
      </c>
      <c r="C346" t="s">
        <v>1189</v>
      </c>
      <c r="D346" t="s">
        <v>1182</v>
      </c>
      <c r="E346" t="s">
        <v>1183</v>
      </c>
      <c r="F346" t="str">
        <f>HYPERLINK("https://talan.bank.gov.ua/get-user-certificate/0ep935NqG9l3fK6u1qW2","Завантажити сертифікат")</f>
        <v>Завантажити сертифікат</v>
      </c>
    </row>
    <row r="347" spans="1:6" x14ac:dyDescent="0.3">
      <c r="A347" t="s">
        <v>1190</v>
      </c>
      <c r="B347" t="s">
        <v>1191</v>
      </c>
      <c r="C347" t="s">
        <v>1192</v>
      </c>
      <c r="D347" t="s">
        <v>1182</v>
      </c>
      <c r="E347" t="s">
        <v>1183</v>
      </c>
      <c r="F347" t="str">
        <f>HYPERLINK("https://talan.bank.gov.ua/get-user-certificate/0ep93ReGFcc2pd8mivYl","Завантажити сертифікат")</f>
        <v>Завантажити сертифікат</v>
      </c>
    </row>
    <row r="348" spans="1:6" x14ac:dyDescent="0.3">
      <c r="A348" t="s">
        <v>1193</v>
      </c>
      <c r="B348" t="s">
        <v>1194</v>
      </c>
      <c r="C348" t="s">
        <v>1195</v>
      </c>
      <c r="D348" t="s">
        <v>1182</v>
      </c>
      <c r="E348" t="s">
        <v>1183</v>
      </c>
      <c r="F348" t="str">
        <f>HYPERLINK("https://talan.bank.gov.ua/get-user-certificate/0ep93G1Khw6QLDf52K3u","Завантажити сертифікат")</f>
        <v>Завантажити сертифікат</v>
      </c>
    </row>
    <row r="349" spans="1:6" x14ac:dyDescent="0.3">
      <c r="A349" t="s">
        <v>1196</v>
      </c>
      <c r="B349" t="s">
        <v>1197</v>
      </c>
      <c r="C349" t="s">
        <v>1198</v>
      </c>
      <c r="D349" t="s">
        <v>1182</v>
      </c>
      <c r="E349" t="s">
        <v>1183</v>
      </c>
      <c r="F349" t="str">
        <f>HYPERLINK("https://talan.bank.gov.ua/get-user-certificate/0ep938iXyf-HLnG90FL0","Завантажити сертифікат")</f>
        <v>Завантажити сертифікат</v>
      </c>
    </row>
    <row r="350" spans="1:6" x14ac:dyDescent="0.3">
      <c r="A350" t="s">
        <v>1199</v>
      </c>
      <c r="B350" t="s">
        <v>1200</v>
      </c>
      <c r="C350" t="s">
        <v>1201</v>
      </c>
      <c r="D350" t="s">
        <v>1182</v>
      </c>
      <c r="E350" t="s">
        <v>1183</v>
      </c>
      <c r="F350" t="str">
        <f>HYPERLINK("https://talan.bank.gov.ua/get-user-certificate/0ep93gC7e4lBSy52hSkw","Завантажити сертифікат")</f>
        <v>Завантажити сертифікат</v>
      </c>
    </row>
    <row r="351" spans="1:6" x14ac:dyDescent="0.3">
      <c r="A351" t="s">
        <v>1202</v>
      </c>
      <c r="B351" t="s">
        <v>1203</v>
      </c>
      <c r="C351" t="s">
        <v>1204</v>
      </c>
      <c r="D351" t="s">
        <v>1205</v>
      </c>
      <c r="E351" t="s">
        <v>1183</v>
      </c>
      <c r="F351" t="str">
        <f>HYPERLINK("https://talan.bank.gov.ua/get-user-certificate/0ep934V83cJ-cebk57la","Завантажити сертифікат")</f>
        <v>Завантажити сертифікат</v>
      </c>
    </row>
    <row r="352" spans="1:6" x14ac:dyDescent="0.3">
      <c r="A352" t="s">
        <v>1206</v>
      </c>
      <c r="B352" t="s">
        <v>1207</v>
      </c>
      <c r="C352" t="s">
        <v>1208</v>
      </c>
      <c r="D352" t="s">
        <v>1205</v>
      </c>
      <c r="E352" t="s">
        <v>1183</v>
      </c>
      <c r="F352" t="str">
        <f>HYPERLINK("https://talan.bank.gov.ua/get-user-certificate/0ep93BVHYB5dXX0_Ju0V","Завантажити сертифікат")</f>
        <v>Завантажити сертифікат</v>
      </c>
    </row>
    <row r="353" spans="1:6" x14ac:dyDescent="0.3">
      <c r="A353" t="s">
        <v>1209</v>
      </c>
      <c r="B353" t="s">
        <v>1210</v>
      </c>
      <c r="C353" t="s">
        <v>1211</v>
      </c>
      <c r="D353" t="s">
        <v>1205</v>
      </c>
      <c r="E353" t="s">
        <v>1183</v>
      </c>
      <c r="F353" t="str">
        <f>HYPERLINK("https://talan.bank.gov.ua/get-user-certificate/0ep93LQkOyYGFiFZMVZa","Завантажити сертифікат")</f>
        <v>Завантажити сертифікат</v>
      </c>
    </row>
    <row r="354" spans="1:6" x14ac:dyDescent="0.3">
      <c r="A354" t="s">
        <v>1212</v>
      </c>
      <c r="B354" t="s">
        <v>1213</v>
      </c>
      <c r="C354" t="s">
        <v>1214</v>
      </c>
      <c r="D354" t="s">
        <v>1205</v>
      </c>
      <c r="E354" t="s">
        <v>1183</v>
      </c>
      <c r="F354" t="str">
        <f>HYPERLINK("https://talan.bank.gov.ua/get-user-certificate/0ep939HNb8yAoFzjXRYK","Завантажити сертифікат")</f>
        <v>Завантажити сертифікат</v>
      </c>
    </row>
    <row r="355" spans="1:6" x14ac:dyDescent="0.3">
      <c r="A355" t="s">
        <v>1215</v>
      </c>
      <c r="B355" t="s">
        <v>1216</v>
      </c>
      <c r="C355" t="s">
        <v>1217</v>
      </c>
      <c r="D355" t="s">
        <v>1205</v>
      </c>
      <c r="E355" t="s">
        <v>1183</v>
      </c>
      <c r="F355" t="str">
        <f>HYPERLINK("https://talan.bank.gov.ua/get-user-certificate/0ep93AuM2GuFJbTpUjEi","Завантажити сертифікат")</f>
        <v>Завантажити сертифікат</v>
      </c>
    </row>
    <row r="356" spans="1:6" x14ac:dyDescent="0.3">
      <c r="A356" t="s">
        <v>1218</v>
      </c>
      <c r="B356" t="s">
        <v>1219</v>
      </c>
      <c r="C356" t="s">
        <v>1220</v>
      </c>
      <c r="D356" t="s">
        <v>1205</v>
      </c>
      <c r="E356" t="s">
        <v>1183</v>
      </c>
      <c r="F356" t="str">
        <f>HYPERLINK("https://talan.bank.gov.ua/get-user-certificate/0ep93bM4t2grdEi6GBn7","Завантажити сертифікат")</f>
        <v>Завантажити сертифікат</v>
      </c>
    </row>
    <row r="357" spans="1:6" x14ac:dyDescent="0.3">
      <c r="A357" t="s">
        <v>1221</v>
      </c>
      <c r="B357" t="s">
        <v>1222</v>
      </c>
      <c r="C357" t="s">
        <v>1223</v>
      </c>
      <c r="D357" t="s">
        <v>1224</v>
      </c>
      <c r="E357" t="s">
        <v>1225</v>
      </c>
      <c r="F357" t="str">
        <f>HYPERLINK("https://talan.bank.gov.ua/get-user-certificate/0ep93lf7YitfraH9Mhy7","Завантажити сертифікат")</f>
        <v>Завантажити сертифікат</v>
      </c>
    </row>
    <row r="358" spans="1:6" x14ac:dyDescent="0.3">
      <c r="A358" t="s">
        <v>1226</v>
      </c>
      <c r="B358" t="s">
        <v>1227</v>
      </c>
      <c r="C358" t="s">
        <v>1228</v>
      </c>
      <c r="D358" t="s">
        <v>1224</v>
      </c>
      <c r="E358" t="s">
        <v>1225</v>
      </c>
      <c r="F358" t="str">
        <f>HYPERLINK("https://talan.bank.gov.ua/get-user-certificate/0ep93OD73zkCUFDSLsqB","Завантажити сертифікат")</f>
        <v>Завантажити сертифікат</v>
      </c>
    </row>
    <row r="359" spans="1:6" x14ac:dyDescent="0.3">
      <c r="A359" t="s">
        <v>1229</v>
      </c>
      <c r="B359" t="s">
        <v>1230</v>
      </c>
      <c r="C359" t="s">
        <v>1231</v>
      </c>
      <c r="D359" t="s">
        <v>1224</v>
      </c>
      <c r="E359" t="s">
        <v>1225</v>
      </c>
      <c r="F359" t="str">
        <f>HYPERLINK("https://talan.bank.gov.ua/get-user-certificate/0ep93WbjeVR3qt9vbd-9","Завантажити сертифікат")</f>
        <v>Завантажити сертифікат</v>
      </c>
    </row>
    <row r="360" spans="1:6" x14ac:dyDescent="0.3">
      <c r="A360" t="s">
        <v>1232</v>
      </c>
      <c r="B360" t="s">
        <v>1233</v>
      </c>
      <c r="C360" t="s">
        <v>1234</v>
      </c>
      <c r="D360" t="s">
        <v>1224</v>
      </c>
      <c r="E360" t="s">
        <v>1225</v>
      </c>
      <c r="F360" t="str">
        <f>HYPERLINK("https://talan.bank.gov.ua/get-user-certificate/0ep93rc8NqbBQKM6owpJ","Завантажити сертифікат")</f>
        <v>Завантажити сертифікат</v>
      </c>
    </row>
    <row r="361" spans="1:6" x14ac:dyDescent="0.3">
      <c r="A361" t="s">
        <v>1235</v>
      </c>
      <c r="B361" t="s">
        <v>1236</v>
      </c>
      <c r="C361" t="s">
        <v>1237</v>
      </c>
      <c r="D361" t="s">
        <v>1238</v>
      </c>
      <c r="E361" t="s">
        <v>1225</v>
      </c>
      <c r="F361" t="str">
        <f>HYPERLINK("https://talan.bank.gov.ua/get-user-certificate/0ep93TexQ76K6u-mjsFm","Завантажити сертифікат")</f>
        <v>Завантажити сертифікат</v>
      </c>
    </row>
    <row r="362" spans="1:6" x14ac:dyDescent="0.3">
      <c r="A362" t="s">
        <v>1239</v>
      </c>
      <c r="B362" t="s">
        <v>1240</v>
      </c>
      <c r="C362" t="s">
        <v>1241</v>
      </c>
      <c r="D362" t="s">
        <v>1242</v>
      </c>
      <c r="E362" t="s">
        <v>1225</v>
      </c>
      <c r="F362" t="str">
        <f>HYPERLINK("https://talan.bank.gov.ua/get-user-certificate/0ep93H7cAJJDzPR0tXh8","Завантажити сертифікат")</f>
        <v>Завантажити сертифікат</v>
      </c>
    </row>
    <row r="363" spans="1:6" x14ac:dyDescent="0.3">
      <c r="A363" t="s">
        <v>1243</v>
      </c>
      <c r="B363" t="s">
        <v>1244</v>
      </c>
      <c r="C363" t="s">
        <v>1245</v>
      </c>
      <c r="D363" t="s">
        <v>1242</v>
      </c>
      <c r="E363" t="s">
        <v>1225</v>
      </c>
      <c r="F363" t="str">
        <f>HYPERLINK("https://talan.bank.gov.ua/get-user-certificate/0ep93KGSiIPqqVOVHHA3","Завантажити сертифікат")</f>
        <v>Завантажити сертифікат</v>
      </c>
    </row>
    <row r="364" spans="1:6" x14ac:dyDescent="0.3">
      <c r="A364" t="s">
        <v>1246</v>
      </c>
      <c r="B364" t="s">
        <v>1247</v>
      </c>
      <c r="C364" t="s">
        <v>1248</v>
      </c>
      <c r="D364" t="s">
        <v>1249</v>
      </c>
      <c r="E364" t="s">
        <v>1250</v>
      </c>
      <c r="F364" t="str">
        <f>HYPERLINK("https://talan.bank.gov.ua/get-user-certificate/0ep93SHnKUW4rP356q1r","Завантажити сертифікат")</f>
        <v>Завантажити сертифікат</v>
      </c>
    </row>
    <row r="365" spans="1:6" x14ac:dyDescent="0.3">
      <c r="A365" t="s">
        <v>1251</v>
      </c>
      <c r="B365" t="s">
        <v>1252</v>
      </c>
      <c r="C365" t="s">
        <v>1253</v>
      </c>
      <c r="D365" t="s">
        <v>1249</v>
      </c>
      <c r="E365" t="s">
        <v>1250</v>
      </c>
      <c r="F365" t="str">
        <f>HYPERLINK("https://talan.bank.gov.ua/get-user-certificate/0ep93RsDQBwAjZzyT4G1","Завантажити сертифікат")</f>
        <v>Завантажити сертифікат</v>
      </c>
    </row>
    <row r="366" spans="1:6" x14ac:dyDescent="0.3">
      <c r="A366" t="s">
        <v>1254</v>
      </c>
      <c r="B366" t="s">
        <v>1255</v>
      </c>
      <c r="C366" t="s">
        <v>1256</v>
      </c>
      <c r="D366" t="s">
        <v>1249</v>
      </c>
      <c r="E366" t="s">
        <v>1250</v>
      </c>
      <c r="F366" t="str">
        <f>HYPERLINK("https://talan.bank.gov.ua/get-user-certificate/0ep93Q4RC4Qt1ZXFMDHp","Завантажити сертифікат")</f>
        <v>Завантажити сертифікат</v>
      </c>
    </row>
    <row r="367" spans="1:6" x14ac:dyDescent="0.3">
      <c r="A367" t="s">
        <v>1257</v>
      </c>
      <c r="B367" t="s">
        <v>1258</v>
      </c>
      <c r="C367" t="s">
        <v>1259</v>
      </c>
      <c r="D367" t="s">
        <v>1260</v>
      </c>
      <c r="E367" t="s">
        <v>1261</v>
      </c>
      <c r="F367" t="str">
        <f>HYPERLINK("https://talan.bank.gov.ua/get-user-certificate/0ep93JZswzBkZiubGcJ2","Завантажити сертифікат")</f>
        <v>Завантажити сертифікат</v>
      </c>
    </row>
    <row r="368" spans="1:6" x14ac:dyDescent="0.3">
      <c r="A368" t="s">
        <v>1262</v>
      </c>
      <c r="B368" t="s">
        <v>1263</v>
      </c>
      <c r="C368" t="s">
        <v>1264</v>
      </c>
      <c r="D368" t="s">
        <v>1260</v>
      </c>
      <c r="E368" t="s">
        <v>1261</v>
      </c>
      <c r="F368" t="str">
        <f>HYPERLINK("https://talan.bank.gov.ua/get-user-certificate/0ep93Uftc58tqTRQkVe1","Завантажити сертифікат")</f>
        <v>Завантажити сертифікат</v>
      </c>
    </row>
    <row r="369" spans="1:6" x14ac:dyDescent="0.3">
      <c r="A369" t="s">
        <v>1265</v>
      </c>
      <c r="B369" t="s">
        <v>1266</v>
      </c>
      <c r="C369" t="s">
        <v>1267</v>
      </c>
      <c r="D369" t="s">
        <v>1268</v>
      </c>
      <c r="E369" t="s">
        <v>1269</v>
      </c>
      <c r="F369" t="str">
        <f>HYPERLINK("https://talan.bank.gov.ua/get-user-certificate/0ep93THcDWUEh-dN1o3K","Завантажити сертифікат")</f>
        <v>Завантажити сертифікат</v>
      </c>
    </row>
    <row r="370" spans="1:6" x14ac:dyDescent="0.3">
      <c r="A370" t="s">
        <v>1270</v>
      </c>
      <c r="B370" t="s">
        <v>1271</v>
      </c>
      <c r="C370" t="s">
        <v>1272</v>
      </c>
      <c r="D370" t="s">
        <v>1268</v>
      </c>
      <c r="E370" t="s">
        <v>1269</v>
      </c>
      <c r="F370" t="str">
        <f>HYPERLINK("https://talan.bank.gov.ua/get-user-certificate/0ep93PVNUWUCwoW5MslK","Завантажити сертифікат")</f>
        <v>Завантажити сертифікат</v>
      </c>
    </row>
    <row r="371" spans="1:6" x14ac:dyDescent="0.3">
      <c r="A371" t="s">
        <v>1273</v>
      </c>
      <c r="B371" t="s">
        <v>1274</v>
      </c>
      <c r="C371" t="s">
        <v>1275</v>
      </c>
      <c r="D371" t="s">
        <v>1268</v>
      </c>
      <c r="E371" t="s">
        <v>1269</v>
      </c>
      <c r="F371" t="str">
        <f>HYPERLINK("https://talan.bank.gov.ua/get-user-certificate/0ep939iGXTR9Tycr88eZ","Завантажити сертифікат")</f>
        <v>Завантажити сертифікат</v>
      </c>
    </row>
    <row r="372" spans="1:6" x14ac:dyDescent="0.3">
      <c r="A372" t="s">
        <v>1276</v>
      </c>
      <c r="B372" t="s">
        <v>1277</v>
      </c>
      <c r="C372" t="s">
        <v>1278</v>
      </c>
      <c r="D372" t="s">
        <v>1268</v>
      </c>
      <c r="E372" t="s">
        <v>1269</v>
      </c>
      <c r="F372" t="str">
        <f>HYPERLINK("https://talan.bank.gov.ua/get-user-certificate/0ep939NziF_FOEmii-0C","Завантажити сертифікат")</f>
        <v>Завантажити сертифікат</v>
      </c>
    </row>
    <row r="373" spans="1:6" x14ac:dyDescent="0.3">
      <c r="A373" t="s">
        <v>1279</v>
      </c>
      <c r="B373" t="s">
        <v>1280</v>
      </c>
      <c r="C373" t="s">
        <v>1281</v>
      </c>
      <c r="D373" t="s">
        <v>1268</v>
      </c>
      <c r="E373" t="s">
        <v>1269</v>
      </c>
      <c r="F373" t="str">
        <f>HYPERLINK("https://talan.bank.gov.ua/get-user-certificate/0ep93wyTBbtER_Ez1qmg","Завантажити сертифікат")</f>
        <v>Завантажити сертифікат</v>
      </c>
    </row>
    <row r="374" spans="1:6" x14ac:dyDescent="0.3">
      <c r="A374" t="s">
        <v>1282</v>
      </c>
      <c r="B374" t="s">
        <v>1283</v>
      </c>
      <c r="C374" t="s">
        <v>1284</v>
      </c>
      <c r="D374" t="s">
        <v>1268</v>
      </c>
      <c r="E374" t="s">
        <v>1269</v>
      </c>
      <c r="F374" t="str">
        <f>HYPERLINK("https://talan.bank.gov.ua/get-user-certificate/0ep93VJOkAFCpInLJjUg","Завантажити сертифікат")</f>
        <v>Завантажити сертифікат</v>
      </c>
    </row>
    <row r="375" spans="1:6" x14ac:dyDescent="0.3">
      <c r="A375" t="s">
        <v>1285</v>
      </c>
      <c r="B375" t="s">
        <v>1286</v>
      </c>
      <c r="C375" t="s">
        <v>1287</v>
      </c>
      <c r="D375" t="s">
        <v>1268</v>
      </c>
      <c r="E375" t="s">
        <v>1269</v>
      </c>
      <c r="F375" t="str">
        <f>HYPERLINK("https://talan.bank.gov.ua/get-user-certificate/0ep93BipF97nx8-iKUBY","Завантажити сертифікат")</f>
        <v>Завантажити сертифікат</v>
      </c>
    </row>
    <row r="376" spans="1:6" x14ac:dyDescent="0.3">
      <c r="A376" t="s">
        <v>1288</v>
      </c>
      <c r="B376" t="s">
        <v>1289</v>
      </c>
      <c r="C376" t="s">
        <v>1290</v>
      </c>
      <c r="D376" t="s">
        <v>1268</v>
      </c>
      <c r="E376" t="s">
        <v>1269</v>
      </c>
      <c r="F376" t="str">
        <f>HYPERLINK("https://talan.bank.gov.ua/get-user-certificate/0ep938s5bozlrfYUhlWm","Завантажити сертифікат")</f>
        <v>Завантажити сертифікат</v>
      </c>
    </row>
    <row r="377" spans="1:6" x14ac:dyDescent="0.3">
      <c r="A377" t="s">
        <v>1291</v>
      </c>
      <c r="B377" t="s">
        <v>1292</v>
      </c>
      <c r="C377" t="s">
        <v>1293</v>
      </c>
      <c r="D377" t="s">
        <v>1294</v>
      </c>
      <c r="E377" t="s">
        <v>1295</v>
      </c>
      <c r="F377" t="str">
        <f>HYPERLINK("https://talan.bank.gov.ua/get-user-certificate/0ep93bbNdpXvqQa6bgkY","Завантажити сертифікат")</f>
        <v>Завантажити сертифікат</v>
      </c>
    </row>
    <row r="378" spans="1:6" x14ac:dyDescent="0.3">
      <c r="A378" t="s">
        <v>1296</v>
      </c>
      <c r="B378" t="s">
        <v>1297</v>
      </c>
      <c r="C378" t="s">
        <v>1298</v>
      </c>
      <c r="D378" t="s">
        <v>1294</v>
      </c>
      <c r="E378" t="s">
        <v>1295</v>
      </c>
      <c r="F378" t="str">
        <f>HYPERLINK("https://talan.bank.gov.ua/get-user-certificate/0ep93UN19-bFltQtNaAK","Завантажити сертифікат")</f>
        <v>Завантажити сертифікат</v>
      </c>
    </row>
    <row r="379" spans="1:6" x14ac:dyDescent="0.3">
      <c r="A379" t="s">
        <v>1299</v>
      </c>
      <c r="B379" t="s">
        <v>1300</v>
      </c>
      <c r="C379" t="s">
        <v>1301</v>
      </c>
      <c r="D379" t="s">
        <v>1294</v>
      </c>
      <c r="E379" t="s">
        <v>1295</v>
      </c>
      <c r="F379" t="str">
        <f>HYPERLINK("https://talan.bank.gov.ua/get-user-certificate/0ep93GYB9UTrHlxd1d2x","Завантажити сертифікат")</f>
        <v>Завантажити сертифікат</v>
      </c>
    </row>
    <row r="380" spans="1:6" x14ac:dyDescent="0.3">
      <c r="A380" t="s">
        <v>1302</v>
      </c>
      <c r="B380" t="s">
        <v>1303</v>
      </c>
      <c r="C380" t="s">
        <v>1304</v>
      </c>
      <c r="D380" t="s">
        <v>1294</v>
      </c>
      <c r="E380" t="s">
        <v>1295</v>
      </c>
      <c r="F380" t="str">
        <f>HYPERLINK("https://talan.bank.gov.ua/get-user-certificate/0ep93nKg8FACLz9-bFhF","Завантажити сертифікат")</f>
        <v>Завантажити сертифікат</v>
      </c>
    </row>
    <row r="381" spans="1:6" x14ac:dyDescent="0.3">
      <c r="A381" t="s">
        <v>1305</v>
      </c>
      <c r="B381" t="s">
        <v>1306</v>
      </c>
      <c r="C381" t="s">
        <v>1307</v>
      </c>
      <c r="D381" t="s">
        <v>1308</v>
      </c>
      <c r="E381" t="s">
        <v>1295</v>
      </c>
      <c r="F381" t="str">
        <f>HYPERLINK("https://talan.bank.gov.ua/get-user-certificate/0ep93x0jlZK0cAZh_xFE","Завантажити сертифікат")</f>
        <v>Завантажити сертифікат</v>
      </c>
    </row>
    <row r="382" spans="1:6" x14ac:dyDescent="0.3">
      <c r="A382" t="s">
        <v>1309</v>
      </c>
      <c r="B382" t="s">
        <v>1310</v>
      </c>
      <c r="C382" t="s">
        <v>1311</v>
      </c>
      <c r="D382" t="s">
        <v>1308</v>
      </c>
      <c r="E382" t="s">
        <v>1295</v>
      </c>
      <c r="F382" t="str">
        <f>HYPERLINK("https://talan.bank.gov.ua/get-user-certificate/0ep93TkqJGJOuv74pob5","Завантажити сертифікат")</f>
        <v>Завантажити сертифікат</v>
      </c>
    </row>
    <row r="383" spans="1:6" x14ac:dyDescent="0.3">
      <c r="A383" t="s">
        <v>1312</v>
      </c>
      <c r="B383" t="s">
        <v>1313</v>
      </c>
      <c r="C383" t="s">
        <v>1314</v>
      </c>
      <c r="D383" t="s">
        <v>1315</v>
      </c>
      <c r="E383" t="s">
        <v>1316</v>
      </c>
      <c r="F383" t="str">
        <f>HYPERLINK("https://talan.bank.gov.ua/get-user-certificate/0ep93bIff6BNcqL7Fruc","Завантажити сертифікат")</f>
        <v>Завантажити сертифікат</v>
      </c>
    </row>
    <row r="384" spans="1:6" x14ac:dyDescent="0.3">
      <c r="A384" t="s">
        <v>1317</v>
      </c>
      <c r="B384" t="s">
        <v>1318</v>
      </c>
      <c r="C384" t="s">
        <v>1319</v>
      </c>
      <c r="D384" t="s">
        <v>1315</v>
      </c>
      <c r="E384" t="s">
        <v>1316</v>
      </c>
      <c r="F384" t="str">
        <f>HYPERLINK("https://talan.bank.gov.ua/get-user-certificate/0ep93RGOUlS4Qhv-BGVb","Завантажити сертифікат")</f>
        <v>Завантажити сертифікат</v>
      </c>
    </row>
    <row r="385" spans="1:6" x14ac:dyDescent="0.3">
      <c r="A385" t="s">
        <v>1320</v>
      </c>
      <c r="B385" t="s">
        <v>1321</v>
      </c>
      <c r="C385" t="s">
        <v>1322</v>
      </c>
      <c r="D385" t="s">
        <v>1315</v>
      </c>
      <c r="E385" t="s">
        <v>1316</v>
      </c>
      <c r="F385" t="str">
        <f>HYPERLINK("https://talan.bank.gov.ua/get-user-certificate/0ep93tAEisVlsZ6uXf0S","Завантажити сертифікат")</f>
        <v>Завантажити сертифікат</v>
      </c>
    </row>
    <row r="386" spans="1:6" x14ac:dyDescent="0.3">
      <c r="A386" t="s">
        <v>1323</v>
      </c>
      <c r="B386" t="s">
        <v>1324</v>
      </c>
      <c r="C386" t="s">
        <v>1325</v>
      </c>
      <c r="D386" t="s">
        <v>1315</v>
      </c>
      <c r="E386" t="s">
        <v>1316</v>
      </c>
      <c r="F386" t="str">
        <f>HYPERLINK("https://talan.bank.gov.ua/get-user-certificate/0ep93IRt5gK_mT7_eh1q","Завантажити сертифікат")</f>
        <v>Завантажити сертифікат</v>
      </c>
    </row>
    <row r="387" spans="1:6" x14ac:dyDescent="0.3">
      <c r="A387" t="s">
        <v>1326</v>
      </c>
      <c r="B387" t="s">
        <v>1327</v>
      </c>
      <c r="C387" t="s">
        <v>1328</v>
      </c>
      <c r="D387" t="s">
        <v>1315</v>
      </c>
      <c r="E387" t="s">
        <v>1316</v>
      </c>
      <c r="F387" t="str">
        <f>HYPERLINK("https://talan.bank.gov.ua/get-user-certificate/0ep93ZETp53wbRFuVcPD","Завантажити сертифікат")</f>
        <v>Завантажити сертифікат</v>
      </c>
    </row>
    <row r="388" spans="1:6" x14ac:dyDescent="0.3">
      <c r="A388" t="s">
        <v>1329</v>
      </c>
      <c r="B388" t="s">
        <v>1330</v>
      </c>
      <c r="C388" t="s">
        <v>1331</v>
      </c>
      <c r="D388" t="s">
        <v>1315</v>
      </c>
      <c r="E388" t="s">
        <v>1316</v>
      </c>
      <c r="F388" t="str">
        <f>HYPERLINK("https://talan.bank.gov.ua/get-user-certificate/0ep93w7uLcV8PawmdndZ","Завантажити сертифікат")</f>
        <v>Завантажити сертифікат</v>
      </c>
    </row>
    <row r="389" spans="1:6" x14ac:dyDescent="0.3">
      <c r="A389" t="s">
        <v>1332</v>
      </c>
      <c r="B389" t="s">
        <v>1333</v>
      </c>
      <c r="C389" t="s">
        <v>1334</v>
      </c>
      <c r="D389" t="s">
        <v>1315</v>
      </c>
      <c r="E389" t="s">
        <v>1316</v>
      </c>
      <c r="F389" t="str">
        <f>HYPERLINK("https://talan.bank.gov.ua/get-user-certificate/0ep937QgIRpnQYHHR_SM","Завантажити сертифікат")</f>
        <v>Завантажити сертифікат</v>
      </c>
    </row>
    <row r="390" spans="1:6" x14ac:dyDescent="0.3">
      <c r="A390" t="s">
        <v>1335</v>
      </c>
      <c r="B390" t="s">
        <v>1336</v>
      </c>
      <c r="C390" t="s">
        <v>1337</v>
      </c>
      <c r="D390" t="s">
        <v>1315</v>
      </c>
      <c r="E390" t="s">
        <v>1316</v>
      </c>
      <c r="F390" t="str">
        <f>HYPERLINK("https://talan.bank.gov.ua/get-user-certificate/0ep93QvmrfDjhBXZXuwV","Завантажити сертифікат")</f>
        <v>Завантажити сертифікат</v>
      </c>
    </row>
    <row r="391" spans="1:6" x14ac:dyDescent="0.3">
      <c r="A391" t="s">
        <v>1338</v>
      </c>
      <c r="B391" t="s">
        <v>1339</v>
      </c>
      <c r="C391" t="s">
        <v>1340</v>
      </c>
      <c r="D391" t="s">
        <v>1315</v>
      </c>
      <c r="E391" t="s">
        <v>1316</v>
      </c>
      <c r="F391" t="str">
        <f>HYPERLINK("https://talan.bank.gov.ua/get-user-certificate/0ep93TLY2bm1_EeDbJmD","Завантажити сертифікат")</f>
        <v>Завантажити сертифікат</v>
      </c>
    </row>
    <row r="392" spans="1:6" x14ac:dyDescent="0.3">
      <c r="A392" t="s">
        <v>1341</v>
      </c>
      <c r="B392" t="s">
        <v>1342</v>
      </c>
      <c r="C392" t="s">
        <v>1343</v>
      </c>
      <c r="D392" t="s">
        <v>1315</v>
      </c>
      <c r="E392" t="s">
        <v>1316</v>
      </c>
      <c r="F392" t="str">
        <f>HYPERLINK("https://talan.bank.gov.ua/get-user-certificate/0ep93lF0a4VpxAxfVyaI","Завантажити сертифікат")</f>
        <v>Завантажити сертифікат</v>
      </c>
    </row>
    <row r="393" spans="1:6" x14ac:dyDescent="0.3">
      <c r="A393" t="s">
        <v>1344</v>
      </c>
      <c r="B393" t="s">
        <v>1345</v>
      </c>
      <c r="C393" t="s">
        <v>1346</v>
      </c>
      <c r="D393" t="s">
        <v>1315</v>
      </c>
      <c r="E393" t="s">
        <v>1316</v>
      </c>
      <c r="F393" t="str">
        <f>HYPERLINK("https://talan.bank.gov.ua/get-user-certificate/0ep93MXNexOIWRT-qXyP","Завантажити сертифікат")</f>
        <v>Завантажити сертифікат</v>
      </c>
    </row>
    <row r="394" spans="1:6" x14ac:dyDescent="0.3">
      <c r="A394" t="s">
        <v>1347</v>
      </c>
      <c r="B394" t="s">
        <v>1348</v>
      </c>
      <c r="C394" t="s">
        <v>1349</v>
      </c>
      <c r="D394" t="s">
        <v>1315</v>
      </c>
      <c r="E394" t="s">
        <v>1316</v>
      </c>
      <c r="F394" t="str">
        <f>HYPERLINK("https://talan.bank.gov.ua/get-user-certificate/0ep932V-XTlLs_fIi-lU","Завантажити сертифікат")</f>
        <v>Завантажити сертифікат</v>
      </c>
    </row>
    <row r="395" spans="1:6" x14ac:dyDescent="0.3">
      <c r="A395" t="s">
        <v>1350</v>
      </c>
      <c r="B395" t="s">
        <v>1351</v>
      </c>
      <c r="C395" t="s">
        <v>1352</v>
      </c>
      <c r="D395" t="s">
        <v>1315</v>
      </c>
      <c r="E395" t="s">
        <v>1316</v>
      </c>
      <c r="F395" t="str">
        <f>HYPERLINK("https://talan.bank.gov.ua/get-user-certificate/0ep93dHaKBThHzXqzlr_","Завантажити сертифікат")</f>
        <v>Завантажити сертифікат</v>
      </c>
    </row>
    <row r="396" spans="1:6" x14ac:dyDescent="0.3">
      <c r="A396" t="s">
        <v>1353</v>
      </c>
      <c r="B396" t="s">
        <v>1354</v>
      </c>
      <c r="C396" t="s">
        <v>1355</v>
      </c>
      <c r="D396" t="s">
        <v>1315</v>
      </c>
      <c r="E396" t="s">
        <v>1316</v>
      </c>
      <c r="F396" t="str">
        <f>HYPERLINK("https://talan.bank.gov.ua/get-user-certificate/0ep93AZE21hO7t44poZS","Завантажити сертифікат")</f>
        <v>Завантажити сертифікат</v>
      </c>
    </row>
    <row r="397" spans="1:6" x14ac:dyDescent="0.3">
      <c r="A397" t="s">
        <v>1356</v>
      </c>
      <c r="B397" t="s">
        <v>1357</v>
      </c>
      <c r="C397" t="s">
        <v>1358</v>
      </c>
      <c r="D397" t="s">
        <v>1315</v>
      </c>
      <c r="E397" t="s">
        <v>1316</v>
      </c>
      <c r="F397" t="str">
        <f>HYPERLINK("https://talan.bank.gov.ua/get-user-certificate/0ep93lhCR6AlGoe1NF1W","Завантажити сертифікат")</f>
        <v>Завантажити сертифікат</v>
      </c>
    </row>
    <row r="398" spans="1:6" x14ac:dyDescent="0.3">
      <c r="A398" t="s">
        <v>1359</v>
      </c>
      <c r="B398" t="s">
        <v>1360</v>
      </c>
      <c r="C398" t="s">
        <v>1361</v>
      </c>
      <c r="D398" t="s">
        <v>1362</v>
      </c>
      <c r="E398" t="s">
        <v>1363</v>
      </c>
      <c r="F398" t="str">
        <f>HYPERLINK("https://talan.bank.gov.ua/get-user-certificate/0ep93_kUrLZb_-CEsp6D","Завантажити сертифікат")</f>
        <v>Завантажити сертифікат</v>
      </c>
    </row>
    <row r="399" spans="1:6" x14ac:dyDescent="0.3">
      <c r="A399" t="s">
        <v>1364</v>
      </c>
      <c r="B399" t="s">
        <v>1365</v>
      </c>
      <c r="C399" t="s">
        <v>1366</v>
      </c>
      <c r="D399" t="s">
        <v>1362</v>
      </c>
      <c r="E399" t="s">
        <v>1363</v>
      </c>
      <c r="F399" t="str">
        <f>HYPERLINK("https://talan.bank.gov.ua/get-user-certificate/0ep93qU7VayEylfRXRU1","Завантажити сертифікат")</f>
        <v>Завантажити сертифікат</v>
      </c>
    </row>
    <row r="400" spans="1:6" x14ac:dyDescent="0.3">
      <c r="A400" t="s">
        <v>1367</v>
      </c>
      <c r="B400" t="s">
        <v>1360</v>
      </c>
      <c r="C400" t="s">
        <v>1361</v>
      </c>
      <c r="D400" t="s">
        <v>1362</v>
      </c>
      <c r="E400" t="s">
        <v>1363</v>
      </c>
      <c r="F400" t="str">
        <f>HYPERLINK("https://talan.bank.gov.ua/get-user-certificate/0ep932A6txxlQbJC0c_k","Завантажити сертифікат")</f>
        <v>Завантажити сертифікат</v>
      </c>
    </row>
    <row r="401" spans="1:6" x14ac:dyDescent="0.3">
      <c r="A401" t="s">
        <v>1368</v>
      </c>
      <c r="B401" t="s">
        <v>1369</v>
      </c>
      <c r="C401" t="s">
        <v>1370</v>
      </c>
      <c r="D401" t="s">
        <v>1362</v>
      </c>
      <c r="E401" t="s">
        <v>1363</v>
      </c>
      <c r="F401" t="str">
        <f>HYPERLINK("https://talan.bank.gov.ua/get-user-certificate/0ep93jbQ7LHkNS_i1HFA","Завантажити сертифікат")</f>
        <v>Завантажити сертифікат</v>
      </c>
    </row>
    <row r="402" spans="1:6" x14ac:dyDescent="0.3">
      <c r="A402" t="s">
        <v>1371</v>
      </c>
      <c r="B402" t="s">
        <v>1372</v>
      </c>
      <c r="C402" t="s">
        <v>1373</v>
      </c>
      <c r="D402" t="s">
        <v>1362</v>
      </c>
      <c r="E402" t="s">
        <v>1363</v>
      </c>
      <c r="F402" t="str">
        <f>HYPERLINK("https://talan.bank.gov.ua/get-user-certificate/0ep93sVnlfS4-ad1Bmwq","Завантажити сертифікат")</f>
        <v>Завантажити сертифікат</v>
      </c>
    </row>
    <row r="403" spans="1:6" x14ac:dyDescent="0.3">
      <c r="A403" t="s">
        <v>1374</v>
      </c>
      <c r="B403" t="s">
        <v>1375</v>
      </c>
      <c r="C403" t="s">
        <v>1376</v>
      </c>
      <c r="D403" t="s">
        <v>1362</v>
      </c>
      <c r="E403" t="s">
        <v>1363</v>
      </c>
      <c r="F403" t="str">
        <f>HYPERLINK("https://talan.bank.gov.ua/get-user-certificate/0ep93bpHrfRTBIvt5tZU","Завантажити сертифікат")</f>
        <v>Завантажити сертифікат</v>
      </c>
    </row>
    <row r="404" spans="1:6" x14ac:dyDescent="0.3">
      <c r="A404" t="s">
        <v>1377</v>
      </c>
      <c r="B404" t="s">
        <v>1378</v>
      </c>
      <c r="C404" t="s">
        <v>1379</v>
      </c>
      <c r="D404" t="s">
        <v>1362</v>
      </c>
      <c r="E404" t="s">
        <v>1363</v>
      </c>
      <c r="F404" t="str">
        <f>HYPERLINK("https://talan.bank.gov.ua/get-user-certificate/0ep93ZGRTmEHXTfQqyBk","Завантажити сертифікат")</f>
        <v>Завантажити сертифікат</v>
      </c>
    </row>
    <row r="405" spans="1:6" x14ac:dyDescent="0.3">
      <c r="A405" t="s">
        <v>1380</v>
      </c>
      <c r="B405" t="s">
        <v>1381</v>
      </c>
      <c r="C405" t="s">
        <v>1382</v>
      </c>
      <c r="D405" t="s">
        <v>1362</v>
      </c>
      <c r="E405" t="s">
        <v>1363</v>
      </c>
      <c r="F405" t="str">
        <f>HYPERLINK("https://talan.bank.gov.ua/get-user-certificate/0ep93sBwwBDAsqxaRmLc","Завантажити сертифікат")</f>
        <v>Завантажити сертифікат</v>
      </c>
    </row>
    <row r="406" spans="1:6" x14ac:dyDescent="0.3">
      <c r="A406" t="s">
        <v>1383</v>
      </c>
      <c r="B406" t="s">
        <v>1384</v>
      </c>
      <c r="C406" t="s">
        <v>1385</v>
      </c>
      <c r="D406" t="s">
        <v>1386</v>
      </c>
      <c r="E406" t="s">
        <v>1387</v>
      </c>
      <c r="F406" t="str">
        <f>HYPERLINK("https://talan.bank.gov.ua/get-user-certificate/0ep936BrfTpJ4fJUI15M","Завантажити сертифікат")</f>
        <v>Завантажити сертифікат</v>
      </c>
    </row>
    <row r="407" spans="1:6" x14ac:dyDescent="0.3">
      <c r="A407" t="s">
        <v>1388</v>
      </c>
      <c r="B407" t="s">
        <v>1389</v>
      </c>
      <c r="C407" t="s">
        <v>1390</v>
      </c>
      <c r="D407" t="s">
        <v>1386</v>
      </c>
      <c r="E407" t="s">
        <v>1387</v>
      </c>
      <c r="F407" t="str">
        <f>HYPERLINK("https://talan.bank.gov.ua/get-user-certificate/0ep93WX3uKJj5YJm7ixl","Завантажити сертифікат")</f>
        <v>Завантажити сертифікат</v>
      </c>
    </row>
    <row r="408" spans="1:6" x14ac:dyDescent="0.3">
      <c r="A408" t="s">
        <v>1391</v>
      </c>
      <c r="B408" t="s">
        <v>1392</v>
      </c>
      <c r="C408" t="s">
        <v>1393</v>
      </c>
      <c r="D408" t="s">
        <v>1386</v>
      </c>
      <c r="E408" t="s">
        <v>1387</v>
      </c>
      <c r="F408" t="str">
        <f>HYPERLINK("https://talan.bank.gov.ua/get-user-certificate/0ep93cm3tZde50M28rA7","Завантажити сертифікат")</f>
        <v>Завантажити сертифікат</v>
      </c>
    </row>
    <row r="409" spans="1:6" x14ac:dyDescent="0.3">
      <c r="A409" t="s">
        <v>1394</v>
      </c>
      <c r="B409" t="s">
        <v>1395</v>
      </c>
      <c r="C409" t="s">
        <v>1396</v>
      </c>
      <c r="D409" t="s">
        <v>1386</v>
      </c>
      <c r="E409" t="s">
        <v>1387</v>
      </c>
      <c r="F409" t="str">
        <f>HYPERLINK("https://talan.bank.gov.ua/get-user-certificate/0ep93ddiSJCv0zB_oo0N","Завантажити сертифікат")</f>
        <v>Завантажити сертифікат</v>
      </c>
    </row>
    <row r="410" spans="1:6" x14ac:dyDescent="0.3">
      <c r="A410" t="s">
        <v>1397</v>
      </c>
      <c r="B410" t="s">
        <v>1398</v>
      </c>
      <c r="C410" t="s">
        <v>1399</v>
      </c>
      <c r="D410" t="s">
        <v>1386</v>
      </c>
      <c r="E410" t="s">
        <v>1387</v>
      </c>
      <c r="F410" t="str">
        <f>HYPERLINK("https://talan.bank.gov.ua/get-user-certificate/0ep93FfM9r5JR_bmHsMe","Завантажити сертифікат")</f>
        <v>Завантажити сертифікат</v>
      </c>
    </row>
    <row r="411" spans="1:6" x14ac:dyDescent="0.3">
      <c r="A411" t="s">
        <v>1400</v>
      </c>
      <c r="B411" t="s">
        <v>1401</v>
      </c>
      <c r="C411" t="s">
        <v>1402</v>
      </c>
      <c r="D411" t="s">
        <v>1403</v>
      </c>
      <c r="E411" t="s">
        <v>1404</v>
      </c>
      <c r="F411" t="str">
        <f>HYPERLINK("https://talan.bank.gov.ua/get-user-certificate/0ep93SaFyKbCPFtmAMED","Завантажити сертифікат")</f>
        <v>Завантажити сертифікат</v>
      </c>
    </row>
    <row r="412" spans="1:6" x14ac:dyDescent="0.3">
      <c r="A412" t="s">
        <v>1405</v>
      </c>
      <c r="B412" t="s">
        <v>1406</v>
      </c>
      <c r="C412" t="s">
        <v>1407</v>
      </c>
      <c r="D412" t="s">
        <v>1403</v>
      </c>
      <c r="E412" t="s">
        <v>1404</v>
      </c>
      <c r="F412" t="str">
        <f>HYPERLINK("https://talan.bank.gov.ua/get-user-certificate/0ep936XNwdbOEyFdOsan","Завантажити сертифікат")</f>
        <v>Завантажити сертифікат</v>
      </c>
    </row>
    <row r="413" spans="1:6" x14ac:dyDescent="0.3">
      <c r="A413" t="s">
        <v>1408</v>
      </c>
      <c r="B413" t="s">
        <v>1409</v>
      </c>
      <c r="C413" t="s">
        <v>1410</v>
      </c>
      <c r="D413" t="s">
        <v>1411</v>
      </c>
      <c r="E413" t="s">
        <v>1412</v>
      </c>
      <c r="F413" t="str">
        <f>HYPERLINK("https://talan.bank.gov.ua/get-user-certificate/0ep93DpHWi9AL5oBfbDw","Завантажити сертифікат")</f>
        <v>Завантажити сертифікат</v>
      </c>
    </row>
    <row r="414" spans="1:6" x14ac:dyDescent="0.3">
      <c r="A414" t="s">
        <v>1413</v>
      </c>
      <c r="B414" t="s">
        <v>1414</v>
      </c>
      <c r="C414" t="s">
        <v>1415</v>
      </c>
      <c r="D414" t="s">
        <v>1411</v>
      </c>
      <c r="E414" t="s">
        <v>1412</v>
      </c>
      <c r="F414" t="str">
        <f>HYPERLINK("https://talan.bank.gov.ua/get-user-certificate/0ep93T89M7qEEFGavq8P","Завантажити сертифікат")</f>
        <v>Завантажити сертифікат</v>
      </c>
    </row>
    <row r="415" spans="1:6" x14ac:dyDescent="0.3">
      <c r="A415" t="s">
        <v>1416</v>
      </c>
      <c r="B415" t="s">
        <v>1417</v>
      </c>
      <c r="C415" t="s">
        <v>1418</v>
      </c>
      <c r="D415" t="s">
        <v>1419</v>
      </c>
      <c r="E415" t="s">
        <v>1420</v>
      </c>
      <c r="F415" t="str">
        <f>HYPERLINK("https://talan.bank.gov.ua/get-user-certificate/0ep93jUfbcIEnpw-5MQn","Завантажити сертифікат")</f>
        <v>Завантажити сертифікат</v>
      </c>
    </row>
    <row r="416" spans="1:6" x14ac:dyDescent="0.3">
      <c r="A416" t="s">
        <v>1421</v>
      </c>
      <c r="B416" t="s">
        <v>1422</v>
      </c>
      <c r="C416" t="s">
        <v>1423</v>
      </c>
      <c r="D416" t="s">
        <v>1419</v>
      </c>
      <c r="E416" t="s">
        <v>1420</v>
      </c>
      <c r="F416" t="str">
        <f>HYPERLINK("https://talan.bank.gov.ua/get-user-certificate/0ep93ch0RYbjkFrPGyyS","Завантажити сертифікат")</f>
        <v>Завантажити сертифікат</v>
      </c>
    </row>
    <row r="417" spans="1:6" x14ac:dyDescent="0.3">
      <c r="A417" t="s">
        <v>1424</v>
      </c>
      <c r="B417" t="s">
        <v>1425</v>
      </c>
      <c r="C417" t="s">
        <v>1426</v>
      </c>
      <c r="D417" t="s">
        <v>1419</v>
      </c>
      <c r="E417" t="s">
        <v>1420</v>
      </c>
      <c r="F417" t="str">
        <f>HYPERLINK("https://talan.bank.gov.ua/get-user-certificate/0ep933VSp0fw4Ai9z8-U","Завантажити сертифікат")</f>
        <v>Завантажити сертифікат</v>
      </c>
    </row>
    <row r="418" spans="1:6" x14ac:dyDescent="0.3">
      <c r="A418" t="s">
        <v>1427</v>
      </c>
      <c r="B418" t="s">
        <v>1428</v>
      </c>
      <c r="C418" t="s">
        <v>1429</v>
      </c>
      <c r="D418" t="s">
        <v>1419</v>
      </c>
      <c r="E418" t="s">
        <v>1420</v>
      </c>
      <c r="F418" t="str">
        <f>HYPERLINK("https://talan.bank.gov.ua/get-user-certificate/0ep93bgVrRTOsX1FsQvz","Завантажити сертифікат")</f>
        <v>Завантажити сертифікат</v>
      </c>
    </row>
    <row r="419" spans="1:6" x14ac:dyDescent="0.3">
      <c r="A419" t="s">
        <v>1430</v>
      </c>
      <c r="B419" t="s">
        <v>1431</v>
      </c>
      <c r="C419" t="s">
        <v>1432</v>
      </c>
      <c r="D419" t="s">
        <v>1419</v>
      </c>
      <c r="E419" t="s">
        <v>1420</v>
      </c>
      <c r="F419" t="str">
        <f>HYPERLINK("https://talan.bank.gov.ua/get-user-certificate/0ep93m08sj44XMIaMe4I","Завантажити сертифікат")</f>
        <v>Завантажити сертифікат</v>
      </c>
    </row>
    <row r="420" spans="1:6" x14ac:dyDescent="0.3">
      <c r="A420" t="s">
        <v>1433</v>
      </c>
      <c r="B420" t="s">
        <v>1434</v>
      </c>
      <c r="C420" t="s">
        <v>1435</v>
      </c>
      <c r="D420" t="s">
        <v>1419</v>
      </c>
      <c r="E420" t="s">
        <v>1420</v>
      </c>
      <c r="F420" t="str">
        <f>HYPERLINK("https://talan.bank.gov.ua/get-user-certificate/0ep93PMrNRNVKRSZwiqv","Завантажити сертифікат")</f>
        <v>Завантажити сертифікат</v>
      </c>
    </row>
    <row r="421" spans="1:6" x14ac:dyDescent="0.3">
      <c r="A421" t="s">
        <v>1436</v>
      </c>
      <c r="B421" t="s">
        <v>1437</v>
      </c>
      <c r="C421" t="s">
        <v>1438</v>
      </c>
      <c r="D421" t="s">
        <v>1419</v>
      </c>
      <c r="E421" t="s">
        <v>1420</v>
      </c>
      <c r="F421" t="str">
        <f>HYPERLINK("https://talan.bank.gov.ua/get-user-certificate/0ep93Y3fWIw9bBFu9hHg","Завантажити сертифікат")</f>
        <v>Завантажити сертифікат</v>
      </c>
    </row>
    <row r="422" spans="1:6" x14ac:dyDescent="0.3">
      <c r="A422" t="s">
        <v>1439</v>
      </c>
      <c r="B422" t="s">
        <v>1440</v>
      </c>
      <c r="C422" t="s">
        <v>1441</v>
      </c>
      <c r="D422" t="s">
        <v>1419</v>
      </c>
      <c r="E422" t="s">
        <v>1420</v>
      </c>
      <c r="F422" t="str">
        <f>HYPERLINK("https://talan.bank.gov.ua/get-user-certificate/0ep93Jnn9pyESOXkAtbM","Завантажити сертифікат")</f>
        <v>Завантажити сертифікат</v>
      </c>
    </row>
    <row r="423" spans="1:6" x14ac:dyDescent="0.3">
      <c r="A423" t="s">
        <v>1442</v>
      </c>
      <c r="B423" t="s">
        <v>1443</v>
      </c>
      <c r="C423" t="s">
        <v>1444</v>
      </c>
      <c r="D423" t="s">
        <v>1419</v>
      </c>
      <c r="E423" t="s">
        <v>1420</v>
      </c>
      <c r="F423" t="str">
        <f>HYPERLINK("https://talan.bank.gov.ua/get-user-certificate/0ep93tu1l9ktzg1i54lb","Завантажити сертифікат")</f>
        <v>Завантажити сертифікат</v>
      </c>
    </row>
    <row r="424" spans="1:6" x14ac:dyDescent="0.3">
      <c r="A424" t="s">
        <v>1445</v>
      </c>
      <c r="B424" t="s">
        <v>1446</v>
      </c>
      <c r="C424" t="s">
        <v>1447</v>
      </c>
      <c r="D424" t="s">
        <v>1448</v>
      </c>
      <c r="E424" t="s">
        <v>1449</v>
      </c>
      <c r="F424" t="str">
        <f>HYPERLINK("https://talan.bank.gov.ua/get-user-certificate/0ep93-zh2oeWRtkTdjgC","Завантажити сертифікат")</f>
        <v>Завантажити сертифікат</v>
      </c>
    </row>
    <row r="425" spans="1:6" x14ac:dyDescent="0.3">
      <c r="A425" t="s">
        <v>1450</v>
      </c>
      <c r="B425" t="s">
        <v>1451</v>
      </c>
      <c r="C425" t="s">
        <v>1452</v>
      </c>
      <c r="D425" t="s">
        <v>1453</v>
      </c>
      <c r="E425" t="s">
        <v>1449</v>
      </c>
      <c r="F425" t="str">
        <f>HYPERLINK("https://talan.bank.gov.ua/get-user-certificate/0ep934iLt6J0E2CVTzg3","Завантажити сертифікат")</f>
        <v>Завантажити сертифікат</v>
      </c>
    </row>
    <row r="426" spans="1:6" x14ac:dyDescent="0.3">
      <c r="A426" t="s">
        <v>1454</v>
      </c>
      <c r="B426" t="s">
        <v>1455</v>
      </c>
      <c r="C426" t="s">
        <v>1456</v>
      </c>
      <c r="D426" t="s">
        <v>1457</v>
      </c>
      <c r="E426" t="s">
        <v>1449</v>
      </c>
      <c r="F426" t="str">
        <f>HYPERLINK("https://talan.bank.gov.ua/get-user-certificate/0ep93DYgVz9O9eIuOBYm","Завантажити сертифікат")</f>
        <v>Завантажити сертифікат</v>
      </c>
    </row>
    <row r="427" spans="1:6" x14ac:dyDescent="0.3">
      <c r="A427" t="s">
        <v>1458</v>
      </c>
      <c r="B427" t="s">
        <v>1459</v>
      </c>
      <c r="C427" t="s">
        <v>1460</v>
      </c>
      <c r="D427" t="s">
        <v>1461</v>
      </c>
      <c r="E427" t="s">
        <v>1462</v>
      </c>
      <c r="F427" t="str">
        <f>HYPERLINK("https://talan.bank.gov.ua/get-user-certificate/0ep93xE6QwScx9tt7lRr","Завантажити сертифікат")</f>
        <v>Завантажити сертифікат</v>
      </c>
    </row>
    <row r="428" spans="1:6" x14ac:dyDescent="0.3">
      <c r="A428" t="s">
        <v>1463</v>
      </c>
      <c r="B428" t="s">
        <v>1464</v>
      </c>
      <c r="C428" t="s">
        <v>1465</v>
      </c>
      <c r="D428" t="s">
        <v>1461</v>
      </c>
      <c r="E428" t="s">
        <v>1462</v>
      </c>
      <c r="F428" t="str">
        <f>HYPERLINK("https://talan.bank.gov.ua/get-user-certificate/0ep93abNAexoesxiCPHG","Завантажити сертифікат")</f>
        <v>Завантажити сертифікат</v>
      </c>
    </row>
    <row r="429" spans="1:6" x14ac:dyDescent="0.3">
      <c r="A429" t="s">
        <v>1466</v>
      </c>
      <c r="B429" t="s">
        <v>1467</v>
      </c>
      <c r="C429" t="s">
        <v>1468</v>
      </c>
      <c r="D429" t="s">
        <v>1461</v>
      </c>
      <c r="E429" t="s">
        <v>1462</v>
      </c>
      <c r="F429" t="str">
        <f>HYPERLINK("https://talan.bank.gov.ua/get-user-certificate/0ep93EWG29OwVhkegggq","Завантажити сертифікат")</f>
        <v>Завантажити сертифікат</v>
      </c>
    </row>
    <row r="430" spans="1:6" x14ac:dyDescent="0.3">
      <c r="A430" t="s">
        <v>1469</v>
      </c>
      <c r="B430" t="s">
        <v>1470</v>
      </c>
      <c r="C430" t="s">
        <v>1471</v>
      </c>
      <c r="D430" t="s">
        <v>1472</v>
      </c>
      <c r="E430" t="s">
        <v>1473</v>
      </c>
      <c r="F430" t="str">
        <f>HYPERLINK("https://talan.bank.gov.ua/get-user-certificate/0ep93pFE_VktTPKx7NFY","Завантажити сертифікат")</f>
        <v>Завантажити сертифікат</v>
      </c>
    </row>
    <row r="431" spans="1:6" x14ac:dyDescent="0.3">
      <c r="A431" t="s">
        <v>1474</v>
      </c>
      <c r="B431" t="s">
        <v>1475</v>
      </c>
      <c r="C431" t="s">
        <v>1476</v>
      </c>
      <c r="D431" t="s">
        <v>1472</v>
      </c>
      <c r="E431" t="s">
        <v>1473</v>
      </c>
      <c r="F431" t="str">
        <f>HYPERLINK("https://talan.bank.gov.ua/get-user-certificate/0ep93RssI1C9D2Pf8Vb3","Завантажити сертифікат")</f>
        <v>Завантажити сертифікат</v>
      </c>
    </row>
    <row r="432" spans="1:6" x14ac:dyDescent="0.3">
      <c r="A432" t="s">
        <v>1477</v>
      </c>
      <c r="B432" t="s">
        <v>1478</v>
      </c>
      <c r="C432" t="s">
        <v>1479</v>
      </c>
      <c r="D432" t="s">
        <v>1480</v>
      </c>
      <c r="E432" t="s">
        <v>1473</v>
      </c>
      <c r="F432" t="str">
        <f>HYPERLINK("https://talan.bank.gov.ua/get-user-certificate/0ep93q2JxSA651_9c2ge","Завантажити сертифікат")</f>
        <v>Завантажити сертифікат</v>
      </c>
    </row>
    <row r="433" spans="1:6" x14ac:dyDescent="0.3">
      <c r="A433" t="s">
        <v>1481</v>
      </c>
      <c r="B433" t="s">
        <v>1482</v>
      </c>
      <c r="C433" t="s">
        <v>1483</v>
      </c>
      <c r="D433" t="s">
        <v>1484</v>
      </c>
      <c r="E433" t="s">
        <v>1473</v>
      </c>
      <c r="F433" t="str">
        <f>HYPERLINK("https://talan.bank.gov.ua/get-user-certificate/0ep93Wu_s7iv6iG1trZt","Завантажити сертифікат")</f>
        <v>Завантажити сертифікат</v>
      </c>
    </row>
    <row r="434" spans="1:6" x14ac:dyDescent="0.3">
      <c r="A434" t="s">
        <v>1485</v>
      </c>
      <c r="B434" t="s">
        <v>1486</v>
      </c>
      <c r="C434" t="s">
        <v>1487</v>
      </c>
      <c r="D434" t="s">
        <v>1480</v>
      </c>
      <c r="E434" t="s">
        <v>1473</v>
      </c>
      <c r="F434" t="str">
        <f>HYPERLINK("https://talan.bank.gov.ua/get-user-certificate/0ep93Q4j2jjjbLkYuZwd","Завантажити сертифікат")</f>
        <v>Завантажити сертифікат</v>
      </c>
    </row>
    <row r="435" spans="1:6" x14ac:dyDescent="0.3">
      <c r="A435" t="s">
        <v>1488</v>
      </c>
      <c r="B435" t="s">
        <v>1489</v>
      </c>
      <c r="C435" t="s">
        <v>1490</v>
      </c>
      <c r="D435" t="s">
        <v>1480</v>
      </c>
      <c r="E435" t="s">
        <v>1473</v>
      </c>
      <c r="F435" t="str">
        <f>HYPERLINK("https://talan.bank.gov.ua/get-user-certificate/0ep93-wafz6ZBxbq5XV7","Завантажити сертифікат")</f>
        <v>Завантажити сертифікат</v>
      </c>
    </row>
    <row r="436" spans="1:6" x14ac:dyDescent="0.3">
      <c r="A436" t="s">
        <v>1491</v>
      </c>
      <c r="B436" t="s">
        <v>1492</v>
      </c>
      <c r="C436" t="s">
        <v>1493</v>
      </c>
      <c r="D436" t="s">
        <v>1494</v>
      </c>
      <c r="E436" t="s">
        <v>1495</v>
      </c>
      <c r="F436" t="str">
        <f>HYPERLINK("https://talan.bank.gov.ua/get-user-certificate/0ep93etlVMMeY4AJGNE0","Завантажити сертифікат")</f>
        <v>Завантажити сертифікат</v>
      </c>
    </row>
    <row r="437" spans="1:6" x14ac:dyDescent="0.3">
      <c r="A437" t="s">
        <v>1496</v>
      </c>
      <c r="B437" t="s">
        <v>1497</v>
      </c>
      <c r="C437" t="s">
        <v>1498</v>
      </c>
      <c r="D437" t="s">
        <v>1494</v>
      </c>
      <c r="E437" t="s">
        <v>1495</v>
      </c>
      <c r="F437" t="str">
        <f>HYPERLINK("https://talan.bank.gov.ua/get-user-certificate/0ep93IMaxEBzy3ZbfHgr","Завантажити сертифікат")</f>
        <v>Завантажити сертифікат</v>
      </c>
    </row>
    <row r="438" spans="1:6" x14ac:dyDescent="0.3">
      <c r="A438" t="s">
        <v>1499</v>
      </c>
      <c r="B438" t="s">
        <v>1500</v>
      </c>
      <c r="C438" t="s">
        <v>1501</v>
      </c>
      <c r="D438" t="s">
        <v>1494</v>
      </c>
      <c r="E438" t="s">
        <v>1495</v>
      </c>
      <c r="F438" t="str">
        <f>HYPERLINK("https://talan.bank.gov.ua/get-user-certificate/0ep93O0i1rnWF85SmYti","Завантажити сертифікат")</f>
        <v>Завантажити сертифікат</v>
      </c>
    </row>
    <row r="439" spans="1:6" x14ac:dyDescent="0.3">
      <c r="A439" t="s">
        <v>1502</v>
      </c>
      <c r="B439" t="s">
        <v>1503</v>
      </c>
      <c r="C439" t="s">
        <v>1504</v>
      </c>
      <c r="D439" t="s">
        <v>1494</v>
      </c>
      <c r="E439" t="s">
        <v>1495</v>
      </c>
      <c r="F439" t="str">
        <f>HYPERLINK("https://talan.bank.gov.ua/get-user-certificate/0ep931mZDyXlXzVzDjEW","Завантажити сертифікат")</f>
        <v>Завантажити сертифікат</v>
      </c>
    </row>
    <row r="440" spans="1:6" x14ac:dyDescent="0.3">
      <c r="A440" t="s">
        <v>1505</v>
      </c>
      <c r="B440" t="s">
        <v>1506</v>
      </c>
      <c r="C440" t="s">
        <v>1507</v>
      </c>
      <c r="D440" t="s">
        <v>1494</v>
      </c>
      <c r="E440" t="s">
        <v>1495</v>
      </c>
      <c r="F440" t="str">
        <f>HYPERLINK("https://talan.bank.gov.ua/get-user-certificate/0ep93kdb0TtkaK2cFh_1","Завантажити сертифікат")</f>
        <v>Завантажити сертифікат</v>
      </c>
    </row>
    <row r="441" spans="1:6" x14ac:dyDescent="0.3">
      <c r="A441" t="s">
        <v>1508</v>
      </c>
      <c r="B441" t="s">
        <v>1509</v>
      </c>
      <c r="C441" t="s">
        <v>1510</v>
      </c>
      <c r="D441" t="s">
        <v>1494</v>
      </c>
      <c r="E441" t="s">
        <v>1495</v>
      </c>
      <c r="F441" t="str">
        <f>HYPERLINK("https://talan.bank.gov.ua/get-user-certificate/0ep93shCZZufccMEwcwf","Завантажити сертифікат")</f>
        <v>Завантажити сертифікат</v>
      </c>
    </row>
    <row r="442" spans="1:6" x14ac:dyDescent="0.3">
      <c r="A442" t="s">
        <v>1511</v>
      </c>
      <c r="B442" t="s">
        <v>1512</v>
      </c>
      <c r="C442" t="s">
        <v>1513</v>
      </c>
      <c r="D442" t="s">
        <v>1514</v>
      </c>
      <c r="E442" t="s">
        <v>1515</v>
      </c>
      <c r="F442" t="str">
        <f>HYPERLINK("https://talan.bank.gov.ua/get-user-certificate/0ep93yt6uY_CozFSecu0","Завантажити сертифікат")</f>
        <v>Завантажити сертифікат</v>
      </c>
    </row>
    <row r="443" spans="1:6" x14ac:dyDescent="0.3">
      <c r="A443" t="s">
        <v>1516</v>
      </c>
      <c r="B443" t="s">
        <v>1517</v>
      </c>
      <c r="C443" t="s">
        <v>1518</v>
      </c>
      <c r="D443" t="s">
        <v>1519</v>
      </c>
      <c r="E443" t="s">
        <v>1520</v>
      </c>
      <c r="F443" t="str">
        <f>HYPERLINK("https://talan.bank.gov.ua/get-user-certificate/0ep93tcjO5iKu89VLZTc","Завантажити сертифікат")</f>
        <v>Завантажити сертифікат</v>
      </c>
    </row>
    <row r="444" spans="1:6" x14ac:dyDescent="0.3">
      <c r="A444" t="s">
        <v>1521</v>
      </c>
      <c r="B444" t="s">
        <v>1522</v>
      </c>
      <c r="C444" t="s">
        <v>1523</v>
      </c>
      <c r="D444" t="s">
        <v>1524</v>
      </c>
      <c r="E444" t="s">
        <v>1525</v>
      </c>
      <c r="F444" t="str">
        <f>HYPERLINK("https://talan.bank.gov.ua/get-user-certificate/0ep93NOVYErNfL-XX0ZD","Завантажити сертифікат")</f>
        <v>Завантажити сертифікат</v>
      </c>
    </row>
    <row r="445" spans="1:6" x14ac:dyDescent="0.3">
      <c r="A445" t="s">
        <v>1526</v>
      </c>
      <c r="B445" t="s">
        <v>1527</v>
      </c>
      <c r="C445" t="s">
        <v>1528</v>
      </c>
      <c r="D445" t="s">
        <v>1529</v>
      </c>
      <c r="E445" t="s">
        <v>1530</v>
      </c>
      <c r="F445" t="str">
        <f>HYPERLINK("https://talan.bank.gov.ua/get-user-certificate/0ep93abe21yLf6FgWjct","Завантажити сертифікат")</f>
        <v>Завантажити сертифікат</v>
      </c>
    </row>
    <row r="446" spans="1:6" x14ac:dyDescent="0.3">
      <c r="A446" t="s">
        <v>1531</v>
      </c>
      <c r="B446" t="s">
        <v>1532</v>
      </c>
      <c r="C446" t="s">
        <v>1533</v>
      </c>
      <c r="D446" t="s">
        <v>1529</v>
      </c>
      <c r="E446" t="s">
        <v>1530</v>
      </c>
      <c r="F446" t="str">
        <f>HYPERLINK("https://talan.bank.gov.ua/get-user-certificate/0ep93us12NAFII5tNsMz","Завантажити сертифікат")</f>
        <v>Завантажити сертифікат</v>
      </c>
    </row>
    <row r="447" spans="1:6" x14ac:dyDescent="0.3">
      <c r="A447" t="s">
        <v>1534</v>
      </c>
      <c r="B447" t="s">
        <v>1535</v>
      </c>
      <c r="C447" t="s">
        <v>1536</v>
      </c>
      <c r="D447" t="s">
        <v>1529</v>
      </c>
      <c r="E447" t="s">
        <v>1530</v>
      </c>
      <c r="F447" t="str">
        <f>HYPERLINK("https://talan.bank.gov.ua/get-user-certificate/0ep93-Md8fdDR0oGQ-gl","Завантажити сертифікат")</f>
        <v>Завантажити сертифікат</v>
      </c>
    </row>
    <row r="448" spans="1:6" x14ac:dyDescent="0.3">
      <c r="A448" t="s">
        <v>1537</v>
      </c>
      <c r="B448" t="s">
        <v>1538</v>
      </c>
      <c r="C448" t="s">
        <v>1539</v>
      </c>
      <c r="D448" t="s">
        <v>1529</v>
      </c>
      <c r="E448" t="s">
        <v>1530</v>
      </c>
      <c r="F448" t="str">
        <f>HYPERLINK("https://talan.bank.gov.ua/get-user-certificate/0ep93YrfJi7zGxLPUZHX","Завантажити сертифікат")</f>
        <v>Завантажити сертифікат</v>
      </c>
    </row>
    <row r="449" spans="1:6" x14ac:dyDescent="0.3">
      <c r="A449" t="s">
        <v>1540</v>
      </c>
      <c r="B449" t="s">
        <v>1541</v>
      </c>
      <c r="C449" t="s">
        <v>1542</v>
      </c>
      <c r="D449" t="s">
        <v>1529</v>
      </c>
      <c r="E449" t="s">
        <v>1530</v>
      </c>
      <c r="F449" t="str">
        <f>HYPERLINK("https://talan.bank.gov.ua/get-user-certificate/0ep93uv5ABnAj_XIR064","Завантажити сертифікат")</f>
        <v>Завантажити сертифікат</v>
      </c>
    </row>
    <row r="450" spans="1:6" x14ac:dyDescent="0.3">
      <c r="A450" t="s">
        <v>1543</v>
      </c>
      <c r="B450" t="s">
        <v>1544</v>
      </c>
      <c r="C450" t="s">
        <v>1545</v>
      </c>
      <c r="D450" t="s">
        <v>1529</v>
      </c>
      <c r="E450" t="s">
        <v>1530</v>
      </c>
      <c r="F450" t="str">
        <f>HYPERLINK("https://talan.bank.gov.ua/get-user-certificate/0ep93CXiCYOp4LBkybkS","Завантажити сертифікат")</f>
        <v>Завантажити сертифікат</v>
      </c>
    </row>
    <row r="451" spans="1:6" x14ac:dyDescent="0.3">
      <c r="A451" t="s">
        <v>1546</v>
      </c>
      <c r="B451" t="s">
        <v>1547</v>
      </c>
      <c r="C451" t="s">
        <v>1548</v>
      </c>
      <c r="D451" t="s">
        <v>1529</v>
      </c>
      <c r="E451" t="s">
        <v>1530</v>
      </c>
      <c r="F451" t="str">
        <f>HYPERLINK("https://talan.bank.gov.ua/get-user-certificate/0ep932Cr1Slhx45IrQfm","Завантажити сертифікат")</f>
        <v>Завантажити сертифікат</v>
      </c>
    </row>
    <row r="452" spans="1:6" x14ac:dyDescent="0.3">
      <c r="A452" t="s">
        <v>1549</v>
      </c>
      <c r="B452" t="s">
        <v>1550</v>
      </c>
      <c r="C452" t="s">
        <v>1551</v>
      </c>
      <c r="D452" t="s">
        <v>1529</v>
      </c>
      <c r="E452" t="s">
        <v>1530</v>
      </c>
      <c r="F452" t="str">
        <f>HYPERLINK("https://talan.bank.gov.ua/get-user-certificate/0ep93KEx0FgT-LK1eyR0","Завантажити сертифікат")</f>
        <v>Завантажити сертифікат</v>
      </c>
    </row>
    <row r="453" spans="1:6" x14ac:dyDescent="0.3">
      <c r="A453" t="s">
        <v>1552</v>
      </c>
      <c r="B453" t="s">
        <v>1553</v>
      </c>
      <c r="C453" t="s">
        <v>1551</v>
      </c>
      <c r="D453" t="s">
        <v>1529</v>
      </c>
      <c r="E453" t="s">
        <v>1530</v>
      </c>
      <c r="F453" t="str">
        <f>HYPERLINK("https://talan.bank.gov.ua/get-user-certificate/0ep937lp0qbTqGvFaNQ2","Завантажити сертифікат")</f>
        <v>Завантажити сертифікат</v>
      </c>
    </row>
    <row r="454" spans="1:6" x14ac:dyDescent="0.3">
      <c r="A454" t="s">
        <v>1554</v>
      </c>
      <c r="B454" t="s">
        <v>1555</v>
      </c>
      <c r="C454" t="s">
        <v>1556</v>
      </c>
      <c r="D454" t="s">
        <v>1529</v>
      </c>
      <c r="E454" t="s">
        <v>1530</v>
      </c>
      <c r="F454" t="str">
        <f>HYPERLINK("https://talan.bank.gov.ua/get-user-certificate/0ep93It5x5qJN7oZuHww","Завантажити сертифікат")</f>
        <v>Завантажити сертифікат</v>
      </c>
    </row>
    <row r="455" spans="1:6" x14ac:dyDescent="0.3">
      <c r="A455" t="s">
        <v>1557</v>
      </c>
      <c r="B455" t="s">
        <v>1558</v>
      </c>
      <c r="C455" t="s">
        <v>1559</v>
      </c>
      <c r="D455" t="s">
        <v>1529</v>
      </c>
      <c r="E455" t="s">
        <v>1530</v>
      </c>
      <c r="F455" t="str">
        <f>HYPERLINK("https://talan.bank.gov.ua/get-user-certificate/0ep93prEuYqxIn2KwPyu","Завантажити сертифікат")</f>
        <v>Завантажити сертифікат</v>
      </c>
    </row>
    <row r="456" spans="1:6" x14ac:dyDescent="0.3">
      <c r="A456" t="s">
        <v>1560</v>
      </c>
      <c r="B456" t="s">
        <v>1561</v>
      </c>
      <c r="C456" t="s">
        <v>1562</v>
      </c>
      <c r="D456" t="s">
        <v>1529</v>
      </c>
      <c r="E456" t="s">
        <v>1530</v>
      </c>
      <c r="F456" t="str">
        <f>HYPERLINK("https://talan.bank.gov.ua/get-user-certificate/0ep93DKBkCdW8DH5lASd","Завантажити сертифікат")</f>
        <v>Завантажити сертифікат</v>
      </c>
    </row>
    <row r="457" spans="1:6" x14ac:dyDescent="0.3">
      <c r="A457" t="s">
        <v>1563</v>
      </c>
      <c r="B457" t="s">
        <v>1564</v>
      </c>
      <c r="C457" t="s">
        <v>1565</v>
      </c>
      <c r="D457" t="s">
        <v>1529</v>
      </c>
      <c r="E457" t="s">
        <v>1530</v>
      </c>
      <c r="F457" t="str">
        <f>HYPERLINK("https://talan.bank.gov.ua/get-user-certificate/0ep93Go5XwnWHgBcQsy7","Завантажити сертифікат")</f>
        <v>Завантажити сертифікат</v>
      </c>
    </row>
    <row r="458" spans="1:6" x14ac:dyDescent="0.3">
      <c r="A458" t="s">
        <v>1566</v>
      </c>
      <c r="B458" t="s">
        <v>1567</v>
      </c>
      <c r="C458" t="s">
        <v>1568</v>
      </c>
      <c r="D458" t="s">
        <v>1529</v>
      </c>
      <c r="E458" t="s">
        <v>1530</v>
      </c>
      <c r="F458" t="str">
        <f>HYPERLINK("https://talan.bank.gov.ua/get-user-certificate/0ep93L-G_WqWB5gXjn-Y","Завантажити сертифікат")</f>
        <v>Завантажити сертифікат</v>
      </c>
    </row>
    <row r="459" spans="1:6" x14ac:dyDescent="0.3">
      <c r="A459" t="s">
        <v>1569</v>
      </c>
      <c r="B459" t="s">
        <v>1570</v>
      </c>
      <c r="C459" t="s">
        <v>1571</v>
      </c>
      <c r="D459" t="s">
        <v>1529</v>
      </c>
      <c r="E459" t="s">
        <v>1530</v>
      </c>
      <c r="F459" t="str">
        <f>HYPERLINK("https://talan.bank.gov.ua/get-user-certificate/0ep93dzwSj1brEoVDkns","Завантажити сертифікат")</f>
        <v>Завантажити сертифікат</v>
      </c>
    </row>
    <row r="460" spans="1:6" x14ac:dyDescent="0.3">
      <c r="A460" t="s">
        <v>1572</v>
      </c>
      <c r="B460" t="s">
        <v>1573</v>
      </c>
      <c r="C460" t="s">
        <v>1574</v>
      </c>
      <c r="D460" t="s">
        <v>1529</v>
      </c>
      <c r="E460" t="s">
        <v>1530</v>
      </c>
      <c r="F460" t="str">
        <f>HYPERLINK("https://talan.bank.gov.ua/get-user-certificate/0ep93oybXl_UtThuWacN","Завантажити сертифікат")</f>
        <v>Завантажити сертифікат</v>
      </c>
    </row>
    <row r="461" spans="1:6" x14ac:dyDescent="0.3">
      <c r="A461" t="s">
        <v>1575</v>
      </c>
      <c r="B461" t="s">
        <v>1576</v>
      </c>
      <c r="C461" t="s">
        <v>1577</v>
      </c>
      <c r="D461" t="s">
        <v>1529</v>
      </c>
      <c r="E461" t="s">
        <v>1530</v>
      </c>
      <c r="F461" t="str">
        <f>HYPERLINK("https://talan.bank.gov.ua/get-user-certificate/0ep93pb-3hf3kR7mcxEk","Завантажити сертифікат")</f>
        <v>Завантажити сертифікат</v>
      </c>
    </row>
    <row r="462" spans="1:6" x14ac:dyDescent="0.3">
      <c r="A462" t="s">
        <v>1578</v>
      </c>
      <c r="B462" t="s">
        <v>1579</v>
      </c>
      <c r="C462" t="s">
        <v>1580</v>
      </c>
      <c r="D462" t="s">
        <v>1581</v>
      </c>
      <c r="E462" t="s">
        <v>1582</v>
      </c>
      <c r="F462" t="str">
        <f>HYPERLINK("https://talan.bank.gov.ua/get-user-certificate/0ep93x7z1UM194337Qhi","Завантажити сертифікат")</f>
        <v>Завантажити сертифікат</v>
      </c>
    </row>
    <row r="463" spans="1:6" x14ac:dyDescent="0.3">
      <c r="A463" t="s">
        <v>1583</v>
      </c>
      <c r="B463" t="s">
        <v>1584</v>
      </c>
      <c r="C463" t="s">
        <v>1585</v>
      </c>
      <c r="D463" t="s">
        <v>1586</v>
      </c>
      <c r="E463" t="s">
        <v>1587</v>
      </c>
      <c r="F463" t="str">
        <f>HYPERLINK("https://talan.bank.gov.ua/get-user-certificate/0ep93NLIaeZRK9U1xHBO","Завантажити сертифікат")</f>
        <v>Завантажити сертифікат</v>
      </c>
    </row>
    <row r="464" spans="1:6" x14ac:dyDescent="0.3">
      <c r="A464" t="s">
        <v>1588</v>
      </c>
      <c r="B464" t="s">
        <v>1589</v>
      </c>
      <c r="C464" t="s">
        <v>1590</v>
      </c>
      <c r="D464" t="s">
        <v>1591</v>
      </c>
      <c r="E464" t="s">
        <v>1592</v>
      </c>
      <c r="F464" t="str">
        <f>HYPERLINK("https://talan.bank.gov.ua/get-user-certificate/0ep93sK2s-II9Yi3EUJS","Завантажити сертифікат")</f>
        <v>Завантажити сертифікат</v>
      </c>
    </row>
    <row r="465" spans="1:6" x14ac:dyDescent="0.3">
      <c r="A465" t="s">
        <v>1593</v>
      </c>
      <c r="B465" t="s">
        <v>1594</v>
      </c>
      <c r="C465" t="s">
        <v>1595</v>
      </c>
      <c r="D465" t="s">
        <v>1591</v>
      </c>
      <c r="E465" t="s">
        <v>1592</v>
      </c>
      <c r="F465" t="str">
        <f>HYPERLINK("https://talan.bank.gov.ua/get-user-certificate/0ep93fKrYsQ57GzggcTk","Завантажити сертифікат")</f>
        <v>Завантажити сертифікат</v>
      </c>
    </row>
    <row r="466" spans="1:6" x14ac:dyDescent="0.3">
      <c r="A466" t="s">
        <v>1596</v>
      </c>
      <c r="B466" t="s">
        <v>1597</v>
      </c>
      <c r="C466" t="s">
        <v>1598</v>
      </c>
      <c r="D466" t="s">
        <v>1591</v>
      </c>
      <c r="E466" t="s">
        <v>1592</v>
      </c>
      <c r="F466" t="str">
        <f>HYPERLINK("https://talan.bank.gov.ua/get-user-certificate/0ep93PdoYYwoaTC9QmB8","Завантажити сертифікат")</f>
        <v>Завантажити сертифікат</v>
      </c>
    </row>
    <row r="467" spans="1:6" x14ac:dyDescent="0.3">
      <c r="A467" t="s">
        <v>1599</v>
      </c>
      <c r="B467" t="s">
        <v>1600</v>
      </c>
      <c r="C467" t="s">
        <v>1601</v>
      </c>
      <c r="D467" t="s">
        <v>1591</v>
      </c>
      <c r="E467" t="s">
        <v>1592</v>
      </c>
      <c r="F467" t="str">
        <f>HYPERLINK("https://talan.bank.gov.ua/get-user-certificate/0ep936wGsb2wDHxVrciG","Завантажити сертифікат")</f>
        <v>Завантажити сертифікат</v>
      </c>
    </row>
    <row r="468" spans="1:6" x14ac:dyDescent="0.3">
      <c r="A468" t="s">
        <v>1602</v>
      </c>
      <c r="B468" t="s">
        <v>1603</v>
      </c>
      <c r="C468" t="s">
        <v>1604</v>
      </c>
      <c r="D468" t="s">
        <v>1591</v>
      </c>
      <c r="E468" t="s">
        <v>1592</v>
      </c>
      <c r="F468" t="str">
        <f>HYPERLINK("https://talan.bank.gov.ua/get-user-certificate/0ep93mMDyftzctDrBkGC","Завантажити сертифікат")</f>
        <v>Завантажити сертифікат</v>
      </c>
    </row>
    <row r="469" spans="1:6" x14ac:dyDescent="0.3">
      <c r="A469" t="s">
        <v>1605</v>
      </c>
      <c r="B469" t="s">
        <v>1606</v>
      </c>
      <c r="C469" t="s">
        <v>1607</v>
      </c>
      <c r="D469" t="s">
        <v>1608</v>
      </c>
      <c r="E469" t="s">
        <v>1609</v>
      </c>
      <c r="F469" t="str">
        <f>HYPERLINK("https://talan.bank.gov.ua/get-user-certificate/0ep93_rZS-KJv90_Ru-y","Завантажити сертифікат")</f>
        <v>Завантажити сертифікат</v>
      </c>
    </row>
    <row r="470" spans="1:6" x14ac:dyDescent="0.3">
      <c r="A470" t="s">
        <v>1610</v>
      </c>
      <c r="B470" t="s">
        <v>1611</v>
      </c>
      <c r="C470" t="s">
        <v>1612</v>
      </c>
      <c r="D470" t="s">
        <v>1608</v>
      </c>
      <c r="E470" t="s">
        <v>1609</v>
      </c>
      <c r="F470" t="str">
        <f>HYPERLINK("https://talan.bank.gov.ua/get-user-certificate/0ep93bpIuQmCOBwbVVBv","Завантажити сертифікат")</f>
        <v>Завантажити сертифікат</v>
      </c>
    </row>
    <row r="471" spans="1:6" x14ac:dyDescent="0.3">
      <c r="A471" t="s">
        <v>1613</v>
      </c>
      <c r="B471" t="s">
        <v>1614</v>
      </c>
      <c r="C471" t="s">
        <v>1615</v>
      </c>
      <c r="D471" t="s">
        <v>1608</v>
      </c>
      <c r="E471" t="s">
        <v>1609</v>
      </c>
      <c r="F471" t="str">
        <f>HYPERLINK("https://talan.bank.gov.ua/get-user-certificate/0ep93-cFfehkP9jWWw9Q","Завантажити сертифікат")</f>
        <v>Завантажити сертифікат</v>
      </c>
    </row>
    <row r="472" spans="1:6" x14ac:dyDescent="0.3">
      <c r="A472" t="s">
        <v>1616</v>
      </c>
      <c r="B472" t="s">
        <v>1617</v>
      </c>
      <c r="C472" t="s">
        <v>1618</v>
      </c>
      <c r="D472" t="s">
        <v>1608</v>
      </c>
      <c r="E472" t="s">
        <v>1609</v>
      </c>
      <c r="F472" t="str">
        <f>HYPERLINK("https://talan.bank.gov.ua/get-user-certificate/0ep93FR-px88wMxyKiTB","Завантажити сертифікат")</f>
        <v>Завантажити сертифікат</v>
      </c>
    </row>
    <row r="473" spans="1:6" x14ac:dyDescent="0.3">
      <c r="A473" t="s">
        <v>1619</v>
      </c>
      <c r="B473" t="s">
        <v>1620</v>
      </c>
      <c r="C473" t="s">
        <v>1621</v>
      </c>
      <c r="D473" t="s">
        <v>1608</v>
      </c>
      <c r="E473" t="s">
        <v>1609</v>
      </c>
      <c r="F473" t="str">
        <f>HYPERLINK("https://talan.bank.gov.ua/get-user-certificate/0ep93gkGPA0b6OSVqoyp","Завантажити сертифікат")</f>
        <v>Завантажити сертифікат</v>
      </c>
    </row>
    <row r="474" spans="1:6" x14ac:dyDescent="0.3">
      <c r="A474" t="s">
        <v>1622</v>
      </c>
      <c r="B474" t="s">
        <v>1623</v>
      </c>
      <c r="C474" t="s">
        <v>1624</v>
      </c>
      <c r="D474" t="s">
        <v>1608</v>
      </c>
      <c r="E474" t="s">
        <v>1609</v>
      </c>
      <c r="F474" t="str">
        <f>HYPERLINK("https://talan.bank.gov.ua/get-user-certificate/0ep93GkdH_gTIAlcHEa_","Завантажити сертифікат")</f>
        <v>Завантажити сертифікат</v>
      </c>
    </row>
    <row r="475" spans="1:6" x14ac:dyDescent="0.3">
      <c r="A475" t="s">
        <v>1625</v>
      </c>
      <c r="B475" t="s">
        <v>1626</v>
      </c>
      <c r="C475" t="s">
        <v>1627</v>
      </c>
      <c r="D475" t="s">
        <v>1608</v>
      </c>
      <c r="E475" t="s">
        <v>1609</v>
      </c>
      <c r="F475" t="str">
        <f>HYPERLINK("https://talan.bank.gov.ua/get-user-certificate/0ep93_tIY2lZwy62USfx","Завантажити сертифікат")</f>
        <v>Завантажити сертифікат</v>
      </c>
    </row>
    <row r="476" spans="1:6" x14ac:dyDescent="0.3">
      <c r="A476" t="s">
        <v>1628</v>
      </c>
      <c r="B476" t="s">
        <v>1629</v>
      </c>
      <c r="C476" t="s">
        <v>1630</v>
      </c>
      <c r="D476" t="s">
        <v>1631</v>
      </c>
      <c r="E476" t="s">
        <v>1609</v>
      </c>
      <c r="F476" t="str">
        <f>HYPERLINK("https://talan.bank.gov.ua/get-user-certificate/0ep93L7ZsQcP-PdtRIS4","Завантажити сертифікат")</f>
        <v>Завантажити сертифікат</v>
      </c>
    </row>
    <row r="477" spans="1:6" x14ac:dyDescent="0.3">
      <c r="A477" t="s">
        <v>1632</v>
      </c>
      <c r="B477" t="s">
        <v>1633</v>
      </c>
      <c r="C477" t="s">
        <v>1634</v>
      </c>
      <c r="D477" t="s">
        <v>1635</v>
      </c>
      <c r="E477" t="s">
        <v>1636</v>
      </c>
      <c r="F477" t="str">
        <f>HYPERLINK("https://talan.bank.gov.ua/get-user-certificate/0ep93sCoehfB0VFfohH3","Завантажити сертифікат")</f>
        <v>Завантажити сертифікат</v>
      </c>
    </row>
    <row r="478" spans="1:6" x14ac:dyDescent="0.3">
      <c r="A478" t="s">
        <v>1637</v>
      </c>
      <c r="B478" t="s">
        <v>1638</v>
      </c>
      <c r="C478" t="s">
        <v>1639</v>
      </c>
      <c r="D478" t="s">
        <v>1635</v>
      </c>
      <c r="E478" t="s">
        <v>1636</v>
      </c>
      <c r="F478" t="str">
        <f>HYPERLINK("https://talan.bank.gov.ua/get-user-certificate/0ep93EEz4vlay2dP18Vg","Завантажити сертифікат")</f>
        <v>Завантажити сертифікат</v>
      </c>
    </row>
    <row r="479" spans="1:6" x14ac:dyDescent="0.3">
      <c r="A479" t="s">
        <v>1640</v>
      </c>
      <c r="B479" t="s">
        <v>1641</v>
      </c>
      <c r="C479" t="s">
        <v>1642</v>
      </c>
      <c r="D479" t="s">
        <v>1635</v>
      </c>
      <c r="E479" t="s">
        <v>1636</v>
      </c>
      <c r="F479" t="str">
        <f>HYPERLINK("https://talan.bank.gov.ua/get-user-certificate/0ep93xu5jGRuslZ7cRna","Завантажити сертифікат")</f>
        <v>Завантажити сертифікат</v>
      </c>
    </row>
    <row r="480" spans="1:6" x14ac:dyDescent="0.3">
      <c r="A480" t="s">
        <v>1643</v>
      </c>
      <c r="B480" t="s">
        <v>1644</v>
      </c>
      <c r="C480" t="s">
        <v>1645</v>
      </c>
      <c r="D480" t="s">
        <v>1635</v>
      </c>
      <c r="E480" t="s">
        <v>1636</v>
      </c>
      <c r="F480" t="str">
        <f>HYPERLINK("https://talan.bank.gov.ua/get-user-certificate/0ep93CEqm6ULGMT7c0Vj","Завантажити сертифікат")</f>
        <v>Завантажити сертифікат</v>
      </c>
    </row>
    <row r="481" spans="1:6" x14ac:dyDescent="0.3">
      <c r="A481" t="s">
        <v>1646</v>
      </c>
      <c r="B481" t="s">
        <v>1647</v>
      </c>
      <c r="C481" t="s">
        <v>1648</v>
      </c>
      <c r="D481" t="s">
        <v>1635</v>
      </c>
      <c r="E481" t="s">
        <v>1636</v>
      </c>
      <c r="F481" t="str">
        <f>HYPERLINK("https://talan.bank.gov.ua/get-user-certificate/0ep93Qmxt2AE4GNfVMmG","Завантажити сертифікат")</f>
        <v>Завантажити сертифікат</v>
      </c>
    </row>
    <row r="482" spans="1:6" x14ac:dyDescent="0.3">
      <c r="A482" t="s">
        <v>1649</v>
      </c>
      <c r="B482" t="s">
        <v>1650</v>
      </c>
      <c r="C482" t="s">
        <v>1651</v>
      </c>
      <c r="D482" t="s">
        <v>1635</v>
      </c>
      <c r="E482" t="s">
        <v>1636</v>
      </c>
      <c r="F482" t="str">
        <f>HYPERLINK("https://talan.bank.gov.ua/get-user-certificate/0ep93zJ7PRviSQSyPiu6","Завантажити сертифікат")</f>
        <v>Завантажити сертифікат</v>
      </c>
    </row>
    <row r="483" spans="1:6" x14ac:dyDescent="0.3">
      <c r="A483" t="s">
        <v>1652</v>
      </c>
      <c r="B483" t="s">
        <v>1653</v>
      </c>
      <c r="C483" t="s">
        <v>1654</v>
      </c>
      <c r="D483" t="s">
        <v>1635</v>
      </c>
      <c r="E483" t="s">
        <v>1636</v>
      </c>
      <c r="F483" t="str">
        <f>HYPERLINK("https://talan.bank.gov.ua/get-user-certificate/0ep93qiNX9c4gaE8mUM0","Завантажити сертифікат")</f>
        <v>Завантажити сертифікат</v>
      </c>
    </row>
    <row r="484" spans="1:6" x14ac:dyDescent="0.3">
      <c r="A484" t="s">
        <v>1655</v>
      </c>
      <c r="B484" t="s">
        <v>1656</v>
      </c>
      <c r="C484" t="s">
        <v>1657</v>
      </c>
      <c r="D484" t="s">
        <v>1658</v>
      </c>
      <c r="E484" t="s">
        <v>1659</v>
      </c>
      <c r="F484" t="str">
        <f>HYPERLINK("https://talan.bank.gov.ua/get-user-certificate/0ep93TDbgUabC2DJhHL5","Завантажити сертифікат")</f>
        <v>Завантажити сертифікат</v>
      </c>
    </row>
    <row r="485" spans="1:6" x14ac:dyDescent="0.3">
      <c r="A485" t="s">
        <v>1660</v>
      </c>
      <c r="B485" t="s">
        <v>1661</v>
      </c>
      <c r="C485" t="s">
        <v>1662</v>
      </c>
      <c r="D485" t="s">
        <v>1663</v>
      </c>
      <c r="E485" t="s">
        <v>1664</v>
      </c>
      <c r="F485" t="str">
        <f>HYPERLINK("https://talan.bank.gov.ua/get-user-certificate/0ep93vHqIH-7k7yh3pg4","Завантажити сертифікат")</f>
        <v>Завантажити сертифікат</v>
      </c>
    </row>
    <row r="486" spans="1:6" x14ac:dyDescent="0.3">
      <c r="A486" t="s">
        <v>1665</v>
      </c>
      <c r="B486" t="s">
        <v>1666</v>
      </c>
      <c r="C486" t="s">
        <v>1667</v>
      </c>
      <c r="D486" t="s">
        <v>1663</v>
      </c>
      <c r="E486" t="s">
        <v>1664</v>
      </c>
      <c r="F486" t="str">
        <f>HYPERLINK("https://talan.bank.gov.ua/get-user-certificate/0ep93sl4IL17CG1NaJpi","Завантажити сертифікат")</f>
        <v>Завантажити сертифікат</v>
      </c>
    </row>
    <row r="487" spans="1:6" x14ac:dyDescent="0.3">
      <c r="A487" t="s">
        <v>1668</v>
      </c>
      <c r="B487" t="s">
        <v>1669</v>
      </c>
      <c r="C487" t="s">
        <v>1670</v>
      </c>
      <c r="D487" t="s">
        <v>1663</v>
      </c>
      <c r="E487" t="s">
        <v>1664</v>
      </c>
      <c r="F487" t="str">
        <f>HYPERLINK("https://talan.bank.gov.ua/get-user-certificate/0ep93tpnYgPYg5_o5dpp","Завантажити сертифікат")</f>
        <v>Завантажити сертифікат</v>
      </c>
    </row>
    <row r="488" spans="1:6" x14ac:dyDescent="0.3">
      <c r="A488" t="s">
        <v>1671</v>
      </c>
      <c r="B488" t="s">
        <v>1672</v>
      </c>
      <c r="C488" t="s">
        <v>1673</v>
      </c>
      <c r="D488" t="s">
        <v>1663</v>
      </c>
      <c r="E488" t="s">
        <v>1664</v>
      </c>
      <c r="F488" t="str">
        <f>HYPERLINK("https://talan.bank.gov.ua/get-user-certificate/0ep93k74latYYA4krsKm","Завантажити сертифікат")</f>
        <v>Завантажити сертифікат</v>
      </c>
    </row>
    <row r="489" spans="1:6" x14ac:dyDescent="0.3">
      <c r="A489" t="s">
        <v>1674</v>
      </c>
      <c r="B489" t="s">
        <v>1675</v>
      </c>
      <c r="C489" t="s">
        <v>1676</v>
      </c>
      <c r="D489" t="s">
        <v>1663</v>
      </c>
      <c r="E489" t="s">
        <v>1664</v>
      </c>
      <c r="F489" t="str">
        <f>HYPERLINK("https://talan.bank.gov.ua/get-user-certificate/0ep931uFH8wpNMma2vi1","Завантажити сертифікат")</f>
        <v>Завантажити сертифікат</v>
      </c>
    </row>
    <row r="490" spans="1:6" x14ac:dyDescent="0.3">
      <c r="A490" t="s">
        <v>1677</v>
      </c>
      <c r="B490" t="s">
        <v>1678</v>
      </c>
      <c r="C490" t="s">
        <v>1679</v>
      </c>
      <c r="D490" t="s">
        <v>1680</v>
      </c>
      <c r="E490" t="s">
        <v>1681</v>
      </c>
      <c r="F490" t="str">
        <f>HYPERLINK("https://talan.bank.gov.ua/get-user-certificate/0ep93mRdcEPTGWHkfRnr","Завантажити сертифікат")</f>
        <v>Завантажити сертифікат</v>
      </c>
    </row>
    <row r="491" spans="1:6" x14ac:dyDescent="0.3">
      <c r="A491" t="s">
        <v>1682</v>
      </c>
      <c r="B491" t="s">
        <v>1683</v>
      </c>
      <c r="C491" t="s">
        <v>1684</v>
      </c>
      <c r="D491" t="s">
        <v>1680</v>
      </c>
      <c r="E491" t="s">
        <v>1681</v>
      </c>
      <c r="F491" t="str">
        <f>HYPERLINK("https://talan.bank.gov.ua/get-user-certificate/0ep93iiXVYXgn3FV4Hmp","Завантажити сертифікат")</f>
        <v>Завантажити сертифікат</v>
      </c>
    </row>
    <row r="492" spans="1:6" x14ac:dyDescent="0.3">
      <c r="A492" t="s">
        <v>1685</v>
      </c>
      <c r="B492" t="s">
        <v>1686</v>
      </c>
      <c r="C492" t="s">
        <v>1687</v>
      </c>
      <c r="D492" t="s">
        <v>1688</v>
      </c>
      <c r="E492" t="s">
        <v>1681</v>
      </c>
      <c r="F492" t="str">
        <f>HYPERLINK("https://talan.bank.gov.ua/get-user-certificate/0ep93-dLWxPfTHOUYVQ4","Завантажити сертифікат")</f>
        <v>Завантажити сертифікат</v>
      </c>
    </row>
    <row r="493" spans="1:6" x14ac:dyDescent="0.3">
      <c r="A493" t="s">
        <v>1689</v>
      </c>
      <c r="B493" t="s">
        <v>1690</v>
      </c>
      <c r="C493" t="s">
        <v>1691</v>
      </c>
      <c r="D493" t="s">
        <v>1688</v>
      </c>
      <c r="E493" t="s">
        <v>1681</v>
      </c>
      <c r="F493" t="str">
        <f>HYPERLINK("https://talan.bank.gov.ua/get-user-certificate/0ep93cY8YGswDgvonxv0","Завантажити сертифікат")</f>
        <v>Завантажити сертифікат</v>
      </c>
    </row>
    <row r="494" spans="1:6" x14ac:dyDescent="0.3">
      <c r="A494" t="s">
        <v>1692</v>
      </c>
      <c r="B494" t="s">
        <v>1693</v>
      </c>
      <c r="C494" t="s">
        <v>1694</v>
      </c>
      <c r="D494" t="s">
        <v>1688</v>
      </c>
      <c r="E494" t="s">
        <v>1681</v>
      </c>
      <c r="F494" t="str">
        <f>HYPERLINK("https://talan.bank.gov.ua/get-user-certificate/0ep93-ZK_hnw1d48cJOU","Завантажити сертифікат")</f>
        <v>Завантажити сертифікат</v>
      </c>
    </row>
    <row r="495" spans="1:6" x14ac:dyDescent="0.3">
      <c r="A495" t="s">
        <v>1695</v>
      </c>
      <c r="B495" t="s">
        <v>1696</v>
      </c>
      <c r="C495" t="s">
        <v>1697</v>
      </c>
      <c r="D495" t="s">
        <v>1688</v>
      </c>
      <c r="E495" t="s">
        <v>1681</v>
      </c>
      <c r="F495" t="str">
        <f>HYPERLINK("https://talan.bank.gov.ua/get-user-certificate/0ep93JRJa8y6tLqMxTAz","Завантажити сертифікат")</f>
        <v>Завантажити сертифікат</v>
      </c>
    </row>
    <row r="496" spans="1:6" x14ac:dyDescent="0.3">
      <c r="A496" t="s">
        <v>1698</v>
      </c>
      <c r="B496" t="s">
        <v>1699</v>
      </c>
      <c r="C496" t="s">
        <v>1700</v>
      </c>
      <c r="D496" t="s">
        <v>1688</v>
      </c>
      <c r="E496" t="s">
        <v>1681</v>
      </c>
      <c r="F496" t="str">
        <f>HYPERLINK("https://talan.bank.gov.ua/get-user-certificate/0ep93EW6jvd0HPWHysAD","Завантажити сертифікат")</f>
        <v>Завантажити сертифікат</v>
      </c>
    </row>
    <row r="497" spans="1:6" x14ac:dyDescent="0.3">
      <c r="A497" t="s">
        <v>1701</v>
      </c>
      <c r="B497" t="s">
        <v>1702</v>
      </c>
      <c r="C497" t="s">
        <v>1703</v>
      </c>
      <c r="D497" t="s">
        <v>1688</v>
      </c>
      <c r="E497" t="s">
        <v>1681</v>
      </c>
      <c r="F497" t="str">
        <f>HYPERLINK("https://talan.bank.gov.ua/get-user-certificate/0ep93CffnG3byGXQKNOr","Завантажити сертифікат")</f>
        <v>Завантажити сертифікат</v>
      </c>
    </row>
    <row r="498" spans="1:6" x14ac:dyDescent="0.3">
      <c r="A498" t="s">
        <v>1704</v>
      </c>
      <c r="B498" t="s">
        <v>1705</v>
      </c>
      <c r="C498" t="s">
        <v>1706</v>
      </c>
      <c r="D498" t="s">
        <v>1707</v>
      </c>
      <c r="E498" t="s">
        <v>1708</v>
      </c>
      <c r="F498" t="str">
        <f>HYPERLINK("https://talan.bank.gov.ua/get-user-certificate/0ep93Q9YRK-MB0HRoLL4","Завантажити сертифікат")</f>
        <v>Завантажити сертифікат</v>
      </c>
    </row>
    <row r="499" spans="1:6" x14ac:dyDescent="0.3">
      <c r="A499" t="s">
        <v>1709</v>
      </c>
      <c r="B499" t="s">
        <v>1710</v>
      </c>
      <c r="C499" t="s">
        <v>1711</v>
      </c>
      <c r="D499" t="s">
        <v>1707</v>
      </c>
      <c r="E499" t="s">
        <v>1708</v>
      </c>
      <c r="F499" t="str">
        <f>HYPERLINK("https://talan.bank.gov.ua/get-user-certificate/0ep93qnZ2bR_YWLQAGEO","Завантажити сертифікат")</f>
        <v>Завантажити сертифікат</v>
      </c>
    </row>
    <row r="500" spans="1:6" x14ac:dyDescent="0.3">
      <c r="A500" t="s">
        <v>1712</v>
      </c>
      <c r="B500" t="s">
        <v>1713</v>
      </c>
      <c r="C500" t="s">
        <v>1714</v>
      </c>
      <c r="D500" t="s">
        <v>1707</v>
      </c>
      <c r="E500" t="s">
        <v>1708</v>
      </c>
      <c r="F500" t="str">
        <f>HYPERLINK("https://talan.bank.gov.ua/get-user-certificate/0ep93k0J-5AoLm7Q463-","Завантажити сертифікат")</f>
        <v>Завантажити сертифікат</v>
      </c>
    </row>
    <row r="501" spans="1:6" x14ac:dyDescent="0.3">
      <c r="A501" t="s">
        <v>1715</v>
      </c>
      <c r="B501" t="s">
        <v>1716</v>
      </c>
      <c r="C501" t="s">
        <v>1717</v>
      </c>
      <c r="D501" t="s">
        <v>1718</v>
      </c>
      <c r="E501" t="s">
        <v>1719</v>
      </c>
      <c r="F501" t="str">
        <f>HYPERLINK("https://talan.bank.gov.ua/get-user-certificate/0ep933AvsucHkRKv-9To","Завантажити сертифікат")</f>
        <v>Завантажити сертифікат</v>
      </c>
    </row>
    <row r="502" spans="1:6" x14ac:dyDescent="0.3">
      <c r="A502" t="s">
        <v>1720</v>
      </c>
      <c r="B502" t="s">
        <v>1721</v>
      </c>
      <c r="C502" t="s">
        <v>1722</v>
      </c>
      <c r="D502" t="s">
        <v>1718</v>
      </c>
      <c r="E502" t="s">
        <v>1719</v>
      </c>
      <c r="F502" t="str">
        <f>HYPERLINK("https://talan.bank.gov.ua/get-user-certificate/0ep93kGM9fy638GrLmKL","Завантажити сертифікат")</f>
        <v>Завантажити сертифікат</v>
      </c>
    </row>
    <row r="503" spans="1:6" x14ac:dyDescent="0.3">
      <c r="A503" t="s">
        <v>1723</v>
      </c>
      <c r="B503" t="s">
        <v>1724</v>
      </c>
      <c r="C503" t="s">
        <v>1725</v>
      </c>
      <c r="D503" t="s">
        <v>1718</v>
      </c>
      <c r="E503" t="s">
        <v>1719</v>
      </c>
      <c r="F503" t="str">
        <f>HYPERLINK("https://talan.bank.gov.ua/get-user-certificate/0ep93bhmzigoYXVc4g5K","Завантажити сертифікат")</f>
        <v>Завантажити сертифікат</v>
      </c>
    </row>
    <row r="504" spans="1:6" x14ac:dyDescent="0.3">
      <c r="A504" t="s">
        <v>1726</v>
      </c>
      <c r="B504" t="s">
        <v>1727</v>
      </c>
      <c r="C504" t="s">
        <v>1728</v>
      </c>
      <c r="D504" t="s">
        <v>1718</v>
      </c>
      <c r="E504" t="s">
        <v>1719</v>
      </c>
      <c r="F504" t="str">
        <f>HYPERLINK("https://talan.bank.gov.ua/get-user-certificate/0ep93UOH1dPo5jITWbEa","Завантажити сертифікат")</f>
        <v>Завантажити сертифікат</v>
      </c>
    </row>
    <row r="505" spans="1:6" x14ac:dyDescent="0.3">
      <c r="A505" t="s">
        <v>1729</v>
      </c>
      <c r="B505" t="s">
        <v>1730</v>
      </c>
      <c r="C505" t="s">
        <v>1731</v>
      </c>
      <c r="D505" t="s">
        <v>1718</v>
      </c>
      <c r="E505" t="s">
        <v>1719</v>
      </c>
      <c r="F505" t="str">
        <f>HYPERLINK("https://talan.bank.gov.ua/get-user-certificate/0ep93ML_GL1w40DpDBmf","Завантажити сертифікат")</f>
        <v>Завантажити сертифікат</v>
      </c>
    </row>
    <row r="506" spans="1:6" x14ac:dyDescent="0.3">
      <c r="A506" t="s">
        <v>1732</v>
      </c>
      <c r="B506" t="s">
        <v>1733</v>
      </c>
      <c r="C506" t="s">
        <v>1734</v>
      </c>
      <c r="D506" t="s">
        <v>1735</v>
      </c>
      <c r="E506" t="s">
        <v>1736</v>
      </c>
      <c r="F506" t="str">
        <f>HYPERLINK("https://talan.bank.gov.ua/get-user-certificate/0ep93ft1XG1XZtC3Ntv7","Завантажити сертифікат")</f>
        <v>Завантажити сертифікат</v>
      </c>
    </row>
    <row r="507" spans="1:6" x14ac:dyDescent="0.3">
      <c r="A507" t="s">
        <v>1737</v>
      </c>
      <c r="B507" t="s">
        <v>1738</v>
      </c>
      <c r="C507" t="s">
        <v>1739</v>
      </c>
      <c r="D507" t="s">
        <v>1735</v>
      </c>
      <c r="E507" t="s">
        <v>1736</v>
      </c>
      <c r="F507" t="str">
        <f>HYPERLINK("https://talan.bank.gov.ua/get-user-certificate/0ep93d0fuRYgZx3aTXFM","Завантажити сертифікат")</f>
        <v>Завантажити сертифікат</v>
      </c>
    </row>
    <row r="508" spans="1:6" x14ac:dyDescent="0.3">
      <c r="A508" t="s">
        <v>1740</v>
      </c>
      <c r="B508" t="s">
        <v>1741</v>
      </c>
      <c r="C508" t="s">
        <v>1742</v>
      </c>
      <c r="D508" t="s">
        <v>1743</v>
      </c>
      <c r="E508" t="s">
        <v>1736</v>
      </c>
      <c r="F508" t="str">
        <f>HYPERLINK("https://talan.bank.gov.ua/get-user-certificate/0ep935Sf7hKv91lUcGqH","Завантажити сертифікат")</f>
        <v>Завантажити сертифікат</v>
      </c>
    </row>
    <row r="509" spans="1:6" x14ac:dyDescent="0.3">
      <c r="A509" t="s">
        <v>1744</v>
      </c>
      <c r="B509" t="s">
        <v>1745</v>
      </c>
      <c r="C509" t="s">
        <v>1746</v>
      </c>
      <c r="D509" t="s">
        <v>1743</v>
      </c>
      <c r="E509" t="s">
        <v>1736</v>
      </c>
      <c r="F509" t="str">
        <f>HYPERLINK("https://talan.bank.gov.ua/get-user-certificate/0ep93PMLp-NKcDH1lzV_","Завантажити сертифікат")</f>
        <v>Завантажити сертифікат</v>
      </c>
    </row>
    <row r="510" spans="1:6" x14ac:dyDescent="0.3">
      <c r="A510" t="s">
        <v>1747</v>
      </c>
      <c r="B510" t="s">
        <v>1748</v>
      </c>
      <c r="C510" t="s">
        <v>1749</v>
      </c>
      <c r="D510" t="s">
        <v>1750</v>
      </c>
      <c r="E510" t="s">
        <v>1736</v>
      </c>
      <c r="F510" t="str">
        <f>HYPERLINK("https://talan.bank.gov.ua/get-user-certificate/0ep93aLnyIrE8Sp44jbx","Завантажити сертифікат")</f>
        <v>Завантажити сертифікат</v>
      </c>
    </row>
    <row r="511" spans="1:6" x14ac:dyDescent="0.3">
      <c r="A511" t="s">
        <v>1751</v>
      </c>
      <c r="B511" t="s">
        <v>1752</v>
      </c>
      <c r="C511" t="s">
        <v>1753</v>
      </c>
      <c r="D511" t="s">
        <v>1750</v>
      </c>
      <c r="E511" t="s">
        <v>1736</v>
      </c>
      <c r="F511" t="str">
        <f>HYPERLINK("https://talan.bank.gov.ua/get-user-certificate/0ep936VstwI5ibBPTY7p","Завантажити сертифікат")</f>
        <v>Завантажити сертифікат</v>
      </c>
    </row>
    <row r="512" spans="1:6" x14ac:dyDescent="0.3">
      <c r="A512" t="s">
        <v>1754</v>
      </c>
      <c r="B512" t="s">
        <v>1755</v>
      </c>
      <c r="C512" t="s">
        <v>1756</v>
      </c>
      <c r="D512" t="s">
        <v>1757</v>
      </c>
      <c r="E512" t="s">
        <v>1736</v>
      </c>
      <c r="F512" t="str">
        <f>HYPERLINK("https://talan.bank.gov.ua/get-user-certificate/0ep93ezJZkHtEJ9Y9Mdv","Завантажити сертифікат")</f>
        <v>Завантажити сертифікат</v>
      </c>
    </row>
    <row r="513" spans="1:6" x14ac:dyDescent="0.3">
      <c r="A513" t="s">
        <v>1758</v>
      </c>
      <c r="B513" t="s">
        <v>1759</v>
      </c>
      <c r="C513" t="s">
        <v>1760</v>
      </c>
      <c r="D513" t="s">
        <v>1761</v>
      </c>
      <c r="E513" t="s">
        <v>1762</v>
      </c>
      <c r="F513" t="str">
        <f>HYPERLINK("https://talan.bank.gov.ua/get-user-certificate/0ep93k3tdklE-3IjHSNv","Завантажити сертифікат")</f>
        <v>Завантажити сертифікат</v>
      </c>
    </row>
    <row r="514" spans="1:6" x14ac:dyDescent="0.3">
      <c r="A514" t="s">
        <v>1763</v>
      </c>
      <c r="B514" t="s">
        <v>1764</v>
      </c>
      <c r="C514" t="s">
        <v>1765</v>
      </c>
      <c r="D514" t="s">
        <v>1766</v>
      </c>
      <c r="E514" t="s">
        <v>1767</v>
      </c>
      <c r="F514" t="str">
        <f>HYPERLINK("https://talan.bank.gov.ua/get-user-certificate/0ep93kFcnF3Udx-szTBT","Завантажити сертифікат")</f>
        <v>Завантажити сертифікат</v>
      </c>
    </row>
    <row r="515" spans="1:6" x14ac:dyDescent="0.3">
      <c r="A515" t="s">
        <v>1768</v>
      </c>
      <c r="B515" t="s">
        <v>1769</v>
      </c>
      <c r="C515" t="s">
        <v>1770</v>
      </c>
      <c r="D515" t="s">
        <v>1766</v>
      </c>
      <c r="E515" t="s">
        <v>1767</v>
      </c>
      <c r="F515" t="str">
        <f>HYPERLINK("https://talan.bank.gov.ua/get-user-certificate/0ep93tI_C0drE6kPwaBz","Завантажити сертифікат")</f>
        <v>Завантажити сертифікат</v>
      </c>
    </row>
    <row r="516" spans="1:6" x14ac:dyDescent="0.3">
      <c r="A516" t="s">
        <v>1771</v>
      </c>
      <c r="B516" t="s">
        <v>1772</v>
      </c>
      <c r="C516" t="s">
        <v>1773</v>
      </c>
      <c r="D516" t="s">
        <v>1766</v>
      </c>
      <c r="E516" t="s">
        <v>1767</v>
      </c>
      <c r="F516" t="str">
        <f>HYPERLINK("https://talan.bank.gov.ua/get-user-certificate/0ep93-cHSeFkzOAhZdvn","Завантажити сертифікат")</f>
        <v>Завантажити сертифікат</v>
      </c>
    </row>
    <row r="517" spans="1:6" x14ac:dyDescent="0.3">
      <c r="A517" t="s">
        <v>1774</v>
      </c>
      <c r="B517" t="s">
        <v>1775</v>
      </c>
      <c r="C517" t="s">
        <v>1776</v>
      </c>
      <c r="D517" t="s">
        <v>1777</v>
      </c>
      <c r="E517" t="s">
        <v>1778</v>
      </c>
      <c r="F517" t="str">
        <f>HYPERLINK("https://talan.bank.gov.ua/get-user-certificate/0ep93TIwEwjd_06W3aEa","Завантажити сертифікат")</f>
        <v>Завантажити сертифікат</v>
      </c>
    </row>
    <row r="518" spans="1:6" x14ac:dyDescent="0.3">
      <c r="A518" t="s">
        <v>1779</v>
      </c>
      <c r="B518" t="s">
        <v>1780</v>
      </c>
      <c r="C518" t="s">
        <v>1781</v>
      </c>
      <c r="D518" t="s">
        <v>1777</v>
      </c>
      <c r="E518" t="s">
        <v>1778</v>
      </c>
      <c r="F518" t="str">
        <f>HYPERLINK("https://talan.bank.gov.ua/get-user-certificate/0ep93jp8pGbNYElH8l0f","Завантажити сертифікат")</f>
        <v>Завантажити сертифікат</v>
      </c>
    </row>
    <row r="519" spans="1:6" x14ac:dyDescent="0.3">
      <c r="A519" t="s">
        <v>1782</v>
      </c>
      <c r="B519" t="s">
        <v>1783</v>
      </c>
      <c r="C519" t="s">
        <v>1784</v>
      </c>
      <c r="D519" t="s">
        <v>1785</v>
      </c>
      <c r="E519" t="s">
        <v>1778</v>
      </c>
      <c r="F519" t="str">
        <f>HYPERLINK("https://talan.bank.gov.ua/get-user-certificate/0ep93niH-y2Ov6CnGEzE","Завантажити сертифікат")</f>
        <v>Завантажити сертифікат</v>
      </c>
    </row>
    <row r="520" spans="1:6" x14ac:dyDescent="0.3">
      <c r="A520" t="s">
        <v>1786</v>
      </c>
      <c r="B520" t="s">
        <v>1787</v>
      </c>
      <c r="C520" t="s">
        <v>1788</v>
      </c>
      <c r="D520" t="s">
        <v>1789</v>
      </c>
      <c r="E520" t="s">
        <v>1778</v>
      </c>
      <c r="F520" t="str">
        <f>HYPERLINK("https://talan.bank.gov.ua/get-user-certificate/0ep93ttaoB7UITNbYiV-","Завантажити сертифікат")</f>
        <v>Завантажити сертифікат</v>
      </c>
    </row>
    <row r="521" spans="1:6" x14ac:dyDescent="0.3">
      <c r="A521" t="s">
        <v>1790</v>
      </c>
      <c r="B521" t="s">
        <v>1791</v>
      </c>
      <c r="C521" t="s">
        <v>1792</v>
      </c>
      <c r="D521" t="s">
        <v>1793</v>
      </c>
      <c r="E521" t="s">
        <v>1778</v>
      </c>
      <c r="F521" t="str">
        <f>HYPERLINK("https://talan.bank.gov.ua/get-user-certificate/0ep93JCsVYJng1rIU7PR","Завантажити сертифікат")</f>
        <v>Завантажити сертифікат</v>
      </c>
    </row>
    <row r="522" spans="1:6" x14ac:dyDescent="0.3">
      <c r="A522" t="s">
        <v>1794</v>
      </c>
      <c r="B522" t="s">
        <v>1795</v>
      </c>
      <c r="C522" t="s">
        <v>1796</v>
      </c>
      <c r="D522" t="s">
        <v>1797</v>
      </c>
      <c r="E522" t="s">
        <v>1778</v>
      </c>
      <c r="F522" t="str">
        <f>HYPERLINK("https://talan.bank.gov.ua/get-user-certificate/0ep93SoTnLZihHocUuWb","Завантажити сертифікат")</f>
        <v>Завантажити сертифікат</v>
      </c>
    </row>
    <row r="523" spans="1:6" x14ac:dyDescent="0.3">
      <c r="A523" t="s">
        <v>1798</v>
      </c>
      <c r="B523" t="s">
        <v>1799</v>
      </c>
      <c r="C523" t="s">
        <v>1800</v>
      </c>
      <c r="D523" t="s">
        <v>1801</v>
      </c>
      <c r="E523" t="s">
        <v>1802</v>
      </c>
      <c r="F523" t="str">
        <f>HYPERLINK("https://talan.bank.gov.ua/get-user-certificate/0ep930ZNHbD8s-LTSuzB","Завантажити сертифікат")</f>
        <v>Завантажити сертифікат</v>
      </c>
    </row>
    <row r="524" spans="1:6" x14ac:dyDescent="0.3">
      <c r="A524" t="s">
        <v>1803</v>
      </c>
      <c r="B524" t="s">
        <v>1804</v>
      </c>
      <c r="C524" t="s">
        <v>1805</v>
      </c>
      <c r="D524" t="s">
        <v>1801</v>
      </c>
      <c r="E524" t="s">
        <v>1802</v>
      </c>
      <c r="F524" t="str">
        <f>HYPERLINK("https://talan.bank.gov.ua/get-user-certificate/0ep93E9kIlfhGh6u7yLb","Завантажити сертифікат")</f>
        <v>Завантажити сертифікат</v>
      </c>
    </row>
    <row r="525" spans="1:6" x14ac:dyDescent="0.3">
      <c r="A525" t="s">
        <v>1806</v>
      </c>
      <c r="B525" t="s">
        <v>1807</v>
      </c>
      <c r="C525" t="s">
        <v>1808</v>
      </c>
      <c r="D525" t="s">
        <v>1801</v>
      </c>
      <c r="E525" t="s">
        <v>1802</v>
      </c>
      <c r="F525" t="str">
        <f>HYPERLINK("https://talan.bank.gov.ua/get-user-certificate/0ep93BR7A1SI7OS1vTcz","Завантажити сертифікат")</f>
        <v>Завантажити сертифікат</v>
      </c>
    </row>
    <row r="526" spans="1:6" x14ac:dyDescent="0.3">
      <c r="A526" t="s">
        <v>1809</v>
      </c>
      <c r="B526" t="s">
        <v>1810</v>
      </c>
      <c r="C526" t="s">
        <v>1811</v>
      </c>
      <c r="D526" t="s">
        <v>1801</v>
      </c>
      <c r="E526" t="s">
        <v>1802</v>
      </c>
      <c r="F526" t="str">
        <f>HYPERLINK("https://talan.bank.gov.ua/get-user-certificate/0ep93kJKfdfqAjGipxXg","Завантажити сертифікат")</f>
        <v>Завантажити сертифікат</v>
      </c>
    </row>
    <row r="527" spans="1:6" x14ac:dyDescent="0.3">
      <c r="A527" t="s">
        <v>1812</v>
      </c>
      <c r="B527" t="s">
        <v>1813</v>
      </c>
      <c r="C527" t="s">
        <v>1814</v>
      </c>
      <c r="D527" t="s">
        <v>1801</v>
      </c>
      <c r="E527" t="s">
        <v>1802</v>
      </c>
      <c r="F527" t="str">
        <f>HYPERLINK("https://talan.bank.gov.ua/get-user-certificate/0ep93673l4mL6Wl6tNFn","Завантажити сертифікат")</f>
        <v>Завантажити сертифікат</v>
      </c>
    </row>
    <row r="528" spans="1:6" x14ac:dyDescent="0.3">
      <c r="A528" t="s">
        <v>1815</v>
      </c>
      <c r="B528" t="s">
        <v>1816</v>
      </c>
      <c r="C528" t="s">
        <v>1817</v>
      </c>
      <c r="D528" t="s">
        <v>1801</v>
      </c>
      <c r="E528" t="s">
        <v>1802</v>
      </c>
      <c r="F528" t="str">
        <f>HYPERLINK("https://talan.bank.gov.ua/get-user-certificate/0ep93L7slDBI-IlLsf2v","Завантажити сертифікат")</f>
        <v>Завантажити сертифікат</v>
      </c>
    </row>
    <row r="529" spans="1:6" x14ac:dyDescent="0.3">
      <c r="A529" t="s">
        <v>1818</v>
      </c>
      <c r="B529" t="s">
        <v>1819</v>
      </c>
      <c r="C529" t="s">
        <v>1820</v>
      </c>
      <c r="D529" t="s">
        <v>1801</v>
      </c>
      <c r="E529" t="s">
        <v>1802</v>
      </c>
      <c r="F529" t="str">
        <f>HYPERLINK("https://talan.bank.gov.ua/get-user-certificate/0ep93MTJUuq-G76XBGP3","Завантажити сертифікат")</f>
        <v>Завантажити сертифікат</v>
      </c>
    </row>
    <row r="530" spans="1:6" x14ac:dyDescent="0.3">
      <c r="A530" t="s">
        <v>1821</v>
      </c>
      <c r="B530" t="s">
        <v>1822</v>
      </c>
      <c r="C530" t="s">
        <v>1823</v>
      </c>
      <c r="D530" t="s">
        <v>1801</v>
      </c>
      <c r="E530" t="s">
        <v>1802</v>
      </c>
      <c r="F530" t="str">
        <f>HYPERLINK("https://talan.bank.gov.ua/get-user-certificate/0ep93bbtID0gXOvJG-jt","Завантажити сертифікат")</f>
        <v>Завантажити сертифікат</v>
      </c>
    </row>
    <row r="531" spans="1:6" x14ac:dyDescent="0.3">
      <c r="A531" t="s">
        <v>1824</v>
      </c>
      <c r="B531" t="s">
        <v>1825</v>
      </c>
      <c r="C531" t="s">
        <v>1826</v>
      </c>
      <c r="D531" t="s">
        <v>1801</v>
      </c>
      <c r="E531" t="s">
        <v>1802</v>
      </c>
      <c r="F531" t="str">
        <f>HYPERLINK("https://talan.bank.gov.ua/get-user-certificate/0ep93ieE1vr4N9H_d7An","Завантажити сертифікат")</f>
        <v>Завантажити сертифікат</v>
      </c>
    </row>
    <row r="532" spans="1:6" x14ac:dyDescent="0.3">
      <c r="A532" t="s">
        <v>1827</v>
      </c>
      <c r="B532" t="s">
        <v>1828</v>
      </c>
      <c r="C532" t="s">
        <v>1829</v>
      </c>
      <c r="D532" t="s">
        <v>1801</v>
      </c>
      <c r="E532" t="s">
        <v>1802</v>
      </c>
      <c r="F532" t="str">
        <f>HYPERLINK("https://talan.bank.gov.ua/get-user-certificate/0ep93ZIGaRuOiL6ysiFa","Завантажити сертифікат")</f>
        <v>Завантажити сертифікат</v>
      </c>
    </row>
    <row r="533" spans="1:6" x14ac:dyDescent="0.3">
      <c r="A533" t="s">
        <v>1830</v>
      </c>
      <c r="B533" t="s">
        <v>1831</v>
      </c>
      <c r="C533" t="s">
        <v>1832</v>
      </c>
      <c r="D533" t="s">
        <v>1801</v>
      </c>
      <c r="E533" t="s">
        <v>1802</v>
      </c>
      <c r="F533" t="str">
        <f>HYPERLINK("https://talan.bank.gov.ua/get-user-certificate/0ep93hpKwtNWwFxtA5XW","Завантажити сертифікат")</f>
        <v>Завантажити сертифікат</v>
      </c>
    </row>
    <row r="534" spans="1:6" x14ac:dyDescent="0.3">
      <c r="A534" t="s">
        <v>1833</v>
      </c>
      <c r="B534" t="s">
        <v>1834</v>
      </c>
      <c r="C534" t="s">
        <v>1835</v>
      </c>
      <c r="D534" t="s">
        <v>1801</v>
      </c>
      <c r="E534" t="s">
        <v>1802</v>
      </c>
      <c r="F534" t="str">
        <f>HYPERLINK("https://talan.bank.gov.ua/get-user-certificate/0ep93BT3D7dBIQrM0UKn","Завантажити сертифікат")</f>
        <v>Завантажити сертифікат</v>
      </c>
    </row>
    <row r="535" spans="1:6" x14ac:dyDescent="0.3">
      <c r="A535" t="s">
        <v>1836</v>
      </c>
      <c r="B535" t="s">
        <v>1837</v>
      </c>
      <c r="C535" t="s">
        <v>1838</v>
      </c>
      <c r="D535" t="s">
        <v>1801</v>
      </c>
      <c r="E535" t="s">
        <v>1802</v>
      </c>
      <c r="F535" t="str">
        <f>HYPERLINK("https://talan.bank.gov.ua/get-user-certificate/0ep93_RRuT5_pj-u5iNG","Завантажити сертифікат")</f>
        <v>Завантажити сертифікат</v>
      </c>
    </row>
    <row r="536" spans="1:6" x14ac:dyDescent="0.3">
      <c r="A536" t="s">
        <v>1839</v>
      </c>
      <c r="B536" t="s">
        <v>1840</v>
      </c>
      <c r="C536" t="s">
        <v>1841</v>
      </c>
      <c r="D536" t="s">
        <v>1842</v>
      </c>
      <c r="E536" t="s">
        <v>1843</v>
      </c>
      <c r="F536" t="str">
        <f>HYPERLINK("https://talan.bank.gov.ua/get-user-certificate/0ep93Z9jbm_BvJ8qjkqa","Завантажити сертифікат")</f>
        <v>Завантажити сертифікат</v>
      </c>
    </row>
    <row r="537" spans="1:6" x14ac:dyDescent="0.3">
      <c r="A537" t="s">
        <v>1844</v>
      </c>
      <c r="B537" t="s">
        <v>1845</v>
      </c>
      <c r="C537" t="s">
        <v>1846</v>
      </c>
      <c r="D537" t="s">
        <v>1842</v>
      </c>
      <c r="E537" t="s">
        <v>1843</v>
      </c>
      <c r="F537" t="str">
        <f>HYPERLINK("https://talan.bank.gov.ua/get-user-certificate/0ep93JEjFHUbLKSS62A6","Завантажити сертифікат")</f>
        <v>Завантажити сертифікат</v>
      </c>
    </row>
    <row r="538" spans="1:6" x14ac:dyDescent="0.3">
      <c r="A538" t="s">
        <v>1847</v>
      </c>
      <c r="B538" t="s">
        <v>1848</v>
      </c>
      <c r="C538" t="s">
        <v>1849</v>
      </c>
      <c r="D538" t="s">
        <v>1842</v>
      </c>
      <c r="E538" t="s">
        <v>1843</v>
      </c>
      <c r="F538" t="str">
        <f>HYPERLINK("https://talan.bank.gov.ua/get-user-certificate/0ep93X9fWRbr302lNyjz","Завантажити сертифікат")</f>
        <v>Завантажити сертифікат</v>
      </c>
    </row>
    <row r="539" spans="1:6" x14ac:dyDescent="0.3">
      <c r="A539" t="s">
        <v>1850</v>
      </c>
      <c r="B539" t="s">
        <v>1851</v>
      </c>
      <c r="C539" t="s">
        <v>1852</v>
      </c>
      <c r="D539" t="s">
        <v>1842</v>
      </c>
      <c r="E539" t="s">
        <v>1843</v>
      </c>
      <c r="F539" t="str">
        <f>HYPERLINK("https://talan.bank.gov.ua/get-user-certificate/0ep93KRcZB45TKYOsn3c","Завантажити сертифікат")</f>
        <v>Завантажити сертифікат</v>
      </c>
    </row>
    <row r="540" spans="1:6" x14ac:dyDescent="0.3">
      <c r="A540" t="s">
        <v>1853</v>
      </c>
      <c r="B540" t="s">
        <v>1854</v>
      </c>
      <c r="C540" t="s">
        <v>1855</v>
      </c>
      <c r="D540" t="s">
        <v>1842</v>
      </c>
      <c r="E540" t="s">
        <v>1843</v>
      </c>
      <c r="F540" t="str">
        <f>HYPERLINK("https://talan.bank.gov.ua/get-user-certificate/0ep930WkXguiesfrjMkt","Завантажити сертифікат")</f>
        <v>Завантажити сертифікат</v>
      </c>
    </row>
    <row r="541" spans="1:6" x14ac:dyDescent="0.3">
      <c r="A541" t="s">
        <v>1856</v>
      </c>
      <c r="B541" t="s">
        <v>1857</v>
      </c>
      <c r="C541" t="s">
        <v>1858</v>
      </c>
      <c r="D541" t="s">
        <v>1842</v>
      </c>
      <c r="E541" t="s">
        <v>1843</v>
      </c>
      <c r="F541" t="str">
        <f>HYPERLINK("https://talan.bank.gov.ua/get-user-certificate/0ep93r7P4iH85UliiOwh","Завантажити сертифікат")</f>
        <v>Завантажити сертифікат</v>
      </c>
    </row>
    <row r="542" spans="1:6" x14ac:dyDescent="0.3">
      <c r="A542" t="s">
        <v>1859</v>
      </c>
      <c r="B542" t="s">
        <v>1860</v>
      </c>
      <c r="C542" t="s">
        <v>1861</v>
      </c>
      <c r="D542" t="s">
        <v>1862</v>
      </c>
      <c r="E542" t="s">
        <v>1863</v>
      </c>
      <c r="F542" t="str">
        <f>HYPERLINK("https://talan.bank.gov.ua/get-user-certificate/0ep9321w3d7DrTvnSj4V","Завантажити сертифікат")</f>
        <v>Завантажити сертифікат</v>
      </c>
    </row>
    <row r="543" spans="1:6" x14ac:dyDescent="0.3">
      <c r="A543" t="s">
        <v>1864</v>
      </c>
      <c r="B543" t="s">
        <v>1865</v>
      </c>
      <c r="C543" t="s">
        <v>1866</v>
      </c>
      <c r="D543" t="s">
        <v>1862</v>
      </c>
      <c r="E543" t="s">
        <v>1863</v>
      </c>
      <c r="F543" t="str">
        <f>HYPERLINK("https://talan.bank.gov.ua/get-user-certificate/0ep93AIJKy1brQqR9t14","Завантажити сертифікат")</f>
        <v>Завантажити сертифікат</v>
      </c>
    </row>
    <row r="544" spans="1:6" x14ac:dyDescent="0.3">
      <c r="A544" t="s">
        <v>1867</v>
      </c>
      <c r="B544" t="s">
        <v>1868</v>
      </c>
      <c r="C544" t="s">
        <v>1869</v>
      </c>
      <c r="D544" t="s">
        <v>1862</v>
      </c>
      <c r="E544" t="s">
        <v>1863</v>
      </c>
      <c r="F544" t="str">
        <f>HYPERLINK("https://talan.bank.gov.ua/get-user-certificate/0ep93qclYCnWCvNj40Vm","Завантажити сертифікат")</f>
        <v>Завантажити сертифікат</v>
      </c>
    </row>
    <row r="545" spans="1:6" x14ac:dyDescent="0.3">
      <c r="A545" t="s">
        <v>1870</v>
      </c>
      <c r="B545" t="s">
        <v>1871</v>
      </c>
      <c r="C545" t="s">
        <v>1872</v>
      </c>
      <c r="D545" t="s">
        <v>1873</v>
      </c>
      <c r="E545" t="s">
        <v>1874</v>
      </c>
      <c r="F545" t="str">
        <f>HYPERLINK("https://talan.bank.gov.ua/get-user-certificate/0ep93CA9TjscGSU_7F5q","Завантажити сертифікат")</f>
        <v>Завантажити сертифікат</v>
      </c>
    </row>
    <row r="546" spans="1:6" x14ac:dyDescent="0.3">
      <c r="A546" t="s">
        <v>1875</v>
      </c>
      <c r="B546" t="s">
        <v>1876</v>
      </c>
      <c r="C546" t="s">
        <v>1877</v>
      </c>
      <c r="D546" t="s">
        <v>1873</v>
      </c>
      <c r="E546" t="s">
        <v>1874</v>
      </c>
      <c r="F546" t="str">
        <f>HYPERLINK("https://talan.bank.gov.ua/get-user-certificate/0ep93-oH91fjquk0PUa5","Завантажити сертифікат")</f>
        <v>Завантажити сертифікат</v>
      </c>
    </row>
    <row r="547" spans="1:6" x14ac:dyDescent="0.3">
      <c r="A547" t="s">
        <v>1878</v>
      </c>
      <c r="B547" t="s">
        <v>1879</v>
      </c>
      <c r="C547" t="s">
        <v>1880</v>
      </c>
      <c r="D547" t="s">
        <v>1873</v>
      </c>
      <c r="E547" t="s">
        <v>1874</v>
      </c>
      <c r="F547" t="str">
        <f>HYPERLINK("https://talan.bank.gov.ua/get-user-certificate/0ep93JY8uh0eJmsCHATB","Завантажити сертифікат")</f>
        <v>Завантажити сертифікат</v>
      </c>
    </row>
    <row r="548" spans="1:6" x14ac:dyDescent="0.3">
      <c r="A548" t="s">
        <v>1881</v>
      </c>
      <c r="B548" t="s">
        <v>1882</v>
      </c>
      <c r="C548" t="s">
        <v>1883</v>
      </c>
      <c r="D548" t="s">
        <v>1873</v>
      </c>
      <c r="E548" t="s">
        <v>1874</v>
      </c>
      <c r="F548" t="str">
        <f>HYPERLINK("https://talan.bank.gov.ua/get-user-certificate/0ep93TRPkVK0yrRlaPEE","Завантажити сертифікат")</f>
        <v>Завантажити сертифікат</v>
      </c>
    </row>
    <row r="549" spans="1:6" x14ac:dyDescent="0.3">
      <c r="A549" t="s">
        <v>1884</v>
      </c>
      <c r="B549" t="s">
        <v>1885</v>
      </c>
      <c r="C549" t="s">
        <v>1886</v>
      </c>
      <c r="D549" t="s">
        <v>1873</v>
      </c>
      <c r="E549" t="s">
        <v>1874</v>
      </c>
      <c r="F549" t="str">
        <f>HYPERLINK("https://talan.bank.gov.ua/get-user-certificate/0ep93AlsgrClER1YEoGV","Завантажити сертифікат")</f>
        <v>Завантажити сертифікат</v>
      </c>
    </row>
    <row r="550" spans="1:6" x14ac:dyDescent="0.3">
      <c r="A550" t="s">
        <v>1887</v>
      </c>
      <c r="B550" t="s">
        <v>1888</v>
      </c>
      <c r="C550" t="s">
        <v>1889</v>
      </c>
      <c r="D550" t="s">
        <v>1873</v>
      </c>
      <c r="E550" t="s">
        <v>1874</v>
      </c>
      <c r="F550" t="str">
        <f>HYPERLINK("https://talan.bank.gov.ua/get-user-certificate/0ep93RlrE1LC4UFRaU8z","Завантажити сертифікат")</f>
        <v>Завантажити сертифікат</v>
      </c>
    </row>
    <row r="551" spans="1:6" x14ac:dyDescent="0.3">
      <c r="A551" t="s">
        <v>1890</v>
      </c>
      <c r="B551" t="s">
        <v>1891</v>
      </c>
      <c r="C551" t="s">
        <v>1892</v>
      </c>
      <c r="D551" t="s">
        <v>1873</v>
      </c>
      <c r="E551" t="s">
        <v>1874</v>
      </c>
      <c r="F551" t="str">
        <f>HYPERLINK("https://talan.bank.gov.ua/get-user-certificate/0ep93G2wJtEWGdQliYs3","Завантажити сертифікат")</f>
        <v>Завантажити сертифікат</v>
      </c>
    </row>
    <row r="552" spans="1:6" x14ac:dyDescent="0.3">
      <c r="A552" t="s">
        <v>1893</v>
      </c>
      <c r="B552" t="s">
        <v>1894</v>
      </c>
      <c r="C552" t="s">
        <v>1895</v>
      </c>
      <c r="D552" t="s">
        <v>1873</v>
      </c>
      <c r="E552" t="s">
        <v>1874</v>
      </c>
      <c r="F552" t="str">
        <f>HYPERLINK("https://talan.bank.gov.ua/get-user-certificate/0ep93lMjFbHRwlJPsF7b","Завантажити сертифікат")</f>
        <v>Завантажити сертифікат</v>
      </c>
    </row>
    <row r="553" spans="1:6" x14ac:dyDescent="0.3">
      <c r="A553" t="s">
        <v>1896</v>
      </c>
      <c r="B553" t="s">
        <v>1897</v>
      </c>
      <c r="C553" t="s">
        <v>1898</v>
      </c>
      <c r="D553" t="s">
        <v>1873</v>
      </c>
      <c r="E553" t="s">
        <v>1874</v>
      </c>
      <c r="F553" t="str">
        <f>HYPERLINK("https://talan.bank.gov.ua/get-user-certificate/0ep9323eVr1KkV2y-h8P","Завантажити сертифікат")</f>
        <v>Завантажити сертифікат</v>
      </c>
    </row>
    <row r="554" spans="1:6" x14ac:dyDescent="0.3">
      <c r="A554" t="s">
        <v>1899</v>
      </c>
      <c r="B554" t="s">
        <v>1900</v>
      </c>
      <c r="C554" t="s">
        <v>1901</v>
      </c>
      <c r="D554" t="s">
        <v>1873</v>
      </c>
      <c r="E554" t="s">
        <v>1874</v>
      </c>
      <c r="F554" t="str">
        <f>HYPERLINK("https://talan.bank.gov.ua/get-user-certificate/0ep93vjaGYcGKVtmAdXR","Завантажити сертифікат")</f>
        <v>Завантажити сертифікат</v>
      </c>
    </row>
    <row r="555" spans="1:6" x14ac:dyDescent="0.3">
      <c r="A555" t="s">
        <v>1902</v>
      </c>
      <c r="B555" t="s">
        <v>1903</v>
      </c>
      <c r="C555" t="s">
        <v>1904</v>
      </c>
      <c r="D555" t="s">
        <v>1873</v>
      </c>
      <c r="E555" t="s">
        <v>1874</v>
      </c>
      <c r="F555" t="str">
        <f>HYPERLINK("https://talan.bank.gov.ua/get-user-certificate/0ep932uYJuMDr95Bnh-i","Завантажити сертифікат")</f>
        <v>Завантажити сертифікат</v>
      </c>
    </row>
    <row r="556" spans="1:6" x14ac:dyDescent="0.3">
      <c r="A556" t="s">
        <v>1905</v>
      </c>
      <c r="B556" t="s">
        <v>1906</v>
      </c>
      <c r="C556" t="s">
        <v>1907</v>
      </c>
      <c r="D556" t="s">
        <v>1873</v>
      </c>
      <c r="E556" t="s">
        <v>1874</v>
      </c>
      <c r="F556" t="str">
        <f>HYPERLINK("https://talan.bank.gov.ua/get-user-certificate/0ep93lCLmYRST1-eCojQ","Завантажити сертифікат")</f>
        <v>Завантажити сертифікат</v>
      </c>
    </row>
    <row r="557" spans="1:6" x14ac:dyDescent="0.3">
      <c r="A557" t="s">
        <v>1908</v>
      </c>
      <c r="B557" t="s">
        <v>1909</v>
      </c>
      <c r="C557" t="s">
        <v>1910</v>
      </c>
      <c r="D557" t="s">
        <v>1873</v>
      </c>
      <c r="E557" t="s">
        <v>1874</v>
      </c>
      <c r="F557" t="str">
        <f>HYPERLINK("https://talan.bank.gov.ua/get-user-certificate/0ep93I0iGe2u-nbg00fD","Завантажити сертифікат")</f>
        <v>Завантажити сертифікат</v>
      </c>
    </row>
    <row r="558" spans="1:6" x14ac:dyDescent="0.3">
      <c r="A558" t="s">
        <v>1911</v>
      </c>
      <c r="B558" t="s">
        <v>1912</v>
      </c>
      <c r="C558" t="s">
        <v>1913</v>
      </c>
      <c r="D558" t="s">
        <v>1873</v>
      </c>
      <c r="E558" t="s">
        <v>1874</v>
      </c>
      <c r="F558" t="str">
        <f>HYPERLINK("https://talan.bank.gov.ua/get-user-certificate/0ep93_np6ilgISQolFB_","Завантажити сертифікат")</f>
        <v>Завантажити сертифікат</v>
      </c>
    </row>
    <row r="559" spans="1:6" x14ac:dyDescent="0.3">
      <c r="A559" t="s">
        <v>1914</v>
      </c>
      <c r="B559" t="s">
        <v>1915</v>
      </c>
      <c r="C559" t="s">
        <v>1916</v>
      </c>
      <c r="D559" t="s">
        <v>1873</v>
      </c>
      <c r="E559" t="s">
        <v>1874</v>
      </c>
      <c r="F559" t="str">
        <f>HYPERLINK("https://talan.bank.gov.ua/get-user-certificate/0ep93YGIRyYoPTonJZUU","Завантажити сертифікат")</f>
        <v>Завантажити сертифікат</v>
      </c>
    </row>
    <row r="560" spans="1:6" x14ac:dyDescent="0.3">
      <c r="A560" t="s">
        <v>1917</v>
      </c>
      <c r="B560" t="s">
        <v>1918</v>
      </c>
      <c r="C560" t="s">
        <v>1919</v>
      </c>
      <c r="D560" t="s">
        <v>1873</v>
      </c>
      <c r="E560" t="s">
        <v>1874</v>
      </c>
      <c r="F560" t="str">
        <f>HYPERLINK("https://talan.bank.gov.ua/get-user-certificate/0ep931OxVJNAyYs72cpr","Завантажити сертифікат")</f>
        <v>Завантажити сертифікат</v>
      </c>
    </row>
    <row r="561" spans="1:6" x14ac:dyDescent="0.3">
      <c r="A561" t="s">
        <v>1920</v>
      </c>
      <c r="B561" t="s">
        <v>1921</v>
      </c>
      <c r="C561" t="s">
        <v>1922</v>
      </c>
      <c r="D561" t="s">
        <v>1873</v>
      </c>
      <c r="E561" t="s">
        <v>1874</v>
      </c>
      <c r="F561" t="str">
        <f>HYPERLINK("https://talan.bank.gov.ua/get-user-certificate/0ep93pSBvk_AxsvCCgqY","Завантажити сертифікат")</f>
        <v>Завантажити сертифікат</v>
      </c>
    </row>
    <row r="562" spans="1:6" x14ac:dyDescent="0.3">
      <c r="A562" t="s">
        <v>1923</v>
      </c>
      <c r="B562" t="s">
        <v>1924</v>
      </c>
      <c r="C562" t="s">
        <v>1925</v>
      </c>
      <c r="D562" t="s">
        <v>1873</v>
      </c>
      <c r="E562" t="s">
        <v>1874</v>
      </c>
      <c r="F562" t="str">
        <f>HYPERLINK("https://talan.bank.gov.ua/get-user-certificate/0ep93qEHek8Hn6Yc0oR-","Завантажити сертифікат")</f>
        <v>Завантажити сертифікат</v>
      </c>
    </row>
    <row r="563" spans="1:6" x14ac:dyDescent="0.3">
      <c r="A563" t="s">
        <v>1926</v>
      </c>
      <c r="B563" t="s">
        <v>1927</v>
      </c>
      <c r="C563" t="s">
        <v>1928</v>
      </c>
      <c r="D563" t="s">
        <v>1873</v>
      </c>
      <c r="E563" t="s">
        <v>1874</v>
      </c>
      <c r="F563" t="str">
        <f>HYPERLINK("https://talan.bank.gov.ua/get-user-certificate/0ep937aYKHZMidSPrZpA","Завантажити сертифікат")</f>
        <v>Завантажити сертифікат</v>
      </c>
    </row>
    <row r="564" spans="1:6" x14ac:dyDescent="0.3">
      <c r="A564" t="s">
        <v>1929</v>
      </c>
      <c r="B564" t="s">
        <v>1930</v>
      </c>
      <c r="C564" t="s">
        <v>1931</v>
      </c>
      <c r="D564" t="s">
        <v>1873</v>
      </c>
      <c r="E564" t="s">
        <v>1874</v>
      </c>
      <c r="F564" t="str">
        <f>HYPERLINK("https://talan.bank.gov.ua/get-user-certificate/0ep93xfPMHBxROp5cNsv","Завантажити сертифікат")</f>
        <v>Завантажити сертифікат</v>
      </c>
    </row>
    <row r="565" spans="1:6" x14ac:dyDescent="0.3">
      <c r="A565" t="s">
        <v>1932</v>
      </c>
      <c r="B565" t="s">
        <v>1933</v>
      </c>
      <c r="C565" t="s">
        <v>1934</v>
      </c>
      <c r="D565" t="s">
        <v>1873</v>
      </c>
      <c r="E565" t="s">
        <v>1874</v>
      </c>
      <c r="F565" t="str">
        <f>HYPERLINK("https://talan.bank.gov.ua/get-user-certificate/0ep93-dnYJgkYsf8kG2Q","Завантажити сертифікат")</f>
        <v>Завантажити сертифікат</v>
      </c>
    </row>
    <row r="566" spans="1:6" x14ac:dyDescent="0.3">
      <c r="A566" t="s">
        <v>1935</v>
      </c>
      <c r="B566" t="s">
        <v>1936</v>
      </c>
      <c r="C566" t="s">
        <v>1937</v>
      </c>
      <c r="D566" t="s">
        <v>1873</v>
      </c>
      <c r="E566" t="s">
        <v>1874</v>
      </c>
      <c r="F566" t="str">
        <f>HYPERLINK("https://talan.bank.gov.ua/get-user-certificate/0ep93X5MfZdhzCYDeHdl","Завантажити сертифікат")</f>
        <v>Завантажити сертифікат</v>
      </c>
    </row>
    <row r="567" spans="1:6" x14ac:dyDescent="0.3">
      <c r="A567" t="s">
        <v>1938</v>
      </c>
      <c r="B567" t="s">
        <v>1939</v>
      </c>
      <c r="C567" t="s">
        <v>1940</v>
      </c>
      <c r="D567" t="s">
        <v>1873</v>
      </c>
      <c r="E567" t="s">
        <v>1874</v>
      </c>
      <c r="F567" t="str">
        <f>HYPERLINK("https://talan.bank.gov.ua/get-user-certificate/0ep93tjQCDdKgksnrWA_","Завантажити сертифікат")</f>
        <v>Завантажити сертифікат</v>
      </c>
    </row>
    <row r="568" spans="1:6" x14ac:dyDescent="0.3">
      <c r="A568" t="s">
        <v>1941</v>
      </c>
      <c r="B568" t="s">
        <v>1942</v>
      </c>
      <c r="C568" t="s">
        <v>1943</v>
      </c>
      <c r="D568" t="s">
        <v>1873</v>
      </c>
      <c r="E568" t="s">
        <v>1874</v>
      </c>
      <c r="F568" t="str">
        <f>HYPERLINK("https://talan.bank.gov.ua/get-user-certificate/0ep937tpdZN-JMASXzaQ","Завантажити сертифікат")</f>
        <v>Завантажити сертифікат</v>
      </c>
    </row>
    <row r="569" spans="1:6" x14ac:dyDescent="0.3">
      <c r="A569" t="s">
        <v>1944</v>
      </c>
      <c r="B569" t="s">
        <v>1945</v>
      </c>
      <c r="C569" t="s">
        <v>1946</v>
      </c>
      <c r="D569" t="s">
        <v>1873</v>
      </c>
      <c r="E569" t="s">
        <v>1874</v>
      </c>
      <c r="F569" t="str">
        <f>HYPERLINK("https://talan.bank.gov.ua/get-user-certificate/0ep933o_pHf5O_X-UxFg","Завантажити сертифікат")</f>
        <v>Завантажити сертифікат</v>
      </c>
    </row>
    <row r="570" spans="1:6" x14ac:dyDescent="0.3">
      <c r="A570" t="s">
        <v>1947</v>
      </c>
      <c r="B570" t="s">
        <v>1948</v>
      </c>
      <c r="C570" t="s">
        <v>1949</v>
      </c>
      <c r="D570" t="s">
        <v>1873</v>
      </c>
      <c r="E570" t="s">
        <v>1874</v>
      </c>
      <c r="F570" t="str">
        <f>HYPERLINK("https://talan.bank.gov.ua/get-user-certificate/0ep93ama2tb4eLAD5x37","Завантажити сертифікат")</f>
        <v>Завантажити сертифікат</v>
      </c>
    </row>
    <row r="571" spans="1:6" x14ac:dyDescent="0.3">
      <c r="A571" t="s">
        <v>1950</v>
      </c>
      <c r="B571" t="s">
        <v>1951</v>
      </c>
      <c r="C571" t="s">
        <v>1952</v>
      </c>
      <c r="D571" t="s">
        <v>1873</v>
      </c>
      <c r="E571" t="s">
        <v>1874</v>
      </c>
      <c r="F571" t="str">
        <f>HYPERLINK("https://talan.bank.gov.ua/get-user-certificate/0ep93Mw3Mmdwgk1NnYk2","Завантажити сертифікат")</f>
        <v>Завантажити сертифікат</v>
      </c>
    </row>
    <row r="572" spans="1:6" x14ac:dyDescent="0.3">
      <c r="A572" t="s">
        <v>1953</v>
      </c>
      <c r="B572" t="s">
        <v>1954</v>
      </c>
      <c r="C572" t="s">
        <v>1955</v>
      </c>
      <c r="D572" t="s">
        <v>1873</v>
      </c>
      <c r="E572" t="s">
        <v>1874</v>
      </c>
      <c r="F572" t="str">
        <f>HYPERLINK("https://talan.bank.gov.ua/get-user-certificate/0ep932jmhdHBMq5gB7KI","Завантажити сертифікат")</f>
        <v>Завантажити сертифікат</v>
      </c>
    </row>
    <row r="573" spans="1:6" x14ac:dyDescent="0.3">
      <c r="A573" t="s">
        <v>1956</v>
      </c>
      <c r="B573" t="s">
        <v>1957</v>
      </c>
      <c r="C573" t="s">
        <v>1958</v>
      </c>
      <c r="D573" t="s">
        <v>1959</v>
      </c>
      <c r="E573" t="s">
        <v>1960</v>
      </c>
      <c r="F573" t="str">
        <f>HYPERLINK("https://talan.bank.gov.ua/get-user-certificate/0ep93n4Qv6b68I3PAIde","Завантажити сертифікат")</f>
        <v>Завантажити сертифікат</v>
      </c>
    </row>
    <row r="574" spans="1:6" x14ac:dyDescent="0.3">
      <c r="A574" t="s">
        <v>1961</v>
      </c>
      <c r="B574" t="s">
        <v>1962</v>
      </c>
      <c r="C574" t="s">
        <v>1963</v>
      </c>
      <c r="D574" t="s">
        <v>1964</v>
      </c>
      <c r="E574" t="s">
        <v>1965</v>
      </c>
      <c r="F574" t="str">
        <f>HYPERLINK("https://talan.bank.gov.ua/get-user-certificate/0ep93CLvJyt-SvVUN74f","Завантажити сертифікат")</f>
        <v>Завантажити сертифікат</v>
      </c>
    </row>
    <row r="575" spans="1:6" x14ac:dyDescent="0.3">
      <c r="A575" t="s">
        <v>1966</v>
      </c>
      <c r="B575" t="s">
        <v>1967</v>
      </c>
      <c r="C575" t="s">
        <v>1968</v>
      </c>
      <c r="D575" t="s">
        <v>1969</v>
      </c>
      <c r="E575" t="s">
        <v>1970</v>
      </c>
      <c r="F575" t="str">
        <f>HYPERLINK("https://talan.bank.gov.ua/get-user-certificate/0ep93LDnLQY-eW3R7iR7","Завантажити сертифікат")</f>
        <v>Завантажити сертифікат</v>
      </c>
    </row>
    <row r="576" spans="1:6" x14ac:dyDescent="0.3">
      <c r="A576" t="s">
        <v>1971</v>
      </c>
      <c r="B576" t="s">
        <v>1972</v>
      </c>
      <c r="C576" t="s">
        <v>1973</v>
      </c>
      <c r="D576" t="s">
        <v>1969</v>
      </c>
      <c r="E576" t="s">
        <v>1970</v>
      </c>
      <c r="F576" t="str">
        <f>HYPERLINK("https://talan.bank.gov.ua/get-user-certificate/0ep93zYK9a9bfCg64JQt","Завантажити сертифікат")</f>
        <v>Завантажити сертифікат</v>
      </c>
    </row>
    <row r="577" spans="1:6" x14ac:dyDescent="0.3">
      <c r="A577" t="s">
        <v>1974</v>
      </c>
      <c r="B577" t="s">
        <v>1975</v>
      </c>
      <c r="C577" t="s">
        <v>1976</v>
      </c>
      <c r="D577" t="s">
        <v>1977</v>
      </c>
      <c r="E577" t="s">
        <v>1978</v>
      </c>
      <c r="F577" t="str">
        <f>HYPERLINK("https://talan.bank.gov.ua/get-user-certificate/0ep93B8Z2Yc1lH7kXR1w","Завантажити сертифікат")</f>
        <v>Завантажити сертифікат</v>
      </c>
    </row>
    <row r="578" spans="1:6" x14ac:dyDescent="0.3">
      <c r="A578" t="s">
        <v>1979</v>
      </c>
      <c r="B578" t="s">
        <v>1980</v>
      </c>
      <c r="C578" t="s">
        <v>1981</v>
      </c>
      <c r="D578" t="s">
        <v>1977</v>
      </c>
      <c r="E578" t="s">
        <v>1978</v>
      </c>
      <c r="F578" t="str">
        <f>HYPERLINK("https://talan.bank.gov.ua/get-user-certificate/0ep9372ef99MVgj4h2I4","Завантажити сертифікат")</f>
        <v>Завантажити сертифікат</v>
      </c>
    </row>
    <row r="579" spans="1:6" x14ac:dyDescent="0.3">
      <c r="A579" t="s">
        <v>1982</v>
      </c>
      <c r="B579" t="s">
        <v>1983</v>
      </c>
      <c r="C579" t="s">
        <v>1984</v>
      </c>
      <c r="D579" t="s">
        <v>1977</v>
      </c>
      <c r="E579" t="s">
        <v>1978</v>
      </c>
      <c r="F579" t="str">
        <f>HYPERLINK("https://talan.bank.gov.ua/get-user-certificate/0ep9314nY0zGR4tPloCD","Завантажити сертифікат")</f>
        <v>Завантажити сертифікат</v>
      </c>
    </row>
    <row r="580" spans="1:6" x14ac:dyDescent="0.3">
      <c r="A580" t="s">
        <v>1985</v>
      </c>
      <c r="B580" t="s">
        <v>1986</v>
      </c>
      <c r="C580" t="s">
        <v>1987</v>
      </c>
      <c r="D580" t="s">
        <v>1977</v>
      </c>
      <c r="E580" t="s">
        <v>1978</v>
      </c>
      <c r="F580" t="str">
        <f>HYPERLINK("https://talan.bank.gov.ua/get-user-certificate/0ep93IcIQdn8pVj2gv86","Завантажити сертифікат")</f>
        <v>Завантажити сертифікат</v>
      </c>
    </row>
    <row r="581" spans="1:6" x14ac:dyDescent="0.3">
      <c r="A581" t="s">
        <v>1988</v>
      </c>
      <c r="B581" t="s">
        <v>1989</v>
      </c>
      <c r="C581" t="s">
        <v>1990</v>
      </c>
      <c r="D581" t="s">
        <v>1977</v>
      </c>
      <c r="E581" t="s">
        <v>1978</v>
      </c>
      <c r="F581" t="str">
        <f>HYPERLINK("https://talan.bank.gov.ua/get-user-certificate/0ep93NxD9GVC5euFs4gp","Завантажити сертифікат")</f>
        <v>Завантажити сертифікат</v>
      </c>
    </row>
    <row r="582" spans="1:6" x14ac:dyDescent="0.3">
      <c r="A582" t="s">
        <v>1991</v>
      </c>
      <c r="B582" t="s">
        <v>1992</v>
      </c>
      <c r="C582" t="s">
        <v>1993</v>
      </c>
      <c r="D582" t="s">
        <v>1977</v>
      </c>
      <c r="E582" t="s">
        <v>1978</v>
      </c>
      <c r="F582" t="str">
        <f>HYPERLINK("https://talan.bank.gov.ua/get-user-certificate/0ep932ou1hcXEADZpkYM","Завантажити сертифікат")</f>
        <v>Завантажити сертифікат</v>
      </c>
    </row>
    <row r="583" spans="1:6" x14ac:dyDescent="0.3">
      <c r="A583" t="s">
        <v>1994</v>
      </c>
      <c r="B583" t="s">
        <v>1995</v>
      </c>
      <c r="C583" t="s">
        <v>1996</v>
      </c>
      <c r="D583" t="s">
        <v>1977</v>
      </c>
      <c r="E583" t="s">
        <v>1978</v>
      </c>
      <c r="F583" t="str">
        <f>HYPERLINK("https://talan.bank.gov.ua/get-user-certificate/0ep93KWFdO0GBAZaRC-D","Завантажити сертифікат")</f>
        <v>Завантажити сертифікат</v>
      </c>
    </row>
    <row r="584" spans="1:6" x14ac:dyDescent="0.3">
      <c r="A584" t="s">
        <v>1997</v>
      </c>
      <c r="B584" t="s">
        <v>1998</v>
      </c>
      <c r="C584" t="s">
        <v>1999</v>
      </c>
      <c r="D584" t="s">
        <v>1977</v>
      </c>
      <c r="E584" t="s">
        <v>1978</v>
      </c>
      <c r="F584" t="str">
        <f>HYPERLINK("https://talan.bank.gov.ua/get-user-certificate/0ep93OAsQD4xk0h8Uzvs","Завантажити сертифікат")</f>
        <v>Завантажити сертифікат</v>
      </c>
    </row>
    <row r="585" spans="1:6" x14ac:dyDescent="0.3">
      <c r="A585" t="s">
        <v>2000</v>
      </c>
      <c r="B585" t="s">
        <v>2001</v>
      </c>
      <c r="C585" t="s">
        <v>2002</v>
      </c>
      <c r="D585" t="s">
        <v>1977</v>
      </c>
      <c r="E585" t="s">
        <v>1978</v>
      </c>
      <c r="F585" t="str">
        <f>HYPERLINK("https://talan.bank.gov.ua/get-user-certificate/0ep93TPf8inLvS3hynvH","Завантажити сертифікат")</f>
        <v>Завантажити сертифікат</v>
      </c>
    </row>
    <row r="586" spans="1:6" x14ac:dyDescent="0.3">
      <c r="A586" t="s">
        <v>2003</v>
      </c>
      <c r="B586" t="s">
        <v>2004</v>
      </c>
      <c r="C586" t="s">
        <v>2005</v>
      </c>
      <c r="D586" t="s">
        <v>1977</v>
      </c>
      <c r="E586" t="s">
        <v>1978</v>
      </c>
      <c r="F586" t="str">
        <f>HYPERLINK("https://talan.bank.gov.ua/get-user-certificate/0ep933kxFfYkAUIokxFc","Завантажити сертифікат")</f>
        <v>Завантажити сертифікат</v>
      </c>
    </row>
    <row r="587" spans="1:6" x14ac:dyDescent="0.3">
      <c r="A587" t="s">
        <v>2006</v>
      </c>
      <c r="B587" t="s">
        <v>2007</v>
      </c>
      <c r="C587" t="s">
        <v>2008</v>
      </c>
      <c r="D587" t="s">
        <v>1977</v>
      </c>
      <c r="E587" t="s">
        <v>1978</v>
      </c>
      <c r="F587" t="str">
        <f>HYPERLINK("https://talan.bank.gov.ua/get-user-certificate/0ep93X2NlsxhydDmQ8Wz","Завантажити сертифікат")</f>
        <v>Завантажити сертифікат</v>
      </c>
    </row>
    <row r="588" spans="1:6" x14ac:dyDescent="0.3">
      <c r="A588" t="s">
        <v>2009</v>
      </c>
      <c r="B588" t="s">
        <v>2010</v>
      </c>
      <c r="C588" t="s">
        <v>2011</v>
      </c>
      <c r="D588" t="s">
        <v>1977</v>
      </c>
      <c r="E588" t="s">
        <v>1978</v>
      </c>
      <c r="F588" t="str">
        <f>HYPERLINK("https://talan.bank.gov.ua/get-user-certificate/0ep93u5UxdtOp1OAxJS2","Завантажити сертифікат")</f>
        <v>Завантажити сертифікат</v>
      </c>
    </row>
    <row r="589" spans="1:6" x14ac:dyDescent="0.3">
      <c r="A589" t="s">
        <v>2012</v>
      </c>
      <c r="B589" t="s">
        <v>2013</v>
      </c>
      <c r="C589" t="s">
        <v>2014</v>
      </c>
      <c r="D589" t="s">
        <v>1977</v>
      </c>
      <c r="E589" t="s">
        <v>1978</v>
      </c>
      <c r="F589" t="str">
        <f>HYPERLINK("https://talan.bank.gov.ua/get-user-certificate/0ep93ucSaUnEzJtMwkkZ","Завантажити сертифікат")</f>
        <v>Завантажити сертифікат</v>
      </c>
    </row>
    <row r="590" spans="1:6" x14ac:dyDescent="0.3">
      <c r="A590" t="s">
        <v>2015</v>
      </c>
      <c r="B590" t="s">
        <v>2016</v>
      </c>
      <c r="C590" t="s">
        <v>2017</v>
      </c>
      <c r="D590" t="s">
        <v>1977</v>
      </c>
      <c r="E590" t="s">
        <v>1978</v>
      </c>
      <c r="F590" t="str">
        <f>HYPERLINK("https://talan.bank.gov.ua/get-user-certificate/0ep93wPYBv3sKAIPA6ym","Завантажити сертифікат")</f>
        <v>Завантажити сертифікат</v>
      </c>
    </row>
    <row r="591" spans="1:6" x14ac:dyDescent="0.3">
      <c r="A591" t="s">
        <v>2018</v>
      </c>
      <c r="B591" t="s">
        <v>2019</v>
      </c>
      <c r="C591" t="s">
        <v>2020</v>
      </c>
      <c r="D591" t="s">
        <v>1977</v>
      </c>
      <c r="E591" t="s">
        <v>1978</v>
      </c>
      <c r="F591" t="str">
        <f>HYPERLINK("https://talan.bank.gov.ua/get-user-certificate/0ep935SMHhLgosbVhPEZ","Завантажити сертифікат")</f>
        <v>Завантажити сертифікат</v>
      </c>
    </row>
    <row r="592" spans="1:6" x14ac:dyDescent="0.3">
      <c r="A592" t="s">
        <v>2021</v>
      </c>
      <c r="B592" t="s">
        <v>2022</v>
      </c>
      <c r="C592" t="s">
        <v>2023</v>
      </c>
      <c r="D592" t="s">
        <v>1977</v>
      </c>
      <c r="E592" t="s">
        <v>1978</v>
      </c>
      <c r="F592" t="str">
        <f>HYPERLINK("https://talan.bank.gov.ua/get-user-certificate/0ep93xD_F6BXDlQcMYMK","Завантажити сертифікат")</f>
        <v>Завантажити сертифікат</v>
      </c>
    </row>
    <row r="593" spans="1:6" x14ac:dyDescent="0.3">
      <c r="A593" t="s">
        <v>2024</v>
      </c>
      <c r="B593" t="s">
        <v>2025</v>
      </c>
      <c r="C593" t="s">
        <v>2026</v>
      </c>
      <c r="D593" t="s">
        <v>1977</v>
      </c>
      <c r="E593" t="s">
        <v>1978</v>
      </c>
      <c r="F593" t="str">
        <f>HYPERLINK("https://talan.bank.gov.ua/get-user-certificate/0ep9331nnGEwKy4gsmQY","Завантажити сертифікат")</f>
        <v>Завантажити сертифікат</v>
      </c>
    </row>
    <row r="594" spans="1:6" x14ac:dyDescent="0.3">
      <c r="A594" t="s">
        <v>2027</v>
      </c>
      <c r="B594" t="s">
        <v>2028</v>
      </c>
      <c r="C594" t="s">
        <v>2029</v>
      </c>
      <c r="D594" t="s">
        <v>1977</v>
      </c>
      <c r="E594" t="s">
        <v>1978</v>
      </c>
      <c r="F594" t="str">
        <f>HYPERLINK("https://talan.bank.gov.ua/get-user-certificate/0ep93Q1nM2XbFXdY2UoY","Завантажити сертифікат")</f>
        <v>Завантажити сертифікат</v>
      </c>
    </row>
    <row r="595" spans="1:6" x14ac:dyDescent="0.3">
      <c r="A595" t="s">
        <v>2030</v>
      </c>
      <c r="B595" t="s">
        <v>2031</v>
      </c>
      <c r="C595" t="s">
        <v>2032</v>
      </c>
      <c r="D595" t="s">
        <v>2033</v>
      </c>
      <c r="E595" t="s">
        <v>2034</v>
      </c>
      <c r="F595" t="str">
        <f>HYPERLINK("https://talan.bank.gov.ua/get-user-certificate/0ep93XgKZEpwTxDwGaZM","Завантажити сертифікат")</f>
        <v>Завантажити сертифікат</v>
      </c>
    </row>
    <row r="596" spans="1:6" x14ac:dyDescent="0.3">
      <c r="A596" t="s">
        <v>2035</v>
      </c>
      <c r="B596" t="s">
        <v>2036</v>
      </c>
      <c r="C596" t="s">
        <v>2037</v>
      </c>
      <c r="D596" t="s">
        <v>2033</v>
      </c>
      <c r="E596" t="s">
        <v>2034</v>
      </c>
      <c r="F596" t="str">
        <f>HYPERLINK("https://talan.bank.gov.ua/get-user-certificate/0ep93vxKnE-xYltVCA_8","Завантажити сертифікат")</f>
        <v>Завантажити сертифікат</v>
      </c>
    </row>
    <row r="597" spans="1:6" x14ac:dyDescent="0.3">
      <c r="A597" t="s">
        <v>2038</v>
      </c>
      <c r="B597" t="s">
        <v>2039</v>
      </c>
      <c r="C597" t="s">
        <v>2040</v>
      </c>
      <c r="D597" t="s">
        <v>2041</v>
      </c>
      <c r="E597" t="s">
        <v>2042</v>
      </c>
      <c r="F597" t="str">
        <f>HYPERLINK("https://talan.bank.gov.ua/get-user-certificate/0ep93mIl2Y9YWFTmHBhc","Завантажити сертифікат")</f>
        <v>Завантажити сертифікат</v>
      </c>
    </row>
    <row r="598" spans="1:6" x14ac:dyDescent="0.3">
      <c r="A598" t="s">
        <v>2043</v>
      </c>
      <c r="B598" t="s">
        <v>2044</v>
      </c>
      <c r="C598" t="s">
        <v>2045</v>
      </c>
      <c r="D598" t="s">
        <v>2041</v>
      </c>
      <c r="E598" t="s">
        <v>2042</v>
      </c>
      <c r="F598" t="str">
        <f>HYPERLINK("https://talan.bank.gov.ua/get-user-certificate/0ep93CBItZma1FTBt5Ri","Завантажити сертифікат")</f>
        <v>Завантажити сертифікат</v>
      </c>
    </row>
    <row r="599" spans="1:6" x14ac:dyDescent="0.3">
      <c r="A599" t="s">
        <v>2046</v>
      </c>
      <c r="B599" t="s">
        <v>2047</v>
      </c>
      <c r="C599" t="s">
        <v>2048</v>
      </c>
      <c r="D599" t="s">
        <v>2041</v>
      </c>
      <c r="E599" t="s">
        <v>2042</v>
      </c>
      <c r="F599" t="str">
        <f>HYPERLINK("https://talan.bank.gov.ua/get-user-certificate/0ep93gKxvOYcczrLujSG","Завантажити сертифікат")</f>
        <v>Завантажити сертифікат</v>
      </c>
    </row>
    <row r="600" spans="1:6" x14ac:dyDescent="0.3">
      <c r="A600" t="s">
        <v>2049</v>
      </c>
      <c r="B600" t="s">
        <v>2050</v>
      </c>
      <c r="C600" t="s">
        <v>2051</v>
      </c>
      <c r="D600" t="s">
        <v>2041</v>
      </c>
      <c r="E600" t="s">
        <v>2042</v>
      </c>
      <c r="F600" t="str">
        <f>HYPERLINK("https://talan.bank.gov.ua/get-user-certificate/0ep93yX9Nq6yMDeUl1_y","Завантажити сертифікат")</f>
        <v>Завантажити сертифікат</v>
      </c>
    </row>
    <row r="601" spans="1:6" x14ac:dyDescent="0.3">
      <c r="A601" t="s">
        <v>2052</v>
      </c>
      <c r="B601" t="s">
        <v>2053</v>
      </c>
      <c r="C601" t="s">
        <v>2054</v>
      </c>
      <c r="D601" t="s">
        <v>2041</v>
      </c>
      <c r="E601" t="s">
        <v>2042</v>
      </c>
      <c r="F601" t="str">
        <f>HYPERLINK("https://talan.bank.gov.ua/get-user-certificate/0ep93hKU43oNAc6nmOUa","Завантажити сертифікат")</f>
        <v>Завантажити сертифікат</v>
      </c>
    </row>
    <row r="602" spans="1:6" x14ac:dyDescent="0.3">
      <c r="A602" t="s">
        <v>2055</v>
      </c>
      <c r="B602" t="s">
        <v>2056</v>
      </c>
      <c r="C602" t="s">
        <v>2057</v>
      </c>
      <c r="D602" t="s">
        <v>2041</v>
      </c>
      <c r="E602" t="s">
        <v>2042</v>
      </c>
      <c r="F602" t="str">
        <f>HYPERLINK("https://talan.bank.gov.ua/get-user-certificate/0ep93sgaMnVBH6EIU0dC","Завантажити сертифікат")</f>
        <v>Завантажити сертифікат</v>
      </c>
    </row>
    <row r="603" spans="1:6" x14ac:dyDescent="0.3">
      <c r="A603" t="s">
        <v>2058</v>
      </c>
      <c r="B603" t="s">
        <v>2059</v>
      </c>
      <c r="C603" t="s">
        <v>2060</v>
      </c>
      <c r="D603" t="s">
        <v>2041</v>
      </c>
      <c r="E603" t="s">
        <v>2042</v>
      </c>
      <c r="F603" t="str">
        <f>HYPERLINK("https://talan.bank.gov.ua/get-user-certificate/0ep93qSR8bTsQDafJt7s","Завантажити сертифікат")</f>
        <v>Завантажити сертифікат</v>
      </c>
    </row>
    <row r="604" spans="1:6" x14ac:dyDescent="0.3">
      <c r="A604" t="s">
        <v>2061</v>
      </c>
      <c r="B604" t="s">
        <v>2062</v>
      </c>
      <c r="C604" t="s">
        <v>2063</v>
      </c>
      <c r="D604" t="s">
        <v>2041</v>
      </c>
      <c r="E604" t="s">
        <v>2042</v>
      </c>
      <c r="F604" t="str">
        <f>HYPERLINK("https://talan.bank.gov.ua/get-user-certificate/0ep93xhOUmcAjVJCc51H","Завантажити сертифікат")</f>
        <v>Завантажити сертифікат</v>
      </c>
    </row>
    <row r="605" spans="1:6" x14ac:dyDescent="0.3">
      <c r="A605" t="s">
        <v>2064</v>
      </c>
      <c r="B605" t="s">
        <v>2065</v>
      </c>
      <c r="C605" t="s">
        <v>2066</v>
      </c>
      <c r="D605" t="s">
        <v>2067</v>
      </c>
      <c r="E605" t="s">
        <v>2068</v>
      </c>
      <c r="F605" t="str">
        <f>HYPERLINK("https://talan.bank.gov.ua/get-user-certificate/0ep93dTp4cE3kVlI5RhM","Завантажити сертифікат")</f>
        <v>Завантажити сертифікат</v>
      </c>
    </row>
    <row r="606" spans="1:6" x14ac:dyDescent="0.3">
      <c r="A606" t="s">
        <v>2069</v>
      </c>
      <c r="B606" t="s">
        <v>2070</v>
      </c>
      <c r="C606" t="s">
        <v>2071</v>
      </c>
      <c r="D606" t="s">
        <v>2067</v>
      </c>
      <c r="E606" t="s">
        <v>2068</v>
      </c>
      <c r="F606" t="str">
        <f>HYPERLINK("https://talan.bank.gov.ua/get-user-certificate/0ep932jZ2rMSIoYpF9Cz","Завантажити сертифікат")</f>
        <v>Завантажити сертифікат</v>
      </c>
    </row>
    <row r="607" spans="1:6" x14ac:dyDescent="0.3">
      <c r="A607" t="s">
        <v>2072</v>
      </c>
      <c r="B607" t="s">
        <v>2073</v>
      </c>
      <c r="C607" t="s">
        <v>2074</v>
      </c>
      <c r="D607" t="s">
        <v>2067</v>
      </c>
      <c r="E607" t="s">
        <v>2068</v>
      </c>
      <c r="F607" t="str">
        <f>HYPERLINK("https://talan.bank.gov.ua/get-user-certificate/0ep935BxI_CL7toJQhp9","Завантажити сертифікат")</f>
        <v>Завантажити сертифікат</v>
      </c>
    </row>
    <row r="608" spans="1:6" x14ac:dyDescent="0.3">
      <c r="A608" t="s">
        <v>2075</v>
      </c>
      <c r="B608" t="s">
        <v>2076</v>
      </c>
      <c r="C608" t="s">
        <v>2077</v>
      </c>
      <c r="D608" t="s">
        <v>2067</v>
      </c>
      <c r="E608" t="s">
        <v>2068</v>
      </c>
      <c r="F608" t="str">
        <f>HYPERLINK("https://talan.bank.gov.ua/get-user-certificate/0ep93W77f9jTzTGgb4EQ","Завантажити сертифікат")</f>
        <v>Завантажити сертифікат</v>
      </c>
    </row>
    <row r="609" spans="1:6" x14ac:dyDescent="0.3">
      <c r="A609" t="s">
        <v>2078</v>
      </c>
      <c r="B609" t="s">
        <v>2079</v>
      </c>
      <c r="C609" t="s">
        <v>2080</v>
      </c>
      <c r="D609" t="s">
        <v>2067</v>
      </c>
      <c r="E609" t="s">
        <v>2068</v>
      </c>
      <c r="F609" t="str">
        <f>HYPERLINK("https://talan.bank.gov.ua/get-user-certificate/0ep93-4HL9jJMz-2Cvy8","Завантажити сертифікат")</f>
        <v>Завантажити сертифікат</v>
      </c>
    </row>
    <row r="610" spans="1:6" x14ac:dyDescent="0.3">
      <c r="A610" t="s">
        <v>2081</v>
      </c>
      <c r="B610" t="s">
        <v>2082</v>
      </c>
      <c r="C610" t="s">
        <v>2083</v>
      </c>
      <c r="D610" t="s">
        <v>2067</v>
      </c>
      <c r="E610" t="s">
        <v>2068</v>
      </c>
      <c r="F610" t="str">
        <f>HYPERLINK("https://talan.bank.gov.ua/get-user-certificate/0ep93YBRJDTXl2FNDxHA","Завантажити сертифікат")</f>
        <v>Завантажити сертифікат</v>
      </c>
    </row>
    <row r="611" spans="1:6" x14ac:dyDescent="0.3">
      <c r="A611" t="s">
        <v>2084</v>
      </c>
      <c r="B611" t="s">
        <v>2085</v>
      </c>
      <c r="C611" t="s">
        <v>2086</v>
      </c>
      <c r="D611" t="s">
        <v>2067</v>
      </c>
      <c r="E611" t="s">
        <v>2068</v>
      </c>
      <c r="F611" t="str">
        <f>HYPERLINK("https://talan.bank.gov.ua/get-user-certificate/0ep93QA-9hUfjcecGlFp","Завантажити сертифікат")</f>
        <v>Завантажити сертифікат</v>
      </c>
    </row>
    <row r="612" spans="1:6" x14ac:dyDescent="0.3">
      <c r="A612" t="s">
        <v>2087</v>
      </c>
      <c r="B612" t="s">
        <v>2088</v>
      </c>
      <c r="C612" t="s">
        <v>2089</v>
      </c>
      <c r="D612" t="s">
        <v>2090</v>
      </c>
      <c r="E612" t="s">
        <v>2091</v>
      </c>
      <c r="F612" t="str">
        <f>HYPERLINK("https://talan.bank.gov.ua/get-user-certificate/0ep93LASSjV4NIyg1l2q","Завантажити сертифікат")</f>
        <v>Завантажити сертифікат</v>
      </c>
    </row>
    <row r="613" spans="1:6" x14ac:dyDescent="0.3">
      <c r="A613" t="s">
        <v>2092</v>
      </c>
      <c r="B613" t="s">
        <v>2093</v>
      </c>
      <c r="C613" t="s">
        <v>2094</v>
      </c>
      <c r="D613" t="s">
        <v>2095</v>
      </c>
      <c r="E613" t="s">
        <v>2096</v>
      </c>
      <c r="F613" t="str">
        <f>HYPERLINK("https://talan.bank.gov.ua/get-user-certificate/0ep93bcDPBZyfgDpbVYS","Завантажити сертифікат")</f>
        <v>Завантажити сертифікат</v>
      </c>
    </row>
    <row r="614" spans="1:6" x14ac:dyDescent="0.3">
      <c r="A614" t="s">
        <v>2097</v>
      </c>
      <c r="B614" t="s">
        <v>2098</v>
      </c>
      <c r="C614" t="s">
        <v>2099</v>
      </c>
      <c r="D614" t="s">
        <v>2095</v>
      </c>
      <c r="E614" t="s">
        <v>2096</v>
      </c>
      <c r="F614" t="str">
        <f>HYPERLINK("https://talan.bank.gov.ua/get-user-certificate/0ep93EDa9GIkuhy_8SwZ","Завантажити сертифікат")</f>
        <v>Завантажити сертифікат</v>
      </c>
    </row>
    <row r="615" spans="1:6" x14ac:dyDescent="0.3">
      <c r="A615" t="s">
        <v>2100</v>
      </c>
      <c r="B615" t="s">
        <v>2101</v>
      </c>
      <c r="C615" t="s">
        <v>2102</v>
      </c>
      <c r="D615" t="s">
        <v>2103</v>
      </c>
      <c r="E615" t="s">
        <v>2104</v>
      </c>
      <c r="F615" t="str">
        <f>HYPERLINK("https://talan.bank.gov.ua/get-user-certificate/0ep93zS3j97sNmaWAfR1","Завантажити сертифікат")</f>
        <v>Завантажити сертифікат</v>
      </c>
    </row>
    <row r="616" spans="1:6" x14ac:dyDescent="0.3">
      <c r="A616" t="s">
        <v>2105</v>
      </c>
      <c r="B616" t="s">
        <v>2106</v>
      </c>
      <c r="C616" t="s">
        <v>2107</v>
      </c>
      <c r="D616" t="s">
        <v>2103</v>
      </c>
      <c r="E616" t="s">
        <v>2104</v>
      </c>
      <c r="F616" t="str">
        <f>HYPERLINK("https://talan.bank.gov.ua/get-user-certificate/0ep93M7pgzWyNJ4oXKxf","Завантажити сертифікат")</f>
        <v>Завантажити сертифікат</v>
      </c>
    </row>
    <row r="617" spans="1:6" x14ac:dyDescent="0.3">
      <c r="A617" t="s">
        <v>2108</v>
      </c>
      <c r="B617" t="s">
        <v>2109</v>
      </c>
      <c r="C617" t="s">
        <v>2110</v>
      </c>
      <c r="D617" t="s">
        <v>2103</v>
      </c>
      <c r="E617" t="s">
        <v>2104</v>
      </c>
      <c r="F617" t="str">
        <f>HYPERLINK("https://talan.bank.gov.ua/get-user-certificate/0ep935m5ncX-pbcP1Zxo","Завантажити сертифікат")</f>
        <v>Завантажити сертифікат</v>
      </c>
    </row>
    <row r="618" spans="1:6" x14ac:dyDescent="0.3">
      <c r="A618" t="s">
        <v>2111</v>
      </c>
      <c r="B618" t="s">
        <v>2112</v>
      </c>
      <c r="C618" t="s">
        <v>2113</v>
      </c>
      <c r="D618" t="s">
        <v>2114</v>
      </c>
      <c r="E618" t="s">
        <v>2115</v>
      </c>
      <c r="F618" t="str">
        <f>HYPERLINK("https://talan.bank.gov.ua/get-user-certificate/0ep934T0AIZdBjYhBdw4","Завантажити сертифікат")</f>
        <v>Завантажити сертифікат</v>
      </c>
    </row>
    <row r="619" spans="1:6" x14ac:dyDescent="0.3">
      <c r="A619" t="s">
        <v>2116</v>
      </c>
      <c r="B619" t="s">
        <v>2117</v>
      </c>
      <c r="C619" t="s">
        <v>2118</v>
      </c>
      <c r="D619" t="s">
        <v>2119</v>
      </c>
      <c r="E619" t="s">
        <v>2115</v>
      </c>
      <c r="F619" t="str">
        <f>HYPERLINK("https://talan.bank.gov.ua/get-user-certificate/0ep93Ldxb8NFPzP2nXno","Завантажити сертифікат")</f>
        <v>Завантажити сертифікат</v>
      </c>
    </row>
    <row r="620" spans="1:6" x14ac:dyDescent="0.3">
      <c r="A620" t="s">
        <v>2120</v>
      </c>
      <c r="B620" t="s">
        <v>2121</v>
      </c>
      <c r="C620" t="s">
        <v>2122</v>
      </c>
      <c r="D620" t="s">
        <v>2119</v>
      </c>
      <c r="E620" t="s">
        <v>2115</v>
      </c>
      <c r="F620" t="str">
        <f>HYPERLINK("https://talan.bank.gov.ua/get-user-certificate/0ep93bOpT9I1o54Waryd","Завантажити сертифікат")</f>
        <v>Завантажити сертифікат</v>
      </c>
    </row>
    <row r="621" spans="1:6" x14ac:dyDescent="0.3">
      <c r="A621" t="s">
        <v>2123</v>
      </c>
      <c r="B621" t="s">
        <v>2124</v>
      </c>
      <c r="C621" t="s">
        <v>2125</v>
      </c>
      <c r="D621" t="s">
        <v>2119</v>
      </c>
      <c r="E621" t="s">
        <v>2115</v>
      </c>
      <c r="F621" t="str">
        <f>HYPERLINK("https://talan.bank.gov.ua/get-user-certificate/0ep93S11gPBwYlJ02j6f","Завантажити сертифікат")</f>
        <v>Завантажити сертифікат</v>
      </c>
    </row>
    <row r="622" spans="1:6" x14ac:dyDescent="0.3">
      <c r="A622" t="s">
        <v>2126</v>
      </c>
      <c r="B622" t="s">
        <v>2127</v>
      </c>
      <c r="C622" t="s">
        <v>2128</v>
      </c>
      <c r="D622" t="s">
        <v>2129</v>
      </c>
      <c r="E622" t="s">
        <v>2130</v>
      </c>
      <c r="F622" t="str">
        <f>HYPERLINK("https://talan.bank.gov.ua/get-user-certificate/0ep93Plc-Fxkge_wDkYw","Завантажити сертифікат")</f>
        <v>Завантажити сертифікат</v>
      </c>
    </row>
    <row r="623" spans="1:6" x14ac:dyDescent="0.3">
      <c r="A623" t="s">
        <v>2131</v>
      </c>
      <c r="B623" t="s">
        <v>2132</v>
      </c>
      <c r="C623" t="s">
        <v>2133</v>
      </c>
      <c r="D623" t="s">
        <v>2129</v>
      </c>
      <c r="E623" t="s">
        <v>2130</v>
      </c>
      <c r="F623" t="str">
        <f>HYPERLINK("https://talan.bank.gov.ua/get-user-certificate/0ep9380P_4uPluJkaH3b","Завантажити сертифікат")</f>
        <v>Завантажити сертифікат</v>
      </c>
    </row>
    <row r="624" spans="1:6" x14ac:dyDescent="0.3">
      <c r="A624" t="s">
        <v>2134</v>
      </c>
      <c r="B624" t="s">
        <v>2135</v>
      </c>
      <c r="C624" t="s">
        <v>2136</v>
      </c>
      <c r="D624" t="s">
        <v>2129</v>
      </c>
      <c r="E624" t="s">
        <v>2130</v>
      </c>
      <c r="F624" t="str">
        <f>HYPERLINK("https://talan.bank.gov.ua/get-user-certificate/0ep93ERFGDlXfnr9U9oG","Завантажити сертифікат")</f>
        <v>Завантажити сертифікат</v>
      </c>
    </row>
    <row r="625" spans="1:6" x14ac:dyDescent="0.3">
      <c r="A625" t="s">
        <v>2137</v>
      </c>
      <c r="B625" t="s">
        <v>2138</v>
      </c>
      <c r="C625" t="s">
        <v>2139</v>
      </c>
      <c r="D625" t="s">
        <v>2129</v>
      </c>
      <c r="E625" t="s">
        <v>2130</v>
      </c>
      <c r="F625" t="str">
        <f>HYPERLINK("https://talan.bank.gov.ua/get-user-certificate/0ep93j0M_VMjs-CAoHq6","Завантажити сертифікат")</f>
        <v>Завантажити сертифікат</v>
      </c>
    </row>
    <row r="626" spans="1:6" x14ac:dyDescent="0.3">
      <c r="A626" t="s">
        <v>2140</v>
      </c>
      <c r="B626" t="s">
        <v>2141</v>
      </c>
      <c r="C626" t="s">
        <v>2142</v>
      </c>
      <c r="D626" t="s">
        <v>2129</v>
      </c>
      <c r="E626" t="s">
        <v>2130</v>
      </c>
      <c r="F626" t="str">
        <f>HYPERLINK("https://talan.bank.gov.ua/get-user-certificate/0ep93X702xTn43mTGt4P","Завантажити сертифікат")</f>
        <v>Завантажити сертифікат</v>
      </c>
    </row>
    <row r="627" spans="1:6" x14ac:dyDescent="0.3">
      <c r="A627" t="s">
        <v>2143</v>
      </c>
      <c r="B627" t="s">
        <v>2144</v>
      </c>
      <c r="C627" t="s">
        <v>2145</v>
      </c>
      <c r="D627" t="s">
        <v>2129</v>
      </c>
      <c r="E627" t="s">
        <v>2130</v>
      </c>
      <c r="F627" t="str">
        <f>HYPERLINK("https://talan.bank.gov.ua/get-user-certificate/0ep93E75G_ec1xiGxXG2","Завантажити сертифікат")</f>
        <v>Завантажити сертифікат</v>
      </c>
    </row>
    <row r="628" spans="1:6" x14ac:dyDescent="0.3">
      <c r="A628" t="s">
        <v>2146</v>
      </c>
      <c r="B628" t="s">
        <v>2147</v>
      </c>
      <c r="C628" t="s">
        <v>2148</v>
      </c>
      <c r="D628" t="s">
        <v>2129</v>
      </c>
      <c r="E628" t="s">
        <v>2130</v>
      </c>
      <c r="F628" t="str">
        <f>HYPERLINK("https://talan.bank.gov.ua/get-user-certificate/0ep93RFC_kkvsamTFw0B","Завантажити сертифікат")</f>
        <v>Завантажити сертифікат</v>
      </c>
    </row>
    <row r="629" spans="1:6" x14ac:dyDescent="0.3">
      <c r="A629" t="s">
        <v>2149</v>
      </c>
      <c r="B629" t="s">
        <v>2150</v>
      </c>
      <c r="C629" t="s">
        <v>2151</v>
      </c>
      <c r="D629" t="s">
        <v>2129</v>
      </c>
      <c r="E629" t="s">
        <v>2130</v>
      </c>
      <c r="F629" t="str">
        <f>HYPERLINK("https://talan.bank.gov.ua/get-user-certificate/0ep93-C1YcGS-CtcST4c","Завантажити сертифікат")</f>
        <v>Завантажити сертифікат</v>
      </c>
    </row>
    <row r="630" spans="1:6" x14ac:dyDescent="0.3">
      <c r="A630" t="s">
        <v>2152</v>
      </c>
      <c r="B630" t="s">
        <v>2153</v>
      </c>
      <c r="C630" t="s">
        <v>2154</v>
      </c>
      <c r="D630" t="s">
        <v>2129</v>
      </c>
      <c r="E630" t="s">
        <v>2130</v>
      </c>
      <c r="F630" t="str">
        <f>HYPERLINK("https://talan.bank.gov.ua/get-user-certificate/0ep93a7dQZAZ09EM9OMn","Завантажити сертифікат")</f>
        <v>Завантажити сертифікат</v>
      </c>
    </row>
    <row r="631" spans="1:6" x14ac:dyDescent="0.3">
      <c r="A631" t="s">
        <v>2155</v>
      </c>
      <c r="B631" t="s">
        <v>2156</v>
      </c>
      <c r="C631" t="s">
        <v>2157</v>
      </c>
      <c r="D631" t="s">
        <v>2158</v>
      </c>
      <c r="E631" t="s">
        <v>2159</v>
      </c>
      <c r="F631" t="str">
        <f>HYPERLINK("https://talan.bank.gov.ua/get-user-certificate/0ep9364tYL-I4u_bQpXL","Завантажити сертифікат")</f>
        <v>Завантажити сертифікат</v>
      </c>
    </row>
    <row r="632" spans="1:6" x14ac:dyDescent="0.3">
      <c r="A632" t="s">
        <v>2160</v>
      </c>
      <c r="B632" t="s">
        <v>2161</v>
      </c>
      <c r="C632" t="s">
        <v>2162</v>
      </c>
      <c r="D632" t="s">
        <v>2158</v>
      </c>
      <c r="E632" t="s">
        <v>2159</v>
      </c>
      <c r="F632" t="str">
        <f>HYPERLINK("https://talan.bank.gov.ua/get-user-certificate/0ep93dwvWzqx7yeDjnzc","Завантажити сертифікат")</f>
        <v>Завантажити сертифікат</v>
      </c>
    </row>
    <row r="633" spans="1:6" x14ac:dyDescent="0.3">
      <c r="A633" t="s">
        <v>2163</v>
      </c>
      <c r="B633" t="s">
        <v>2164</v>
      </c>
      <c r="C633" t="s">
        <v>2165</v>
      </c>
      <c r="D633" t="s">
        <v>2158</v>
      </c>
      <c r="E633" t="s">
        <v>2159</v>
      </c>
      <c r="F633" t="str">
        <f>HYPERLINK("https://talan.bank.gov.ua/get-user-certificate/0ep93EBR-H0VU6p-Qf_L","Завантажити сертифікат")</f>
        <v>Завантажити сертифікат</v>
      </c>
    </row>
    <row r="634" spans="1:6" x14ac:dyDescent="0.3">
      <c r="A634" t="s">
        <v>2166</v>
      </c>
      <c r="B634" t="s">
        <v>2167</v>
      </c>
      <c r="C634" t="s">
        <v>2168</v>
      </c>
      <c r="D634" t="s">
        <v>2158</v>
      </c>
      <c r="E634" t="s">
        <v>2159</v>
      </c>
      <c r="F634" t="str">
        <f>HYPERLINK("https://talan.bank.gov.ua/get-user-certificate/0ep93kdqVk36F3Q1QMpL","Завантажити сертифікат")</f>
        <v>Завантажити сертифікат</v>
      </c>
    </row>
    <row r="635" spans="1:6" x14ac:dyDescent="0.3">
      <c r="A635" t="s">
        <v>2169</v>
      </c>
      <c r="B635" t="s">
        <v>2170</v>
      </c>
      <c r="C635" t="s">
        <v>2171</v>
      </c>
      <c r="D635" t="s">
        <v>2158</v>
      </c>
      <c r="E635" t="s">
        <v>2159</v>
      </c>
      <c r="F635" t="str">
        <f>HYPERLINK("https://talan.bank.gov.ua/get-user-certificate/0ep93zpczc1wdSK9Lkni","Завантажити сертифікат")</f>
        <v>Завантажити сертифікат</v>
      </c>
    </row>
    <row r="636" spans="1:6" x14ac:dyDescent="0.3">
      <c r="A636" t="s">
        <v>2172</v>
      </c>
      <c r="B636" t="s">
        <v>2173</v>
      </c>
      <c r="C636" t="s">
        <v>2174</v>
      </c>
      <c r="D636" t="s">
        <v>2158</v>
      </c>
      <c r="E636" t="s">
        <v>2159</v>
      </c>
      <c r="F636" t="str">
        <f>HYPERLINK("https://talan.bank.gov.ua/get-user-certificate/0ep933XL5ElmZ3QECiwB","Завантажити сертифікат")</f>
        <v>Завантажити сертифікат</v>
      </c>
    </row>
    <row r="637" spans="1:6" x14ac:dyDescent="0.3">
      <c r="A637" t="s">
        <v>2175</v>
      </c>
      <c r="B637" t="s">
        <v>2176</v>
      </c>
      <c r="C637" t="s">
        <v>2177</v>
      </c>
      <c r="D637" t="s">
        <v>2158</v>
      </c>
      <c r="E637" t="s">
        <v>2159</v>
      </c>
      <c r="F637" t="str">
        <f>HYPERLINK("https://talan.bank.gov.ua/get-user-certificate/0ep938KyPHjU0TIUgsm2","Завантажити сертифікат")</f>
        <v>Завантажити сертифікат</v>
      </c>
    </row>
    <row r="638" spans="1:6" x14ac:dyDescent="0.3">
      <c r="A638" t="s">
        <v>2178</v>
      </c>
      <c r="B638" t="s">
        <v>2179</v>
      </c>
      <c r="C638" t="s">
        <v>2180</v>
      </c>
      <c r="D638" t="s">
        <v>2158</v>
      </c>
      <c r="E638" t="s">
        <v>2159</v>
      </c>
      <c r="F638" t="str">
        <f>HYPERLINK("https://talan.bank.gov.ua/get-user-certificate/0ep93CRXlEFZOLeLBjxp","Завантажити сертифікат")</f>
        <v>Завантажити сертифікат</v>
      </c>
    </row>
    <row r="639" spans="1:6" x14ac:dyDescent="0.3">
      <c r="A639" t="s">
        <v>2181</v>
      </c>
      <c r="B639" t="s">
        <v>2182</v>
      </c>
      <c r="C639" t="s">
        <v>2183</v>
      </c>
      <c r="D639" t="s">
        <v>2158</v>
      </c>
      <c r="E639" t="s">
        <v>2159</v>
      </c>
      <c r="F639" t="str">
        <f>HYPERLINK("https://talan.bank.gov.ua/get-user-certificate/0ep93ov2f4xdIpbqcTdy","Завантажити сертифікат")</f>
        <v>Завантажити сертифікат</v>
      </c>
    </row>
    <row r="640" spans="1:6" x14ac:dyDescent="0.3">
      <c r="A640" t="s">
        <v>2184</v>
      </c>
      <c r="B640" t="s">
        <v>2185</v>
      </c>
      <c r="C640" t="s">
        <v>2186</v>
      </c>
      <c r="D640" t="s">
        <v>2158</v>
      </c>
      <c r="E640" t="s">
        <v>2159</v>
      </c>
      <c r="F640" t="str">
        <f>HYPERLINK("https://talan.bank.gov.ua/get-user-certificate/0ep93QDagJxkrUKJU0nw","Завантажити сертифікат")</f>
        <v>Завантажити сертифікат</v>
      </c>
    </row>
    <row r="641" spans="1:6" x14ac:dyDescent="0.3">
      <c r="A641" t="s">
        <v>2187</v>
      </c>
      <c r="B641" t="s">
        <v>2188</v>
      </c>
      <c r="C641" t="s">
        <v>2189</v>
      </c>
      <c r="D641" t="s">
        <v>2158</v>
      </c>
      <c r="E641" t="s">
        <v>2159</v>
      </c>
      <c r="F641" t="str">
        <f>HYPERLINK("https://talan.bank.gov.ua/get-user-certificate/0ep93XGjSwj_tY_Huakb","Завантажити сертифікат")</f>
        <v>Завантажити сертифікат</v>
      </c>
    </row>
    <row r="642" spans="1:6" x14ac:dyDescent="0.3">
      <c r="A642" t="s">
        <v>2190</v>
      </c>
      <c r="B642" t="s">
        <v>2191</v>
      </c>
      <c r="C642" t="s">
        <v>2192</v>
      </c>
      <c r="D642" t="s">
        <v>2158</v>
      </c>
      <c r="E642" t="s">
        <v>2159</v>
      </c>
      <c r="F642" t="str">
        <f>HYPERLINK("https://talan.bank.gov.ua/get-user-certificate/0ep93Jnaepqohy8ybV_P","Завантажити сертифікат")</f>
        <v>Завантажити сертифікат</v>
      </c>
    </row>
    <row r="643" spans="1:6" x14ac:dyDescent="0.3">
      <c r="A643" t="s">
        <v>2193</v>
      </c>
      <c r="B643" t="s">
        <v>2194</v>
      </c>
      <c r="C643" t="s">
        <v>2195</v>
      </c>
      <c r="D643" t="s">
        <v>2196</v>
      </c>
      <c r="E643" t="s">
        <v>2197</v>
      </c>
      <c r="F643" t="str">
        <f>HYPERLINK("https://talan.bank.gov.ua/get-user-certificate/0ep93s6IUmpnqXobS4S9","Завантажити сертифікат")</f>
        <v>Завантажити сертифікат</v>
      </c>
    </row>
    <row r="644" spans="1:6" x14ac:dyDescent="0.3">
      <c r="A644" t="s">
        <v>2198</v>
      </c>
      <c r="B644" t="s">
        <v>2199</v>
      </c>
      <c r="C644" t="s">
        <v>2200</v>
      </c>
      <c r="D644" t="s">
        <v>2196</v>
      </c>
      <c r="E644" t="s">
        <v>2197</v>
      </c>
      <c r="F644" t="str">
        <f>HYPERLINK("https://talan.bank.gov.ua/get-user-certificate/0ep93Ql4xoPkEyWIkRiP","Завантажити сертифікат")</f>
        <v>Завантажити сертифікат</v>
      </c>
    </row>
    <row r="645" spans="1:6" x14ac:dyDescent="0.3">
      <c r="A645" t="s">
        <v>2201</v>
      </c>
      <c r="B645" t="s">
        <v>2202</v>
      </c>
      <c r="C645" t="s">
        <v>2203</v>
      </c>
      <c r="D645" t="s">
        <v>2196</v>
      </c>
      <c r="E645" t="s">
        <v>2197</v>
      </c>
      <c r="F645" t="str">
        <f>HYPERLINK("https://talan.bank.gov.ua/get-user-certificate/0ep93X2b3K0PXGBcLgr2","Завантажити сертифікат")</f>
        <v>Завантажити сертифікат</v>
      </c>
    </row>
    <row r="646" spans="1:6" x14ac:dyDescent="0.3">
      <c r="A646" t="s">
        <v>2204</v>
      </c>
      <c r="B646" t="s">
        <v>2205</v>
      </c>
      <c r="C646" t="s">
        <v>2206</v>
      </c>
      <c r="D646" t="s">
        <v>2196</v>
      </c>
      <c r="E646" t="s">
        <v>2197</v>
      </c>
      <c r="F646" t="str">
        <f>HYPERLINK("https://talan.bank.gov.ua/get-user-certificate/0ep9318uu6vngkclMTni","Завантажити сертифікат")</f>
        <v>Завантажити сертифікат</v>
      </c>
    </row>
    <row r="647" spans="1:6" x14ac:dyDescent="0.3">
      <c r="A647" t="s">
        <v>2207</v>
      </c>
      <c r="B647" t="s">
        <v>2208</v>
      </c>
      <c r="C647" t="s">
        <v>2209</v>
      </c>
      <c r="D647" t="s">
        <v>2196</v>
      </c>
      <c r="E647" t="s">
        <v>2197</v>
      </c>
      <c r="F647" t="str">
        <f>HYPERLINK("https://talan.bank.gov.ua/get-user-certificate/0ep93PvzqNF5fY-sLPcA","Завантажити сертифікат")</f>
        <v>Завантажити сертифікат</v>
      </c>
    </row>
    <row r="648" spans="1:6" x14ac:dyDescent="0.3">
      <c r="A648" t="s">
        <v>2210</v>
      </c>
      <c r="B648" t="s">
        <v>2211</v>
      </c>
      <c r="C648" t="s">
        <v>2212</v>
      </c>
      <c r="D648" t="s">
        <v>2196</v>
      </c>
      <c r="E648" t="s">
        <v>2197</v>
      </c>
      <c r="F648" t="str">
        <f>HYPERLINK("https://talan.bank.gov.ua/get-user-certificate/0ep93CJa2DebOJixmxXM","Завантажити сертифікат")</f>
        <v>Завантажити сертифікат</v>
      </c>
    </row>
    <row r="649" spans="1:6" x14ac:dyDescent="0.3">
      <c r="A649" t="s">
        <v>2213</v>
      </c>
      <c r="B649" t="s">
        <v>2214</v>
      </c>
      <c r="C649" t="s">
        <v>2215</v>
      </c>
      <c r="D649" t="s">
        <v>2196</v>
      </c>
      <c r="E649" t="s">
        <v>2197</v>
      </c>
      <c r="F649" t="str">
        <f>HYPERLINK("https://talan.bank.gov.ua/get-user-certificate/0ep93hFQ7HtZAYjj9Nzz","Завантажити сертифікат")</f>
        <v>Завантажити сертифікат</v>
      </c>
    </row>
    <row r="650" spans="1:6" x14ac:dyDescent="0.3">
      <c r="A650" t="s">
        <v>2216</v>
      </c>
      <c r="B650" t="s">
        <v>2217</v>
      </c>
      <c r="C650" t="s">
        <v>2218</v>
      </c>
      <c r="D650" t="s">
        <v>2196</v>
      </c>
      <c r="E650" t="s">
        <v>2197</v>
      </c>
      <c r="F650" t="str">
        <f>HYPERLINK("https://talan.bank.gov.ua/get-user-certificate/0ep93uDpYKKwgdl9xIC_","Завантажити сертифікат")</f>
        <v>Завантажити сертифікат</v>
      </c>
    </row>
    <row r="651" spans="1:6" x14ac:dyDescent="0.3">
      <c r="A651" t="s">
        <v>2219</v>
      </c>
      <c r="B651" t="s">
        <v>2220</v>
      </c>
      <c r="C651" t="s">
        <v>2221</v>
      </c>
      <c r="D651" t="s">
        <v>2196</v>
      </c>
      <c r="E651" t="s">
        <v>2197</v>
      </c>
      <c r="F651" t="str">
        <f>HYPERLINK("https://talan.bank.gov.ua/get-user-certificate/0ep93uTtlOisTMXOArKw","Завантажити сертифікат")</f>
        <v>Завантажити сертифікат</v>
      </c>
    </row>
    <row r="652" spans="1:6" x14ac:dyDescent="0.3">
      <c r="A652" t="s">
        <v>2222</v>
      </c>
      <c r="B652" t="s">
        <v>2223</v>
      </c>
      <c r="C652" t="s">
        <v>2224</v>
      </c>
      <c r="D652" t="s">
        <v>2225</v>
      </c>
      <c r="E652" t="s">
        <v>2226</v>
      </c>
      <c r="F652" t="str">
        <f>HYPERLINK("https://talan.bank.gov.ua/get-user-certificate/0ep93ekHdKCecw59Nm-S","Завантажити сертифікат")</f>
        <v>Завантажити сертифікат</v>
      </c>
    </row>
    <row r="653" spans="1:6" x14ac:dyDescent="0.3">
      <c r="A653" t="s">
        <v>2227</v>
      </c>
      <c r="B653" t="s">
        <v>2228</v>
      </c>
      <c r="C653" t="s">
        <v>2229</v>
      </c>
      <c r="D653" t="s">
        <v>2225</v>
      </c>
      <c r="E653" t="s">
        <v>2226</v>
      </c>
      <c r="F653" t="str">
        <f>HYPERLINK("https://talan.bank.gov.ua/get-user-certificate/0ep93ebRii6l9LupkxQM","Завантажити сертифікат")</f>
        <v>Завантажити сертифікат</v>
      </c>
    </row>
    <row r="654" spans="1:6" x14ac:dyDescent="0.3">
      <c r="A654" t="s">
        <v>2230</v>
      </c>
      <c r="B654" t="s">
        <v>2231</v>
      </c>
      <c r="C654" t="s">
        <v>2232</v>
      </c>
      <c r="D654" t="s">
        <v>2225</v>
      </c>
      <c r="E654" t="s">
        <v>2226</v>
      </c>
      <c r="F654" t="str">
        <f>HYPERLINK("https://talan.bank.gov.ua/get-user-certificate/0ep93pPv0cY8pO4D3r5Q","Завантажити сертифікат")</f>
        <v>Завантажити сертифікат</v>
      </c>
    </row>
    <row r="655" spans="1:6" x14ac:dyDescent="0.3">
      <c r="A655" t="s">
        <v>2233</v>
      </c>
      <c r="B655" t="s">
        <v>2234</v>
      </c>
      <c r="C655" t="s">
        <v>2235</v>
      </c>
      <c r="D655" t="s">
        <v>2225</v>
      </c>
      <c r="E655" t="s">
        <v>2226</v>
      </c>
      <c r="F655" t="str">
        <f>HYPERLINK("https://talan.bank.gov.ua/get-user-certificate/0ep93Sdh8z56kPFs-awG","Завантажити сертифікат")</f>
        <v>Завантажити сертифікат</v>
      </c>
    </row>
    <row r="656" spans="1:6" x14ac:dyDescent="0.3">
      <c r="A656" t="s">
        <v>2236</v>
      </c>
      <c r="B656" t="s">
        <v>2237</v>
      </c>
      <c r="C656" t="s">
        <v>2238</v>
      </c>
      <c r="D656" t="s">
        <v>2239</v>
      </c>
      <c r="E656" t="s">
        <v>2240</v>
      </c>
      <c r="F656" t="str">
        <f>HYPERLINK("https://talan.bank.gov.ua/get-user-certificate/0ep93a5rkT0rOXLMWtas","Завантажити сертифікат")</f>
        <v>Завантажити сертифікат</v>
      </c>
    </row>
    <row r="657" spans="1:6" x14ac:dyDescent="0.3">
      <c r="A657" t="s">
        <v>2241</v>
      </c>
      <c r="B657" t="s">
        <v>2242</v>
      </c>
      <c r="C657" t="s">
        <v>2243</v>
      </c>
      <c r="D657" t="s">
        <v>2239</v>
      </c>
      <c r="E657" t="s">
        <v>2240</v>
      </c>
      <c r="F657" t="str">
        <f>HYPERLINK("https://talan.bank.gov.ua/get-user-certificate/0ep93GAcTkVNgKsyB23X","Завантажити сертифікат")</f>
        <v>Завантажити сертифікат</v>
      </c>
    </row>
    <row r="658" spans="1:6" x14ac:dyDescent="0.3">
      <c r="A658" t="s">
        <v>2244</v>
      </c>
      <c r="B658" t="s">
        <v>2245</v>
      </c>
      <c r="C658" t="s">
        <v>2246</v>
      </c>
      <c r="D658" t="s">
        <v>2239</v>
      </c>
      <c r="E658" t="s">
        <v>2240</v>
      </c>
      <c r="F658" t="str">
        <f>HYPERLINK("https://talan.bank.gov.ua/get-user-certificate/0ep93Qv2UHjfa50h7W46","Завантажити сертифікат")</f>
        <v>Завантажити сертифікат</v>
      </c>
    </row>
    <row r="659" spans="1:6" x14ac:dyDescent="0.3">
      <c r="A659" t="s">
        <v>2247</v>
      </c>
      <c r="B659" t="s">
        <v>2248</v>
      </c>
      <c r="C659" t="s">
        <v>2249</v>
      </c>
      <c r="D659" t="s">
        <v>2250</v>
      </c>
      <c r="E659" t="s">
        <v>2251</v>
      </c>
      <c r="F659" t="str">
        <f>HYPERLINK("https://talan.bank.gov.ua/get-user-certificate/0ep93k03pB41YSrujI5G","Завантажити сертифікат")</f>
        <v>Завантажити сертифікат</v>
      </c>
    </row>
    <row r="660" spans="1:6" x14ac:dyDescent="0.3">
      <c r="A660" t="s">
        <v>2252</v>
      </c>
      <c r="B660" t="s">
        <v>2253</v>
      </c>
      <c r="C660" t="s">
        <v>2254</v>
      </c>
      <c r="D660" t="s">
        <v>2250</v>
      </c>
      <c r="E660" t="s">
        <v>2251</v>
      </c>
      <c r="F660" t="str">
        <f>HYPERLINK("https://talan.bank.gov.ua/get-user-certificate/0ep93_LWujD6UBTZL1jV","Завантажити сертифікат")</f>
        <v>Завантажити сертифікат</v>
      </c>
    </row>
    <row r="661" spans="1:6" x14ac:dyDescent="0.3">
      <c r="A661" t="s">
        <v>2255</v>
      </c>
      <c r="B661" t="s">
        <v>2256</v>
      </c>
      <c r="C661" t="s">
        <v>2257</v>
      </c>
      <c r="D661" t="s">
        <v>2250</v>
      </c>
      <c r="E661" t="s">
        <v>2251</v>
      </c>
      <c r="F661" t="str">
        <f>HYPERLINK("https://talan.bank.gov.ua/get-user-certificate/0ep93G8hrG7yoGrL-EKm","Завантажити сертифікат")</f>
        <v>Завантажити сертифікат</v>
      </c>
    </row>
    <row r="662" spans="1:6" x14ac:dyDescent="0.3">
      <c r="A662" t="s">
        <v>2258</v>
      </c>
      <c r="B662" t="s">
        <v>2259</v>
      </c>
      <c r="C662" t="s">
        <v>2260</v>
      </c>
      <c r="D662" t="s">
        <v>2250</v>
      </c>
      <c r="E662" t="s">
        <v>2251</v>
      </c>
      <c r="F662" t="str">
        <f>HYPERLINK("https://talan.bank.gov.ua/get-user-certificate/0ep93AOsGRo5EZYffdtQ","Завантажити сертифікат")</f>
        <v>Завантажити сертифікат</v>
      </c>
    </row>
    <row r="663" spans="1:6" x14ac:dyDescent="0.3">
      <c r="A663" t="s">
        <v>2261</v>
      </c>
      <c r="B663" t="s">
        <v>2262</v>
      </c>
      <c r="C663" t="s">
        <v>2263</v>
      </c>
      <c r="D663" t="s">
        <v>2250</v>
      </c>
      <c r="E663" t="s">
        <v>2251</v>
      </c>
      <c r="F663" t="str">
        <f>HYPERLINK("https://talan.bank.gov.ua/get-user-certificate/0ep93FH7397a5qUO7mIV","Завантажити сертифікат")</f>
        <v>Завантажити сертифікат</v>
      </c>
    </row>
    <row r="664" spans="1:6" x14ac:dyDescent="0.3">
      <c r="A664" t="s">
        <v>2264</v>
      </c>
      <c r="B664" t="s">
        <v>2265</v>
      </c>
      <c r="C664" t="s">
        <v>2266</v>
      </c>
      <c r="D664" t="s">
        <v>2250</v>
      </c>
      <c r="E664" t="s">
        <v>2251</v>
      </c>
      <c r="F664" t="str">
        <f>HYPERLINK("https://talan.bank.gov.ua/get-user-certificate/0ep93CkFskd_AHeUWgX6","Завантажити сертифікат")</f>
        <v>Завантажити сертифікат</v>
      </c>
    </row>
    <row r="665" spans="1:6" x14ac:dyDescent="0.3">
      <c r="A665" t="s">
        <v>2267</v>
      </c>
      <c r="B665" t="s">
        <v>2268</v>
      </c>
      <c r="C665" t="s">
        <v>2269</v>
      </c>
      <c r="D665" t="s">
        <v>2250</v>
      </c>
      <c r="E665" t="s">
        <v>2251</v>
      </c>
      <c r="F665" t="str">
        <f>HYPERLINK("https://talan.bank.gov.ua/get-user-certificate/0ep93llkyPfVRG5FScDD","Завантажити сертифікат")</f>
        <v>Завантажити сертифікат</v>
      </c>
    </row>
    <row r="666" spans="1:6" x14ac:dyDescent="0.3">
      <c r="A666" t="s">
        <v>2270</v>
      </c>
      <c r="B666" t="s">
        <v>2271</v>
      </c>
      <c r="C666" t="s">
        <v>2272</v>
      </c>
      <c r="D666" t="s">
        <v>2250</v>
      </c>
      <c r="E666" t="s">
        <v>2251</v>
      </c>
      <c r="F666" t="str">
        <f>HYPERLINK("https://talan.bank.gov.ua/get-user-certificate/0ep93zpGo3ipoC-50uhZ","Завантажити сертифікат")</f>
        <v>Завантажити сертифікат</v>
      </c>
    </row>
    <row r="667" spans="1:6" x14ac:dyDescent="0.3">
      <c r="A667" t="s">
        <v>2273</v>
      </c>
      <c r="B667" t="s">
        <v>2274</v>
      </c>
      <c r="C667" t="s">
        <v>2275</v>
      </c>
      <c r="D667" t="s">
        <v>2250</v>
      </c>
      <c r="E667" t="s">
        <v>2251</v>
      </c>
      <c r="F667" t="str">
        <f>HYPERLINK("https://talan.bank.gov.ua/get-user-certificate/0ep93K7V4MtWrao2z18U","Завантажити сертифікат")</f>
        <v>Завантажити сертифікат</v>
      </c>
    </row>
    <row r="668" spans="1:6" x14ac:dyDescent="0.3">
      <c r="A668" t="s">
        <v>2276</v>
      </c>
      <c r="B668" t="s">
        <v>2277</v>
      </c>
      <c r="C668" t="s">
        <v>2278</v>
      </c>
      <c r="D668" t="s">
        <v>2279</v>
      </c>
      <c r="E668" t="s">
        <v>2280</v>
      </c>
      <c r="F668" t="str">
        <f>HYPERLINK("https://talan.bank.gov.ua/get-user-certificate/0ep93sSjQzpxqxjoN3EU","Завантажити сертифікат")</f>
        <v>Завантажити сертифікат</v>
      </c>
    </row>
    <row r="669" spans="1:6" x14ac:dyDescent="0.3">
      <c r="A669" t="s">
        <v>2281</v>
      </c>
      <c r="B669" t="s">
        <v>2282</v>
      </c>
      <c r="C669" t="s">
        <v>2283</v>
      </c>
      <c r="D669" t="s">
        <v>2279</v>
      </c>
      <c r="E669" t="s">
        <v>2280</v>
      </c>
      <c r="F669" t="str">
        <f>HYPERLINK("https://talan.bank.gov.ua/get-user-certificate/0ep93lJNzoyFVQ3eWOzI","Завантажити сертифікат")</f>
        <v>Завантажити сертифікат</v>
      </c>
    </row>
    <row r="670" spans="1:6" x14ac:dyDescent="0.3">
      <c r="A670" t="s">
        <v>2284</v>
      </c>
      <c r="B670" t="s">
        <v>2285</v>
      </c>
      <c r="C670" t="s">
        <v>2286</v>
      </c>
      <c r="D670" t="s">
        <v>2279</v>
      </c>
      <c r="E670" t="s">
        <v>2280</v>
      </c>
      <c r="F670" t="str">
        <f>HYPERLINK("https://talan.bank.gov.ua/get-user-certificate/0ep93tYT4SKKc_O_1zLv","Завантажити сертифікат")</f>
        <v>Завантажити сертифікат</v>
      </c>
    </row>
    <row r="671" spans="1:6" x14ac:dyDescent="0.3">
      <c r="A671" t="s">
        <v>2287</v>
      </c>
      <c r="B671" t="s">
        <v>2288</v>
      </c>
      <c r="C671" t="s">
        <v>2289</v>
      </c>
      <c r="D671" t="s">
        <v>2290</v>
      </c>
      <c r="E671" t="s">
        <v>2291</v>
      </c>
      <c r="F671" t="str">
        <f>HYPERLINK("https://talan.bank.gov.ua/get-user-certificate/0ep93HzDFsaX7tqffd9w","Завантажити сертифікат")</f>
        <v>Завантажити сертифікат</v>
      </c>
    </row>
    <row r="672" spans="1:6" x14ac:dyDescent="0.3">
      <c r="A672" t="s">
        <v>2292</v>
      </c>
      <c r="B672" t="s">
        <v>2293</v>
      </c>
      <c r="C672" t="s">
        <v>2294</v>
      </c>
      <c r="D672" t="s">
        <v>2290</v>
      </c>
      <c r="E672" t="s">
        <v>2291</v>
      </c>
      <c r="F672" t="str">
        <f>HYPERLINK("https://talan.bank.gov.ua/get-user-certificate/0ep932Xfpr5HWtb41npD","Завантажити сертифікат")</f>
        <v>Завантажити сертифікат</v>
      </c>
    </row>
    <row r="673" spans="1:6" x14ac:dyDescent="0.3">
      <c r="A673" t="s">
        <v>2295</v>
      </c>
      <c r="B673" t="s">
        <v>2296</v>
      </c>
      <c r="C673" t="s">
        <v>2297</v>
      </c>
      <c r="D673" t="s">
        <v>2290</v>
      </c>
      <c r="E673" t="s">
        <v>2291</v>
      </c>
      <c r="F673" t="str">
        <f>HYPERLINK("https://talan.bank.gov.ua/get-user-certificate/0ep93HuHZr_ODh39NffE","Завантажити сертифікат")</f>
        <v>Завантажити сертифікат</v>
      </c>
    </row>
    <row r="674" spans="1:6" x14ac:dyDescent="0.3">
      <c r="A674" t="s">
        <v>2298</v>
      </c>
      <c r="B674" t="s">
        <v>2299</v>
      </c>
      <c r="C674" t="s">
        <v>2300</v>
      </c>
      <c r="D674" t="s">
        <v>2290</v>
      </c>
      <c r="E674" t="s">
        <v>2291</v>
      </c>
      <c r="F674" t="str">
        <f>HYPERLINK("https://talan.bank.gov.ua/get-user-certificate/0ep93_OwhIXq0bQ2Sm-e","Завантажити сертифікат")</f>
        <v>Завантажити сертифікат</v>
      </c>
    </row>
    <row r="675" spans="1:6" x14ac:dyDescent="0.3">
      <c r="A675" t="s">
        <v>2301</v>
      </c>
      <c r="B675" t="s">
        <v>2302</v>
      </c>
      <c r="C675" t="s">
        <v>2303</v>
      </c>
      <c r="D675" t="s">
        <v>2290</v>
      </c>
      <c r="E675" t="s">
        <v>2291</v>
      </c>
      <c r="F675" t="str">
        <f>HYPERLINK("https://talan.bank.gov.ua/get-user-certificate/0ep93KUTux11tB-8DMRq","Завантажити сертифікат")</f>
        <v>Завантажити сертифікат</v>
      </c>
    </row>
    <row r="676" spans="1:6" x14ac:dyDescent="0.3">
      <c r="A676" t="s">
        <v>2304</v>
      </c>
      <c r="B676" t="s">
        <v>2305</v>
      </c>
      <c r="C676" t="s">
        <v>2306</v>
      </c>
      <c r="D676" t="s">
        <v>2290</v>
      </c>
      <c r="E676" t="s">
        <v>2291</v>
      </c>
      <c r="F676" t="str">
        <f>HYPERLINK("https://talan.bank.gov.ua/get-user-certificate/0ep93eQOhbHg6M7gZeye","Завантажити сертифікат")</f>
        <v>Завантажити сертифікат</v>
      </c>
    </row>
    <row r="677" spans="1:6" x14ac:dyDescent="0.3">
      <c r="A677" t="s">
        <v>2307</v>
      </c>
      <c r="B677" t="s">
        <v>2308</v>
      </c>
      <c r="C677" t="s">
        <v>2309</v>
      </c>
      <c r="D677" t="s">
        <v>2290</v>
      </c>
      <c r="E677" t="s">
        <v>2291</v>
      </c>
      <c r="F677" t="str">
        <f>HYPERLINK("https://talan.bank.gov.ua/get-user-certificate/0ep93-oi9VLlqNtHIMrx","Завантажити сертифікат")</f>
        <v>Завантажити сертифікат</v>
      </c>
    </row>
    <row r="678" spans="1:6" x14ac:dyDescent="0.3">
      <c r="A678" t="s">
        <v>2310</v>
      </c>
      <c r="B678" t="s">
        <v>2311</v>
      </c>
      <c r="C678" t="s">
        <v>2312</v>
      </c>
      <c r="D678" t="s">
        <v>2290</v>
      </c>
      <c r="E678" t="s">
        <v>2291</v>
      </c>
      <c r="F678" t="str">
        <f>HYPERLINK("https://talan.bank.gov.ua/get-user-certificate/0ep93idy4mIldotSD2w3","Завантажити сертифікат")</f>
        <v>Завантажити сертифікат</v>
      </c>
    </row>
    <row r="679" spans="1:6" x14ac:dyDescent="0.3">
      <c r="A679" t="s">
        <v>2313</v>
      </c>
      <c r="B679" t="s">
        <v>2314</v>
      </c>
      <c r="C679" t="s">
        <v>2315</v>
      </c>
      <c r="D679" t="s">
        <v>2290</v>
      </c>
      <c r="E679" t="s">
        <v>2291</v>
      </c>
      <c r="F679" t="str">
        <f>HYPERLINK("https://talan.bank.gov.ua/get-user-certificate/0ep93LINMSUyJiM7ggvl","Завантажити сертифікат")</f>
        <v>Завантажити сертифікат</v>
      </c>
    </row>
    <row r="680" spans="1:6" x14ac:dyDescent="0.3">
      <c r="A680" t="s">
        <v>2316</v>
      </c>
      <c r="B680" t="s">
        <v>2317</v>
      </c>
      <c r="C680" t="s">
        <v>2318</v>
      </c>
      <c r="D680" t="s">
        <v>2290</v>
      </c>
      <c r="E680" t="s">
        <v>2291</v>
      </c>
      <c r="F680" t="str">
        <f>HYPERLINK("https://talan.bank.gov.ua/get-user-certificate/0ep93SHWjvchDzXqOodr","Завантажити сертифікат")</f>
        <v>Завантажити сертифікат</v>
      </c>
    </row>
    <row r="681" spans="1:6" x14ac:dyDescent="0.3">
      <c r="A681" t="s">
        <v>2319</v>
      </c>
      <c r="B681" t="s">
        <v>2320</v>
      </c>
      <c r="C681" t="s">
        <v>2321</v>
      </c>
      <c r="D681" t="s">
        <v>2290</v>
      </c>
      <c r="E681" t="s">
        <v>2291</v>
      </c>
      <c r="F681" t="str">
        <f>HYPERLINK("https://talan.bank.gov.ua/get-user-certificate/0ep93IOHUpIBzEYo3i78","Завантажити сертифікат")</f>
        <v>Завантажити сертифікат</v>
      </c>
    </row>
    <row r="682" spans="1:6" x14ac:dyDescent="0.3">
      <c r="A682" t="s">
        <v>2322</v>
      </c>
      <c r="B682" t="s">
        <v>2323</v>
      </c>
      <c r="C682" t="s">
        <v>2324</v>
      </c>
      <c r="D682" t="s">
        <v>2325</v>
      </c>
      <c r="E682" t="s">
        <v>2326</v>
      </c>
      <c r="F682" t="str">
        <f>HYPERLINK("https://talan.bank.gov.ua/get-user-certificate/0ep93tsXJ2CHOjlxDnEY","Завантажити сертифікат")</f>
        <v>Завантажити сертифікат</v>
      </c>
    </row>
    <row r="683" spans="1:6" x14ac:dyDescent="0.3">
      <c r="A683" t="s">
        <v>2327</v>
      </c>
      <c r="B683" t="s">
        <v>2328</v>
      </c>
      <c r="C683" t="s">
        <v>2329</v>
      </c>
      <c r="D683" t="s">
        <v>2325</v>
      </c>
      <c r="E683" t="s">
        <v>2326</v>
      </c>
      <c r="F683" t="str">
        <f>HYPERLINK("https://talan.bank.gov.ua/get-user-certificate/0ep935bkDo3qTXXoUkcj","Завантажити сертифікат")</f>
        <v>Завантажити сертифікат</v>
      </c>
    </row>
    <row r="684" spans="1:6" x14ac:dyDescent="0.3">
      <c r="A684" t="s">
        <v>2330</v>
      </c>
      <c r="B684" t="s">
        <v>2331</v>
      </c>
      <c r="C684" t="s">
        <v>2332</v>
      </c>
      <c r="D684" t="s">
        <v>2333</v>
      </c>
      <c r="E684" t="s">
        <v>2334</v>
      </c>
      <c r="F684" t="str">
        <f>HYPERLINK("https://talan.bank.gov.ua/get-user-certificate/0ep93gOlIr0YHJTqyy-S","Завантажити сертифікат")</f>
        <v>Завантажити сертифікат</v>
      </c>
    </row>
    <row r="685" spans="1:6" x14ac:dyDescent="0.3">
      <c r="A685" t="s">
        <v>2335</v>
      </c>
      <c r="B685" t="s">
        <v>2336</v>
      </c>
      <c r="C685" t="s">
        <v>2337</v>
      </c>
      <c r="D685" t="s">
        <v>2333</v>
      </c>
      <c r="E685" t="s">
        <v>2334</v>
      </c>
      <c r="F685" t="str">
        <f>HYPERLINK("https://talan.bank.gov.ua/get-user-certificate/0ep93iY-wCO_QU0ge2Fv","Завантажити сертифікат")</f>
        <v>Завантажити сертифікат</v>
      </c>
    </row>
    <row r="686" spans="1:6" x14ac:dyDescent="0.3">
      <c r="A686" t="s">
        <v>2338</v>
      </c>
      <c r="B686" t="s">
        <v>2339</v>
      </c>
      <c r="C686" t="s">
        <v>2340</v>
      </c>
      <c r="D686" t="s">
        <v>2333</v>
      </c>
      <c r="E686" t="s">
        <v>2334</v>
      </c>
      <c r="F686" t="str">
        <f>HYPERLINK("https://talan.bank.gov.ua/get-user-certificate/0ep93lKDAnuZD7jtTMn2","Завантажити сертифікат")</f>
        <v>Завантажити сертифікат</v>
      </c>
    </row>
    <row r="687" spans="1:6" x14ac:dyDescent="0.3">
      <c r="A687" t="s">
        <v>2341</v>
      </c>
      <c r="B687" t="s">
        <v>2342</v>
      </c>
      <c r="C687" t="s">
        <v>2343</v>
      </c>
      <c r="D687" t="s">
        <v>2333</v>
      </c>
      <c r="E687" t="s">
        <v>2334</v>
      </c>
      <c r="F687" t="str">
        <f>HYPERLINK("https://talan.bank.gov.ua/get-user-certificate/0ep93s1IlnrTMi_aa6tQ","Завантажити сертифікат")</f>
        <v>Завантажити сертифікат</v>
      </c>
    </row>
    <row r="688" spans="1:6" x14ac:dyDescent="0.3">
      <c r="A688" t="s">
        <v>2344</v>
      </c>
      <c r="B688" t="s">
        <v>2345</v>
      </c>
      <c r="C688" t="s">
        <v>2346</v>
      </c>
      <c r="D688" t="s">
        <v>2347</v>
      </c>
      <c r="E688" t="s">
        <v>2348</v>
      </c>
      <c r="F688" t="str">
        <f>HYPERLINK("https://talan.bank.gov.ua/get-user-certificate/0ep93Uqv0I4sBcqEi9MT","Завантажити сертифікат")</f>
        <v>Завантажити сертифікат</v>
      </c>
    </row>
    <row r="689" spans="1:6" x14ac:dyDescent="0.3">
      <c r="A689" t="s">
        <v>2349</v>
      </c>
      <c r="B689" t="s">
        <v>2350</v>
      </c>
      <c r="C689" t="s">
        <v>2351</v>
      </c>
      <c r="D689" t="s">
        <v>2347</v>
      </c>
      <c r="E689" t="s">
        <v>2348</v>
      </c>
      <c r="F689" t="str">
        <f>HYPERLINK("https://talan.bank.gov.ua/get-user-certificate/0ep93hPUgpmSxfUOMVX-","Завантажити сертифікат")</f>
        <v>Завантажити сертифікат</v>
      </c>
    </row>
    <row r="690" spans="1:6" x14ac:dyDescent="0.3">
      <c r="A690" t="s">
        <v>2352</v>
      </c>
      <c r="B690" t="s">
        <v>2353</v>
      </c>
      <c r="C690" t="s">
        <v>2354</v>
      </c>
      <c r="D690" t="s">
        <v>2347</v>
      </c>
      <c r="E690" t="s">
        <v>2348</v>
      </c>
      <c r="F690" t="str">
        <f>HYPERLINK("https://talan.bank.gov.ua/get-user-certificate/0ep93muIygnXjf4j_JGd","Завантажити сертифікат")</f>
        <v>Завантажити сертифікат</v>
      </c>
    </row>
    <row r="691" spans="1:6" x14ac:dyDescent="0.3">
      <c r="A691" t="s">
        <v>2355</v>
      </c>
      <c r="B691" t="s">
        <v>2356</v>
      </c>
      <c r="C691" t="s">
        <v>2357</v>
      </c>
      <c r="D691" t="s">
        <v>2347</v>
      </c>
      <c r="E691" t="s">
        <v>2348</v>
      </c>
      <c r="F691" t="str">
        <f>HYPERLINK("https://talan.bank.gov.ua/get-user-certificate/0ep934FMru-V_GHznRnS","Завантажити сертифікат")</f>
        <v>Завантажити сертифікат</v>
      </c>
    </row>
    <row r="692" spans="1:6" x14ac:dyDescent="0.3">
      <c r="A692" t="s">
        <v>2358</v>
      </c>
      <c r="B692" t="s">
        <v>2359</v>
      </c>
      <c r="C692" t="s">
        <v>2360</v>
      </c>
      <c r="D692" t="s">
        <v>2347</v>
      </c>
      <c r="E692" t="s">
        <v>2348</v>
      </c>
      <c r="F692" t="str">
        <f>HYPERLINK("https://talan.bank.gov.ua/get-user-certificate/0ep93QVSOyu3TEM6tdjC","Завантажити сертифікат")</f>
        <v>Завантажити сертифікат</v>
      </c>
    </row>
    <row r="693" spans="1:6" x14ac:dyDescent="0.3">
      <c r="A693" t="s">
        <v>2361</v>
      </c>
      <c r="B693" t="s">
        <v>2362</v>
      </c>
      <c r="C693" t="s">
        <v>2363</v>
      </c>
      <c r="D693" t="s">
        <v>2347</v>
      </c>
      <c r="E693" t="s">
        <v>2348</v>
      </c>
      <c r="F693" t="str">
        <f>HYPERLINK("https://talan.bank.gov.ua/get-user-certificate/0ep93xL_M1zW3Y1YVsHo","Завантажити сертифікат")</f>
        <v>Завантажити сертифікат</v>
      </c>
    </row>
    <row r="694" spans="1:6" x14ac:dyDescent="0.3">
      <c r="A694" t="s">
        <v>2364</v>
      </c>
      <c r="B694" t="s">
        <v>2365</v>
      </c>
      <c r="C694" t="s">
        <v>2366</v>
      </c>
      <c r="D694" t="s">
        <v>2367</v>
      </c>
      <c r="E694" t="s">
        <v>2368</v>
      </c>
      <c r="F694" t="str">
        <f>HYPERLINK("https://talan.bank.gov.ua/get-user-certificate/0ep93z9H34iby6G5yS69","Завантажити сертифікат")</f>
        <v>Завантажити сертифікат</v>
      </c>
    </row>
    <row r="695" spans="1:6" x14ac:dyDescent="0.3">
      <c r="A695" t="s">
        <v>2369</v>
      </c>
      <c r="B695" t="s">
        <v>2370</v>
      </c>
      <c r="C695" t="s">
        <v>2371</v>
      </c>
      <c r="D695" t="s">
        <v>2367</v>
      </c>
      <c r="E695" t="s">
        <v>2368</v>
      </c>
      <c r="F695" t="str">
        <f>HYPERLINK("https://talan.bank.gov.ua/get-user-certificate/0ep93RYv-HsdRqW0PBMM","Завантажити сертифікат")</f>
        <v>Завантажити сертифікат</v>
      </c>
    </row>
    <row r="696" spans="1:6" x14ac:dyDescent="0.3">
      <c r="A696" t="s">
        <v>2372</v>
      </c>
      <c r="B696" t="s">
        <v>2373</v>
      </c>
      <c r="C696" t="s">
        <v>2374</v>
      </c>
      <c r="D696" t="s">
        <v>2367</v>
      </c>
      <c r="E696" t="s">
        <v>2368</v>
      </c>
      <c r="F696" t="str">
        <f>HYPERLINK("https://talan.bank.gov.ua/get-user-certificate/0ep93_8JsP-2_DPCeYHc","Завантажити сертифікат")</f>
        <v>Завантажити сертифікат</v>
      </c>
    </row>
    <row r="697" spans="1:6" x14ac:dyDescent="0.3">
      <c r="A697" t="s">
        <v>2375</v>
      </c>
      <c r="B697" t="s">
        <v>2376</v>
      </c>
      <c r="C697" t="s">
        <v>2377</v>
      </c>
      <c r="D697" t="s">
        <v>2367</v>
      </c>
      <c r="E697" t="s">
        <v>2368</v>
      </c>
      <c r="F697" t="str">
        <f>HYPERLINK("https://talan.bank.gov.ua/get-user-certificate/0ep93EtiQNhmudyPot0U","Завантажити сертифікат")</f>
        <v>Завантажити сертифікат</v>
      </c>
    </row>
    <row r="698" spans="1:6" x14ac:dyDescent="0.3">
      <c r="A698" t="s">
        <v>2378</v>
      </c>
      <c r="B698" t="s">
        <v>2379</v>
      </c>
      <c r="C698" t="s">
        <v>2380</v>
      </c>
      <c r="D698" t="s">
        <v>2367</v>
      </c>
      <c r="E698" t="s">
        <v>2368</v>
      </c>
      <c r="F698" t="str">
        <f>HYPERLINK("https://talan.bank.gov.ua/get-user-certificate/0ep93WIDLSDH_GNewnCl","Завантажити сертифікат")</f>
        <v>Завантажити сертифікат</v>
      </c>
    </row>
    <row r="699" spans="1:6" x14ac:dyDescent="0.3">
      <c r="A699" t="s">
        <v>2381</v>
      </c>
      <c r="B699" t="s">
        <v>2382</v>
      </c>
      <c r="C699" t="s">
        <v>2383</v>
      </c>
      <c r="D699" t="s">
        <v>2384</v>
      </c>
      <c r="E699" t="s">
        <v>2385</v>
      </c>
      <c r="F699" t="str">
        <f>HYPERLINK("https://talan.bank.gov.ua/get-user-certificate/0ep93tgXIDI-m0mLjvTr","Завантажити сертифікат")</f>
        <v>Завантажити сертифікат</v>
      </c>
    </row>
    <row r="700" spans="1:6" x14ac:dyDescent="0.3">
      <c r="A700" t="s">
        <v>2386</v>
      </c>
      <c r="B700" t="s">
        <v>2387</v>
      </c>
      <c r="C700" t="s">
        <v>2388</v>
      </c>
      <c r="D700" t="s">
        <v>2384</v>
      </c>
      <c r="E700" t="s">
        <v>2385</v>
      </c>
      <c r="F700" t="str">
        <f>HYPERLINK("https://talan.bank.gov.ua/get-user-certificate/0ep93U9ypDGuapf8xLLG","Завантажити сертифікат")</f>
        <v>Завантажити сертифікат</v>
      </c>
    </row>
    <row r="701" spans="1:6" x14ac:dyDescent="0.3">
      <c r="A701" t="s">
        <v>2389</v>
      </c>
      <c r="B701" t="s">
        <v>2390</v>
      </c>
      <c r="C701" t="s">
        <v>2391</v>
      </c>
      <c r="D701" t="s">
        <v>2384</v>
      </c>
      <c r="E701" t="s">
        <v>2385</v>
      </c>
      <c r="F701" t="str">
        <f>HYPERLINK("https://talan.bank.gov.ua/get-user-certificate/0ep93Lz675uJtfJqL0at","Завантажити сертифікат")</f>
        <v>Завантажити сертифікат</v>
      </c>
    </row>
    <row r="702" spans="1:6" x14ac:dyDescent="0.3">
      <c r="A702" t="s">
        <v>2392</v>
      </c>
      <c r="B702" t="s">
        <v>2393</v>
      </c>
      <c r="C702" t="s">
        <v>2394</v>
      </c>
      <c r="D702" t="s">
        <v>2395</v>
      </c>
      <c r="E702" t="s">
        <v>2396</v>
      </c>
      <c r="F702" t="str">
        <f>HYPERLINK("https://talan.bank.gov.ua/get-user-certificate/0ep93I6AhBCVnkixtI1K","Завантажити сертифікат")</f>
        <v>Завантажити сертифікат</v>
      </c>
    </row>
    <row r="703" spans="1:6" x14ac:dyDescent="0.3">
      <c r="A703" t="s">
        <v>2397</v>
      </c>
      <c r="B703" t="s">
        <v>2398</v>
      </c>
      <c r="C703" t="s">
        <v>2399</v>
      </c>
      <c r="D703" t="s">
        <v>2395</v>
      </c>
      <c r="E703" t="s">
        <v>2396</v>
      </c>
      <c r="F703" t="str">
        <f>HYPERLINK("https://talan.bank.gov.ua/get-user-certificate/0ep93eyoIAAizYLfhZ8e","Завантажити сертифікат")</f>
        <v>Завантажити сертифікат</v>
      </c>
    </row>
    <row r="704" spans="1:6" x14ac:dyDescent="0.3">
      <c r="A704" t="s">
        <v>2400</v>
      </c>
      <c r="B704" t="s">
        <v>2401</v>
      </c>
      <c r="C704" t="s">
        <v>2402</v>
      </c>
      <c r="D704" t="s">
        <v>2403</v>
      </c>
      <c r="E704" t="s">
        <v>2404</v>
      </c>
      <c r="F704" t="str">
        <f>HYPERLINK("https://talan.bank.gov.ua/get-user-certificate/0ep93obW7rPA_2vWYxYY","Завантажити сертифікат")</f>
        <v>Завантажити сертифікат</v>
      </c>
    </row>
    <row r="705" spans="1:6" x14ac:dyDescent="0.3">
      <c r="A705" t="s">
        <v>2405</v>
      </c>
      <c r="B705" t="s">
        <v>2406</v>
      </c>
      <c r="C705" t="s">
        <v>2407</v>
      </c>
      <c r="D705" t="s">
        <v>2408</v>
      </c>
      <c r="E705" t="s">
        <v>2404</v>
      </c>
      <c r="F705" t="str">
        <f>HYPERLINK("https://talan.bank.gov.ua/get-user-certificate/0ep93fpKV9qGEEnmqRs_","Завантажити сертифікат")</f>
        <v>Завантажити сертифікат</v>
      </c>
    </row>
    <row r="706" spans="1:6" x14ac:dyDescent="0.3">
      <c r="A706" t="s">
        <v>2409</v>
      </c>
      <c r="B706" t="s">
        <v>2410</v>
      </c>
      <c r="C706" t="s">
        <v>2411</v>
      </c>
      <c r="D706" t="s">
        <v>2408</v>
      </c>
      <c r="E706" t="s">
        <v>2404</v>
      </c>
      <c r="F706" t="str">
        <f>HYPERLINK("https://talan.bank.gov.ua/get-user-certificate/0ep93IudeIAjbKR3FXgQ","Завантажити сертифікат")</f>
        <v>Завантажити сертифікат</v>
      </c>
    </row>
    <row r="707" spans="1:6" x14ac:dyDescent="0.3">
      <c r="A707" t="s">
        <v>2412</v>
      </c>
      <c r="B707" t="s">
        <v>2413</v>
      </c>
      <c r="C707" t="s">
        <v>2414</v>
      </c>
      <c r="D707" t="s">
        <v>2408</v>
      </c>
      <c r="E707" t="s">
        <v>2404</v>
      </c>
      <c r="F707" t="str">
        <f>HYPERLINK("https://talan.bank.gov.ua/get-user-certificate/0ep93qZiq3RQ6R_y9pfp","Завантажити сертифікат")</f>
        <v>Завантажити сертифікат</v>
      </c>
    </row>
    <row r="708" spans="1:6" x14ac:dyDescent="0.3">
      <c r="A708" t="s">
        <v>2415</v>
      </c>
      <c r="B708" t="s">
        <v>2416</v>
      </c>
      <c r="C708" t="s">
        <v>2417</v>
      </c>
      <c r="D708" t="s">
        <v>2408</v>
      </c>
      <c r="E708" t="s">
        <v>2404</v>
      </c>
      <c r="F708" t="str">
        <f>HYPERLINK("https://talan.bank.gov.ua/get-user-certificate/0ep93HQaY7ZDtNHkpStY","Завантажити сертифікат")</f>
        <v>Завантажити сертифікат</v>
      </c>
    </row>
    <row r="709" spans="1:6" x14ac:dyDescent="0.3">
      <c r="A709" t="s">
        <v>2418</v>
      </c>
      <c r="B709" t="s">
        <v>2419</v>
      </c>
      <c r="C709" t="s">
        <v>2420</v>
      </c>
      <c r="D709" t="s">
        <v>2421</v>
      </c>
      <c r="E709" t="s">
        <v>2404</v>
      </c>
      <c r="F709" t="str">
        <f>HYPERLINK("https://talan.bank.gov.ua/get-user-certificate/0ep93AXyAGSNhvdZEc_z","Завантажити сертифікат")</f>
        <v>Завантажити сертифікат</v>
      </c>
    </row>
    <row r="710" spans="1:6" x14ac:dyDescent="0.3">
      <c r="A710" t="s">
        <v>2422</v>
      </c>
      <c r="B710" t="s">
        <v>2423</v>
      </c>
      <c r="C710" t="s">
        <v>2424</v>
      </c>
      <c r="D710" t="s">
        <v>2425</v>
      </c>
      <c r="E710" t="s">
        <v>2404</v>
      </c>
      <c r="F710" t="str">
        <f>HYPERLINK("https://talan.bank.gov.ua/get-user-certificate/0ep93yHCXZ2v5IfP1Pgv","Завантажити сертифікат")</f>
        <v>Завантажити сертифікат</v>
      </c>
    </row>
    <row r="711" spans="1:6" x14ac:dyDescent="0.3">
      <c r="A711" t="s">
        <v>2426</v>
      </c>
      <c r="B711" t="s">
        <v>2427</v>
      </c>
      <c r="C711" t="s">
        <v>2428</v>
      </c>
      <c r="D711" t="s">
        <v>2429</v>
      </c>
      <c r="E711" t="s">
        <v>2430</v>
      </c>
      <c r="F711" t="str">
        <f>HYPERLINK("https://talan.bank.gov.ua/get-user-certificate/0ep93IyWegl4FiVBSsJ4","Завантажити сертифікат")</f>
        <v>Завантажити сертифікат</v>
      </c>
    </row>
    <row r="712" spans="1:6" x14ac:dyDescent="0.3">
      <c r="A712" t="s">
        <v>2431</v>
      </c>
      <c r="B712" t="s">
        <v>2432</v>
      </c>
      <c r="C712" t="s">
        <v>2433</v>
      </c>
      <c r="D712" t="s">
        <v>2429</v>
      </c>
      <c r="E712" t="s">
        <v>2430</v>
      </c>
      <c r="F712" t="str">
        <f>HYPERLINK("https://talan.bank.gov.ua/get-user-certificate/0ep93SDckrMrbQlbeYLO","Завантажити сертифікат")</f>
        <v>Завантажити сертифікат</v>
      </c>
    </row>
    <row r="713" spans="1:6" x14ac:dyDescent="0.3">
      <c r="A713" t="s">
        <v>2434</v>
      </c>
      <c r="B713" t="s">
        <v>2435</v>
      </c>
      <c r="C713" t="s">
        <v>2436</v>
      </c>
      <c r="D713" t="s">
        <v>2429</v>
      </c>
      <c r="E713" t="s">
        <v>2430</v>
      </c>
      <c r="F713" t="str">
        <f>HYPERLINK("https://talan.bank.gov.ua/get-user-certificate/0ep93TYumSU_PGKUBk3o","Завантажити сертифікат")</f>
        <v>Завантажити сертифікат</v>
      </c>
    </row>
    <row r="714" spans="1:6" x14ac:dyDescent="0.3">
      <c r="A714" t="s">
        <v>2437</v>
      </c>
      <c r="B714" t="s">
        <v>2438</v>
      </c>
      <c r="C714" t="s">
        <v>2439</v>
      </c>
      <c r="D714" t="s">
        <v>2429</v>
      </c>
      <c r="E714" t="s">
        <v>2430</v>
      </c>
      <c r="F714" t="str">
        <f>HYPERLINK("https://talan.bank.gov.ua/get-user-certificate/0ep93wKyg3WdkogsCykJ","Завантажити сертифікат")</f>
        <v>Завантажити сертифікат</v>
      </c>
    </row>
    <row r="715" spans="1:6" x14ac:dyDescent="0.3">
      <c r="A715" t="s">
        <v>2440</v>
      </c>
      <c r="B715" t="s">
        <v>2441</v>
      </c>
      <c r="C715" t="s">
        <v>2442</v>
      </c>
      <c r="D715" t="s">
        <v>2429</v>
      </c>
      <c r="E715" t="s">
        <v>2430</v>
      </c>
      <c r="F715" t="str">
        <f>HYPERLINK("https://talan.bank.gov.ua/get-user-certificate/0ep93nksbIkj3Tb58SVL","Завантажити сертифікат")</f>
        <v>Завантажити сертифікат</v>
      </c>
    </row>
    <row r="716" spans="1:6" x14ac:dyDescent="0.3">
      <c r="A716" t="s">
        <v>2443</v>
      </c>
      <c r="B716" t="s">
        <v>2444</v>
      </c>
      <c r="C716" t="s">
        <v>2445</v>
      </c>
      <c r="D716" t="s">
        <v>2429</v>
      </c>
      <c r="E716" t="s">
        <v>2430</v>
      </c>
      <c r="F716" t="str">
        <f>HYPERLINK("https://talan.bank.gov.ua/get-user-certificate/0ep93HaHb38YMm2C0dEz","Завантажити сертифікат")</f>
        <v>Завантажити сертифікат</v>
      </c>
    </row>
    <row r="717" spans="1:6" x14ac:dyDescent="0.3">
      <c r="A717" t="s">
        <v>2446</v>
      </c>
      <c r="B717" t="s">
        <v>2447</v>
      </c>
      <c r="C717" t="s">
        <v>2448</v>
      </c>
      <c r="D717" t="s">
        <v>2429</v>
      </c>
      <c r="E717" t="s">
        <v>2430</v>
      </c>
      <c r="F717" t="str">
        <f>HYPERLINK("https://talan.bank.gov.ua/get-user-certificate/0ep93X_FKNsCI4phe1Vd","Завантажити сертифікат")</f>
        <v>Завантажити сертифікат</v>
      </c>
    </row>
    <row r="718" spans="1:6" x14ac:dyDescent="0.3">
      <c r="A718" t="s">
        <v>2449</v>
      </c>
      <c r="B718" t="s">
        <v>2450</v>
      </c>
      <c r="C718" t="s">
        <v>2451</v>
      </c>
      <c r="D718" t="s">
        <v>2429</v>
      </c>
      <c r="E718" t="s">
        <v>2430</v>
      </c>
      <c r="F718" t="str">
        <f>HYPERLINK("https://talan.bank.gov.ua/get-user-certificate/0ep93wslQBS5zbH2p2Iq","Завантажити сертифікат")</f>
        <v>Завантажити сертифікат</v>
      </c>
    </row>
    <row r="719" spans="1:6" x14ac:dyDescent="0.3">
      <c r="A719" t="s">
        <v>2452</v>
      </c>
      <c r="B719" t="s">
        <v>2453</v>
      </c>
      <c r="C719" t="s">
        <v>2454</v>
      </c>
      <c r="D719" t="s">
        <v>2429</v>
      </c>
      <c r="E719" t="s">
        <v>2430</v>
      </c>
      <c r="F719" t="str">
        <f>HYPERLINK("https://talan.bank.gov.ua/get-user-certificate/0ep93PSm9B-E-yW-yBQF","Завантажити сертифікат")</f>
        <v>Завантажити сертифікат</v>
      </c>
    </row>
    <row r="720" spans="1:6" x14ac:dyDescent="0.3">
      <c r="A720" t="s">
        <v>2455</v>
      </c>
      <c r="B720" t="s">
        <v>2456</v>
      </c>
      <c r="C720" t="s">
        <v>2457</v>
      </c>
      <c r="D720" t="s">
        <v>2458</v>
      </c>
      <c r="E720" t="s">
        <v>2459</v>
      </c>
      <c r="F720" t="str">
        <f>HYPERLINK("https://talan.bank.gov.ua/get-user-certificate/0ep93yx5j9X_ot0pChYG","Завантажити сертифікат")</f>
        <v>Завантажити сертифікат</v>
      </c>
    </row>
    <row r="721" spans="1:6" x14ac:dyDescent="0.3">
      <c r="A721" t="s">
        <v>2460</v>
      </c>
      <c r="B721" t="s">
        <v>2461</v>
      </c>
      <c r="C721" t="s">
        <v>2462</v>
      </c>
      <c r="D721" t="s">
        <v>2458</v>
      </c>
      <c r="E721" t="s">
        <v>2459</v>
      </c>
      <c r="F721" t="str">
        <f>HYPERLINK("https://talan.bank.gov.ua/get-user-certificate/0ep93qfcETsBJEFFToiJ","Завантажити сертифікат")</f>
        <v>Завантажити сертифікат</v>
      </c>
    </row>
    <row r="722" spans="1:6" x14ac:dyDescent="0.3">
      <c r="A722" t="s">
        <v>2463</v>
      </c>
      <c r="B722" t="s">
        <v>2464</v>
      </c>
      <c r="C722" t="s">
        <v>2465</v>
      </c>
      <c r="D722" t="s">
        <v>2458</v>
      </c>
      <c r="E722" t="s">
        <v>2459</v>
      </c>
      <c r="F722" t="str">
        <f>HYPERLINK("https://talan.bank.gov.ua/get-user-certificate/0ep93Y9Cfod3O27HrCfT","Завантажити сертифікат")</f>
        <v>Завантажити сертифікат</v>
      </c>
    </row>
    <row r="723" spans="1:6" x14ac:dyDescent="0.3">
      <c r="A723" t="s">
        <v>2466</v>
      </c>
      <c r="B723" t="s">
        <v>2467</v>
      </c>
      <c r="C723" t="s">
        <v>2468</v>
      </c>
      <c r="D723" t="s">
        <v>2458</v>
      </c>
      <c r="E723" t="s">
        <v>2459</v>
      </c>
      <c r="F723" t="str">
        <f>HYPERLINK("https://talan.bank.gov.ua/get-user-certificate/0ep930Yi0wUx9jmtdUT7","Завантажити сертифікат")</f>
        <v>Завантажити сертифікат</v>
      </c>
    </row>
    <row r="724" spans="1:6" x14ac:dyDescent="0.3">
      <c r="A724" t="s">
        <v>2469</v>
      </c>
      <c r="B724" t="s">
        <v>2470</v>
      </c>
      <c r="C724" t="s">
        <v>2471</v>
      </c>
      <c r="D724" t="s">
        <v>2458</v>
      </c>
      <c r="E724" t="s">
        <v>2459</v>
      </c>
      <c r="F724" t="str">
        <f>HYPERLINK("https://talan.bank.gov.ua/get-user-certificate/0ep93nHT3SNKUmamBBM_","Завантажити сертифікат")</f>
        <v>Завантажити сертифікат</v>
      </c>
    </row>
    <row r="725" spans="1:6" x14ac:dyDescent="0.3">
      <c r="A725" t="s">
        <v>2472</v>
      </c>
      <c r="B725" t="s">
        <v>2473</v>
      </c>
      <c r="C725" t="s">
        <v>2474</v>
      </c>
      <c r="D725" t="s">
        <v>2458</v>
      </c>
      <c r="E725" t="s">
        <v>2459</v>
      </c>
      <c r="F725" t="str">
        <f>HYPERLINK("https://talan.bank.gov.ua/get-user-certificate/0ep93V9UYp9lW68fRcZk","Завантажити сертифікат")</f>
        <v>Завантажити сертифікат</v>
      </c>
    </row>
    <row r="726" spans="1:6" x14ac:dyDescent="0.3">
      <c r="A726" t="s">
        <v>2475</v>
      </c>
      <c r="B726" t="s">
        <v>2476</v>
      </c>
      <c r="C726" t="s">
        <v>2477</v>
      </c>
      <c r="D726" t="s">
        <v>2458</v>
      </c>
      <c r="E726" t="s">
        <v>2459</v>
      </c>
      <c r="F726" t="str">
        <f>HYPERLINK("https://talan.bank.gov.ua/get-user-certificate/0ep93p_eAJFZ0x90pEs9","Завантажити сертифікат")</f>
        <v>Завантажити сертифікат</v>
      </c>
    </row>
    <row r="727" spans="1:6" x14ac:dyDescent="0.3">
      <c r="A727" t="s">
        <v>2478</v>
      </c>
      <c r="B727" t="s">
        <v>2479</v>
      </c>
      <c r="C727" t="s">
        <v>2480</v>
      </c>
      <c r="D727" t="s">
        <v>2481</v>
      </c>
      <c r="E727" t="s">
        <v>2482</v>
      </c>
      <c r="F727" t="str">
        <f>HYPERLINK("https://talan.bank.gov.ua/get-user-certificate/0ep93RhnkEpUAXjHL8ZI","Завантажити сертифікат")</f>
        <v>Завантажити сертифікат</v>
      </c>
    </row>
    <row r="728" spans="1:6" x14ac:dyDescent="0.3">
      <c r="A728" t="s">
        <v>2483</v>
      </c>
      <c r="B728" t="s">
        <v>2484</v>
      </c>
      <c r="C728" t="s">
        <v>2485</v>
      </c>
      <c r="D728" t="s">
        <v>2481</v>
      </c>
      <c r="E728" t="s">
        <v>2482</v>
      </c>
      <c r="F728" t="str">
        <f>HYPERLINK("https://talan.bank.gov.ua/get-user-certificate/0ep93SETvmIepiP16GpE","Завантажити сертифікат")</f>
        <v>Завантажити сертифікат</v>
      </c>
    </row>
    <row r="729" spans="1:6" x14ac:dyDescent="0.3">
      <c r="A729" t="s">
        <v>2486</v>
      </c>
      <c r="B729" t="s">
        <v>2487</v>
      </c>
      <c r="C729" t="s">
        <v>2488</v>
      </c>
      <c r="D729" t="s">
        <v>2481</v>
      </c>
      <c r="E729" t="s">
        <v>2482</v>
      </c>
      <c r="F729" t="str">
        <f>HYPERLINK("https://talan.bank.gov.ua/get-user-certificate/0ep93Xz21w902vhOlIGx","Завантажити сертифікат")</f>
        <v>Завантажити сертифікат</v>
      </c>
    </row>
    <row r="730" spans="1:6" x14ac:dyDescent="0.3">
      <c r="A730" t="s">
        <v>2489</v>
      </c>
      <c r="B730" t="s">
        <v>2490</v>
      </c>
      <c r="C730" t="s">
        <v>2491</v>
      </c>
      <c r="D730" t="s">
        <v>2481</v>
      </c>
      <c r="E730" t="s">
        <v>2482</v>
      </c>
      <c r="F730" t="str">
        <f>HYPERLINK("https://talan.bank.gov.ua/get-user-certificate/0ep93318ACtwk8LT4TiC","Завантажити сертифікат")</f>
        <v>Завантажити сертифікат</v>
      </c>
    </row>
    <row r="731" spans="1:6" x14ac:dyDescent="0.3">
      <c r="A731" t="s">
        <v>2492</v>
      </c>
      <c r="B731" t="s">
        <v>2493</v>
      </c>
      <c r="C731" t="s">
        <v>2494</v>
      </c>
      <c r="D731" t="s">
        <v>2481</v>
      </c>
      <c r="E731" t="s">
        <v>2482</v>
      </c>
      <c r="F731" t="str">
        <f>HYPERLINK("https://talan.bank.gov.ua/get-user-certificate/0ep93-77ASxwTvyGzLza","Завантажити сертифікат")</f>
        <v>Завантажити сертифікат</v>
      </c>
    </row>
    <row r="732" spans="1:6" x14ac:dyDescent="0.3">
      <c r="A732" t="s">
        <v>2495</v>
      </c>
      <c r="B732" t="s">
        <v>2496</v>
      </c>
      <c r="C732" t="s">
        <v>2497</v>
      </c>
      <c r="D732" t="s">
        <v>2498</v>
      </c>
      <c r="E732" t="s">
        <v>2499</v>
      </c>
      <c r="F732" t="str">
        <f>HYPERLINK("https://talan.bank.gov.ua/get-user-certificate/0ep93w4DmKafsG8LogN4","Завантажити сертифікат")</f>
        <v>Завантажити сертифікат</v>
      </c>
    </row>
    <row r="733" spans="1:6" x14ac:dyDescent="0.3">
      <c r="A733" t="s">
        <v>2500</v>
      </c>
      <c r="B733" t="s">
        <v>2501</v>
      </c>
      <c r="C733" t="s">
        <v>2502</v>
      </c>
      <c r="D733" t="s">
        <v>2498</v>
      </c>
      <c r="E733" t="s">
        <v>2499</v>
      </c>
      <c r="F733" t="str">
        <f>HYPERLINK("https://talan.bank.gov.ua/get-user-certificate/0ep93QVL8PLA6pIc-7VB","Завантажити сертифікат")</f>
        <v>Завантажити сертифікат</v>
      </c>
    </row>
    <row r="734" spans="1:6" x14ac:dyDescent="0.3">
      <c r="A734" t="s">
        <v>2503</v>
      </c>
      <c r="B734" t="s">
        <v>2504</v>
      </c>
      <c r="C734" t="s">
        <v>2505</v>
      </c>
      <c r="D734" t="s">
        <v>2498</v>
      </c>
      <c r="E734" t="s">
        <v>2499</v>
      </c>
      <c r="F734" t="str">
        <f>HYPERLINK("https://talan.bank.gov.ua/get-user-certificate/0ep93waQFlBFznAXaDdF","Завантажити сертифікат")</f>
        <v>Завантажити сертифікат</v>
      </c>
    </row>
    <row r="735" spans="1:6" x14ac:dyDescent="0.3">
      <c r="A735" t="s">
        <v>2506</v>
      </c>
      <c r="B735" t="s">
        <v>2507</v>
      </c>
      <c r="C735" t="s">
        <v>2508</v>
      </c>
      <c r="D735" t="s">
        <v>2498</v>
      </c>
      <c r="E735" t="s">
        <v>2499</v>
      </c>
      <c r="F735" t="str">
        <f>HYPERLINK("https://talan.bank.gov.ua/get-user-certificate/0ep93m8P7kVdiMPJF767","Завантажити сертифікат")</f>
        <v>Завантажити сертифікат</v>
      </c>
    </row>
    <row r="736" spans="1:6" x14ac:dyDescent="0.3">
      <c r="A736" t="s">
        <v>2509</v>
      </c>
      <c r="B736" t="s">
        <v>2510</v>
      </c>
      <c r="C736" t="s">
        <v>2511</v>
      </c>
      <c r="D736" t="s">
        <v>2498</v>
      </c>
      <c r="E736" t="s">
        <v>2499</v>
      </c>
      <c r="F736" t="str">
        <f>HYPERLINK("https://talan.bank.gov.ua/get-user-certificate/0ep936A2kqLvZEzaJTgw","Завантажити сертифікат")</f>
        <v>Завантажити сертифікат</v>
      </c>
    </row>
    <row r="737" spans="1:6" x14ac:dyDescent="0.3">
      <c r="A737" t="s">
        <v>2512</v>
      </c>
      <c r="B737" t="s">
        <v>2513</v>
      </c>
      <c r="C737" t="s">
        <v>2514</v>
      </c>
      <c r="D737" t="s">
        <v>2498</v>
      </c>
      <c r="E737" t="s">
        <v>2499</v>
      </c>
      <c r="F737" t="str">
        <f>HYPERLINK("https://talan.bank.gov.ua/get-user-certificate/0ep93kvZgMMi4mRLuunV","Завантажити сертифікат")</f>
        <v>Завантажити сертифікат</v>
      </c>
    </row>
    <row r="738" spans="1:6" x14ac:dyDescent="0.3">
      <c r="A738" t="s">
        <v>2515</v>
      </c>
      <c r="B738" t="s">
        <v>2516</v>
      </c>
      <c r="C738" t="s">
        <v>2517</v>
      </c>
      <c r="D738" t="s">
        <v>2498</v>
      </c>
      <c r="E738" t="s">
        <v>2499</v>
      </c>
      <c r="F738" t="str">
        <f>HYPERLINK("https://talan.bank.gov.ua/get-user-certificate/0ep930hcKODQ7L8B6EVw","Завантажити сертифікат")</f>
        <v>Завантажити сертифікат</v>
      </c>
    </row>
    <row r="739" spans="1:6" x14ac:dyDescent="0.3">
      <c r="A739" t="s">
        <v>2518</v>
      </c>
      <c r="B739" t="s">
        <v>2519</v>
      </c>
      <c r="C739" t="s">
        <v>2520</v>
      </c>
      <c r="D739" t="s">
        <v>2521</v>
      </c>
      <c r="E739" t="s">
        <v>2522</v>
      </c>
      <c r="F739" t="str">
        <f>HYPERLINK("https://talan.bank.gov.ua/get-user-certificate/0ep931mOReKKcJBMBcje","Завантажити сертифікат")</f>
        <v>Завантажити сертифікат</v>
      </c>
    </row>
    <row r="740" spans="1:6" x14ac:dyDescent="0.3">
      <c r="A740" t="s">
        <v>2523</v>
      </c>
      <c r="B740" t="s">
        <v>2524</v>
      </c>
      <c r="C740" t="s">
        <v>2525</v>
      </c>
      <c r="D740" t="s">
        <v>2521</v>
      </c>
      <c r="E740" t="s">
        <v>2522</v>
      </c>
      <c r="F740" t="str">
        <f>HYPERLINK("https://talan.bank.gov.ua/get-user-certificate/0ep93px2ScagaGsv7qlO","Завантажити сертифікат")</f>
        <v>Завантажити сертифікат</v>
      </c>
    </row>
    <row r="741" spans="1:6" x14ac:dyDescent="0.3">
      <c r="A741" t="s">
        <v>2526</v>
      </c>
      <c r="B741" t="s">
        <v>2527</v>
      </c>
      <c r="C741" t="s">
        <v>2528</v>
      </c>
      <c r="D741" t="s">
        <v>2521</v>
      </c>
      <c r="E741" t="s">
        <v>2522</v>
      </c>
      <c r="F741" t="str">
        <f>HYPERLINK("https://talan.bank.gov.ua/get-user-certificate/0ep9376_RKJzL5HMJ4st","Завантажити сертифікат")</f>
        <v>Завантажити сертифікат</v>
      </c>
    </row>
    <row r="742" spans="1:6" x14ac:dyDescent="0.3">
      <c r="A742" t="s">
        <v>2529</v>
      </c>
      <c r="B742" t="s">
        <v>2530</v>
      </c>
      <c r="C742" t="s">
        <v>2531</v>
      </c>
      <c r="D742" t="s">
        <v>2521</v>
      </c>
      <c r="E742" t="s">
        <v>2522</v>
      </c>
      <c r="F742" t="str">
        <f>HYPERLINK("https://talan.bank.gov.ua/get-user-certificate/0ep93CX0LMHkRG5r90fX","Завантажити сертифікат")</f>
        <v>Завантажити сертифікат</v>
      </c>
    </row>
    <row r="743" spans="1:6" x14ac:dyDescent="0.3">
      <c r="A743" t="s">
        <v>2532</v>
      </c>
      <c r="B743" t="s">
        <v>2533</v>
      </c>
      <c r="C743" t="s">
        <v>2534</v>
      </c>
      <c r="D743" t="s">
        <v>2521</v>
      </c>
      <c r="E743" t="s">
        <v>2522</v>
      </c>
      <c r="F743" t="str">
        <f>HYPERLINK("https://talan.bank.gov.ua/get-user-certificate/0ep93QUDn5UKZoWHw3cX","Завантажити сертифікат")</f>
        <v>Завантажити сертифікат</v>
      </c>
    </row>
    <row r="744" spans="1:6" x14ac:dyDescent="0.3">
      <c r="A744" t="s">
        <v>2535</v>
      </c>
      <c r="B744" t="s">
        <v>2536</v>
      </c>
      <c r="C744" t="s">
        <v>2537</v>
      </c>
      <c r="D744" t="s">
        <v>2521</v>
      </c>
      <c r="E744" t="s">
        <v>2522</v>
      </c>
      <c r="F744" t="str">
        <f>HYPERLINK("https://talan.bank.gov.ua/get-user-certificate/0ep93aKbscjDuGhiiT0u","Завантажити сертифікат")</f>
        <v>Завантажити сертифікат</v>
      </c>
    </row>
    <row r="745" spans="1:6" x14ac:dyDescent="0.3">
      <c r="A745" t="s">
        <v>2538</v>
      </c>
      <c r="B745" t="s">
        <v>2539</v>
      </c>
      <c r="C745" t="s">
        <v>2540</v>
      </c>
      <c r="D745" t="s">
        <v>2521</v>
      </c>
      <c r="E745" t="s">
        <v>2522</v>
      </c>
      <c r="F745" t="str">
        <f>HYPERLINK("https://talan.bank.gov.ua/get-user-certificate/0ep93SwwnkfD1KjH_wK1","Завантажити сертифікат")</f>
        <v>Завантажити сертифікат</v>
      </c>
    </row>
    <row r="746" spans="1:6" x14ac:dyDescent="0.3">
      <c r="A746" t="s">
        <v>2541</v>
      </c>
      <c r="B746" t="s">
        <v>2542</v>
      </c>
      <c r="C746" t="s">
        <v>2543</v>
      </c>
      <c r="D746" t="s">
        <v>2521</v>
      </c>
      <c r="E746" t="s">
        <v>2522</v>
      </c>
      <c r="F746" t="str">
        <f>HYPERLINK("https://talan.bank.gov.ua/get-user-certificate/0ep93xea2vhelD8bS0ND","Завантажити сертифікат")</f>
        <v>Завантажити сертифікат</v>
      </c>
    </row>
    <row r="747" spans="1:6" x14ac:dyDescent="0.3">
      <c r="A747" t="s">
        <v>2544</v>
      </c>
      <c r="B747" t="s">
        <v>2545</v>
      </c>
      <c r="C747" t="s">
        <v>2546</v>
      </c>
      <c r="D747" t="s">
        <v>2521</v>
      </c>
      <c r="E747" t="s">
        <v>2522</v>
      </c>
      <c r="F747" t="str">
        <f>HYPERLINK("https://talan.bank.gov.ua/get-user-certificate/0ep93Og8QF3IC29-vzzo","Завантажити сертифікат")</f>
        <v>Завантажити сертифікат</v>
      </c>
    </row>
    <row r="748" spans="1:6" x14ac:dyDescent="0.3">
      <c r="A748" t="s">
        <v>2547</v>
      </c>
      <c r="B748" t="s">
        <v>2548</v>
      </c>
      <c r="C748" t="s">
        <v>2549</v>
      </c>
      <c r="D748" t="s">
        <v>2550</v>
      </c>
      <c r="E748" t="s">
        <v>2551</v>
      </c>
      <c r="F748" t="str">
        <f>HYPERLINK("https://talan.bank.gov.ua/get-user-certificate/0ep93H-FMl228-UnCcP5","Завантажити сертифікат")</f>
        <v>Завантажити сертифікат</v>
      </c>
    </row>
    <row r="749" spans="1:6" x14ac:dyDescent="0.3">
      <c r="A749" t="s">
        <v>2552</v>
      </c>
      <c r="B749" t="s">
        <v>2553</v>
      </c>
      <c r="C749" t="s">
        <v>2554</v>
      </c>
      <c r="D749" t="s">
        <v>2550</v>
      </c>
      <c r="E749" t="s">
        <v>2551</v>
      </c>
      <c r="F749" t="str">
        <f>HYPERLINK("https://talan.bank.gov.ua/get-user-certificate/0ep93SbCtewqpiOnSVcl","Завантажити сертифікат")</f>
        <v>Завантажити сертифікат</v>
      </c>
    </row>
    <row r="750" spans="1:6" x14ac:dyDescent="0.3">
      <c r="A750" t="s">
        <v>2555</v>
      </c>
      <c r="B750" t="s">
        <v>2556</v>
      </c>
      <c r="C750" t="s">
        <v>2557</v>
      </c>
      <c r="D750" t="s">
        <v>2550</v>
      </c>
      <c r="E750" t="s">
        <v>2551</v>
      </c>
      <c r="F750" t="str">
        <f>HYPERLINK("https://talan.bank.gov.ua/get-user-certificate/0ep936X0CD5iT505KHbM","Завантажити сертифікат")</f>
        <v>Завантажити сертифікат</v>
      </c>
    </row>
    <row r="751" spans="1:6" x14ac:dyDescent="0.3">
      <c r="A751" t="s">
        <v>2558</v>
      </c>
      <c r="B751" t="s">
        <v>2559</v>
      </c>
      <c r="C751" t="s">
        <v>2560</v>
      </c>
      <c r="D751" t="s">
        <v>2550</v>
      </c>
      <c r="E751" t="s">
        <v>2551</v>
      </c>
      <c r="F751" t="str">
        <f>HYPERLINK("https://talan.bank.gov.ua/get-user-certificate/0ep93PJWSQ0U7IscCkvB","Завантажити сертифікат")</f>
        <v>Завантажити сертифікат</v>
      </c>
    </row>
    <row r="752" spans="1:6" x14ac:dyDescent="0.3">
      <c r="A752" t="s">
        <v>2561</v>
      </c>
      <c r="B752" t="s">
        <v>2562</v>
      </c>
      <c r="C752" t="s">
        <v>2563</v>
      </c>
      <c r="D752" t="s">
        <v>2564</v>
      </c>
      <c r="E752" t="s">
        <v>2565</v>
      </c>
      <c r="F752" t="str">
        <f>HYPERLINK("https://talan.bank.gov.ua/get-user-certificate/0ep935D7pllFJO5YGimS","Завантажити сертифікат")</f>
        <v>Завантажити сертифікат</v>
      </c>
    </row>
    <row r="753" spans="1:6" x14ac:dyDescent="0.3">
      <c r="A753" t="s">
        <v>2566</v>
      </c>
      <c r="B753" t="s">
        <v>2567</v>
      </c>
      <c r="C753" t="s">
        <v>2568</v>
      </c>
      <c r="D753" t="s">
        <v>2569</v>
      </c>
      <c r="E753" t="s">
        <v>2570</v>
      </c>
      <c r="F753" t="str">
        <f>HYPERLINK("https://talan.bank.gov.ua/get-user-certificate/0ep93dkBecEMe5capYBX","Завантажити сертифікат")</f>
        <v>Завантажити сертифікат</v>
      </c>
    </row>
    <row r="754" spans="1:6" x14ac:dyDescent="0.3">
      <c r="A754" t="s">
        <v>2571</v>
      </c>
      <c r="B754" t="s">
        <v>2572</v>
      </c>
      <c r="C754" t="s">
        <v>2573</v>
      </c>
      <c r="D754" t="s">
        <v>2569</v>
      </c>
      <c r="E754" t="s">
        <v>2570</v>
      </c>
      <c r="F754" t="str">
        <f>HYPERLINK("https://talan.bank.gov.ua/get-user-certificate/0ep93JTPzL00Th6MPlwm","Завантажити сертифікат")</f>
        <v>Завантажити сертифікат</v>
      </c>
    </row>
    <row r="755" spans="1:6" x14ac:dyDescent="0.3">
      <c r="A755" t="s">
        <v>2574</v>
      </c>
      <c r="B755" t="s">
        <v>2575</v>
      </c>
      <c r="C755" t="s">
        <v>2576</v>
      </c>
      <c r="D755" t="s">
        <v>2569</v>
      </c>
      <c r="E755" t="s">
        <v>2570</v>
      </c>
      <c r="F755" t="str">
        <f>HYPERLINK("https://talan.bank.gov.ua/get-user-certificate/0ep93DlYBHALtP17FDdB","Завантажити сертифікат")</f>
        <v>Завантажити сертифікат</v>
      </c>
    </row>
    <row r="756" spans="1:6" x14ac:dyDescent="0.3">
      <c r="A756" t="s">
        <v>2577</v>
      </c>
      <c r="B756" t="s">
        <v>2578</v>
      </c>
      <c r="C756" t="s">
        <v>2579</v>
      </c>
      <c r="D756" t="s">
        <v>2580</v>
      </c>
      <c r="E756" t="s">
        <v>2581</v>
      </c>
      <c r="F756" t="str">
        <f>HYPERLINK("https://talan.bank.gov.ua/get-user-certificate/0ep93YTLAwSoQNZBbrnI","Завантажити сертифікат")</f>
        <v>Завантажити сертифікат</v>
      </c>
    </row>
    <row r="757" spans="1:6" x14ac:dyDescent="0.3">
      <c r="A757" t="s">
        <v>2582</v>
      </c>
      <c r="B757" t="s">
        <v>2583</v>
      </c>
      <c r="C757" t="s">
        <v>2584</v>
      </c>
      <c r="D757" t="s">
        <v>2580</v>
      </c>
      <c r="E757" t="s">
        <v>2581</v>
      </c>
      <c r="F757" t="str">
        <f>HYPERLINK("https://talan.bank.gov.ua/get-user-certificate/0ep933JnOhbDo7xY5i6x","Завантажити сертифікат")</f>
        <v>Завантажити сертифікат</v>
      </c>
    </row>
    <row r="758" spans="1:6" x14ac:dyDescent="0.3">
      <c r="A758" t="s">
        <v>2585</v>
      </c>
      <c r="B758" t="s">
        <v>2586</v>
      </c>
      <c r="C758" t="s">
        <v>2587</v>
      </c>
      <c r="D758" t="s">
        <v>2580</v>
      </c>
      <c r="E758" t="s">
        <v>2581</v>
      </c>
      <c r="F758" t="str">
        <f>HYPERLINK("https://talan.bank.gov.ua/get-user-certificate/0ep93r8r5Yo3kBrjEkxg","Завантажити сертифікат")</f>
        <v>Завантажити сертифікат</v>
      </c>
    </row>
    <row r="759" spans="1:6" x14ac:dyDescent="0.3">
      <c r="A759" t="s">
        <v>2588</v>
      </c>
      <c r="B759" t="s">
        <v>2589</v>
      </c>
      <c r="C759" t="s">
        <v>2590</v>
      </c>
      <c r="D759" t="s">
        <v>2580</v>
      </c>
      <c r="E759" t="s">
        <v>2581</v>
      </c>
      <c r="F759" t="str">
        <f>HYPERLINK("https://talan.bank.gov.ua/get-user-certificate/0ep93MwkC0_syOkf06nr","Завантажити сертифікат")</f>
        <v>Завантажити сертифікат</v>
      </c>
    </row>
    <row r="760" spans="1:6" x14ac:dyDescent="0.3">
      <c r="A760" t="s">
        <v>2591</v>
      </c>
      <c r="B760" t="s">
        <v>2592</v>
      </c>
      <c r="C760" t="s">
        <v>2593</v>
      </c>
      <c r="D760" t="s">
        <v>2580</v>
      </c>
      <c r="E760" t="s">
        <v>2581</v>
      </c>
      <c r="F760" t="str">
        <f>HYPERLINK("https://talan.bank.gov.ua/get-user-certificate/0ep93kucnIc8THEBJrJY","Завантажити сертифікат")</f>
        <v>Завантажити сертифікат</v>
      </c>
    </row>
    <row r="761" spans="1:6" x14ac:dyDescent="0.3">
      <c r="A761" t="s">
        <v>2594</v>
      </c>
      <c r="B761" t="s">
        <v>2595</v>
      </c>
      <c r="C761" t="s">
        <v>2596</v>
      </c>
      <c r="D761" t="s">
        <v>2580</v>
      </c>
      <c r="E761" t="s">
        <v>2581</v>
      </c>
      <c r="F761" t="str">
        <f>HYPERLINK("https://talan.bank.gov.ua/get-user-certificate/0ep93YtJNayJfpUvPgpm","Завантажити сертифікат")</f>
        <v>Завантажити сертифікат</v>
      </c>
    </row>
    <row r="762" spans="1:6" x14ac:dyDescent="0.3">
      <c r="A762" t="s">
        <v>2597</v>
      </c>
      <c r="B762" t="s">
        <v>2598</v>
      </c>
      <c r="C762" t="s">
        <v>2599</v>
      </c>
      <c r="D762" t="s">
        <v>2580</v>
      </c>
      <c r="E762" t="s">
        <v>2581</v>
      </c>
      <c r="F762" t="str">
        <f>HYPERLINK("https://talan.bank.gov.ua/get-user-certificate/0ep935Uz9K_a7AyWHF7B","Завантажити сертифікат")</f>
        <v>Завантажити сертифікат</v>
      </c>
    </row>
    <row r="763" spans="1:6" x14ac:dyDescent="0.3">
      <c r="A763" t="s">
        <v>2600</v>
      </c>
      <c r="B763" t="s">
        <v>2601</v>
      </c>
      <c r="C763" t="s">
        <v>2602</v>
      </c>
      <c r="D763" t="s">
        <v>2580</v>
      </c>
      <c r="E763" t="s">
        <v>2581</v>
      </c>
      <c r="F763" t="str">
        <f>HYPERLINK("https://talan.bank.gov.ua/get-user-certificate/0ep93ucVV-xnHD2zmbf8","Завантажити сертифікат")</f>
        <v>Завантажити сертифікат</v>
      </c>
    </row>
    <row r="764" spans="1:6" x14ac:dyDescent="0.3">
      <c r="A764" t="s">
        <v>2603</v>
      </c>
      <c r="B764" t="s">
        <v>2604</v>
      </c>
      <c r="C764" t="s">
        <v>2605</v>
      </c>
      <c r="D764" t="s">
        <v>2580</v>
      </c>
      <c r="E764" t="s">
        <v>2581</v>
      </c>
      <c r="F764" t="str">
        <f>HYPERLINK("https://talan.bank.gov.ua/get-user-certificate/0ep939kae-9KjzBvoNC5","Завантажити сертифікат")</f>
        <v>Завантажити сертифікат</v>
      </c>
    </row>
    <row r="765" spans="1:6" x14ac:dyDescent="0.3">
      <c r="A765" t="s">
        <v>2606</v>
      </c>
      <c r="B765" t="s">
        <v>2607</v>
      </c>
      <c r="C765" t="s">
        <v>2608</v>
      </c>
      <c r="D765" t="s">
        <v>2580</v>
      </c>
      <c r="E765" t="s">
        <v>2581</v>
      </c>
      <c r="F765" t="str">
        <f>HYPERLINK("https://talan.bank.gov.ua/get-user-certificate/0ep93iiUSP2xoPQnlWMT","Завантажити сертифікат")</f>
        <v>Завантажити сертифікат</v>
      </c>
    </row>
    <row r="766" spans="1:6" x14ac:dyDescent="0.3">
      <c r="A766" t="s">
        <v>2609</v>
      </c>
      <c r="B766" t="s">
        <v>2610</v>
      </c>
      <c r="C766" t="s">
        <v>2611</v>
      </c>
      <c r="D766" t="s">
        <v>2580</v>
      </c>
      <c r="E766" t="s">
        <v>2581</v>
      </c>
      <c r="F766" t="str">
        <f>HYPERLINK("https://talan.bank.gov.ua/get-user-certificate/0ep93VdAfyQzcpth4rBO","Завантажити сертифікат")</f>
        <v>Завантажити сертифікат</v>
      </c>
    </row>
    <row r="767" spans="1:6" x14ac:dyDescent="0.3">
      <c r="A767" t="s">
        <v>2612</v>
      </c>
      <c r="B767" t="s">
        <v>2613</v>
      </c>
      <c r="C767" t="s">
        <v>2614</v>
      </c>
      <c r="D767" t="s">
        <v>2615</v>
      </c>
      <c r="E767" t="s">
        <v>2616</v>
      </c>
      <c r="F767" t="str">
        <f>HYPERLINK("https://talan.bank.gov.ua/get-user-certificate/0ep93upwctvIggMeGGXu","Завантажити сертифікат")</f>
        <v>Завантажити сертифікат</v>
      </c>
    </row>
    <row r="768" spans="1:6" x14ac:dyDescent="0.3">
      <c r="A768" t="s">
        <v>2617</v>
      </c>
      <c r="B768" t="s">
        <v>2618</v>
      </c>
      <c r="C768" t="s">
        <v>2619</v>
      </c>
      <c r="D768" t="s">
        <v>2615</v>
      </c>
      <c r="E768" t="s">
        <v>2616</v>
      </c>
      <c r="F768" t="str">
        <f>HYPERLINK("https://talan.bank.gov.ua/get-user-certificate/0ep93IKC4-sQmUkBKywT","Завантажити сертифікат")</f>
        <v>Завантажити сертифікат</v>
      </c>
    </row>
    <row r="769" spans="1:6" x14ac:dyDescent="0.3">
      <c r="A769" t="s">
        <v>2620</v>
      </c>
      <c r="B769" t="s">
        <v>2621</v>
      </c>
      <c r="C769" t="s">
        <v>2622</v>
      </c>
      <c r="D769" t="s">
        <v>2615</v>
      </c>
      <c r="E769" t="s">
        <v>2616</v>
      </c>
      <c r="F769" t="str">
        <f>HYPERLINK("https://talan.bank.gov.ua/get-user-certificate/0ep93QCINkz7xmwRQ2HG","Завантажити сертифікат")</f>
        <v>Завантажити сертифікат</v>
      </c>
    </row>
    <row r="770" spans="1:6" x14ac:dyDescent="0.3">
      <c r="A770" t="s">
        <v>2623</v>
      </c>
      <c r="B770" t="s">
        <v>2624</v>
      </c>
      <c r="C770" t="s">
        <v>2625</v>
      </c>
      <c r="D770" t="s">
        <v>2615</v>
      </c>
      <c r="E770" t="s">
        <v>2616</v>
      </c>
      <c r="F770" t="str">
        <f>HYPERLINK("https://talan.bank.gov.ua/get-user-certificate/0ep93TU_WZE6ibCbp_8X","Завантажити сертифікат")</f>
        <v>Завантажити сертифікат</v>
      </c>
    </row>
    <row r="771" spans="1:6" x14ac:dyDescent="0.3">
      <c r="A771" t="s">
        <v>2626</v>
      </c>
      <c r="B771" t="s">
        <v>2627</v>
      </c>
      <c r="C771" t="s">
        <v>2628</v>
      </c>
      <c r="D771" t="s">
        <v>2615</v>
      </c>
      <c r="E771" t="s">
        <v>2616</v>
      </c>
      <c r="F771" t="str">
        <f>HYPERLINK("https://talan.bank.gov.ua/get-user-certificate/0ep93g8mI91JSoD9CrA3","Завантажити сертифікат")</f>
        <v>Завантажити сертифікат</v>
      </c>
    </row>
    <row r="772" spans="1:6" x14ac:dyDescent="0.3">
      <c r="A772" t="s">
        <v>2629</v>
      </c>
      <c r="B772" t="s">
        <v>2630</v>
      </c>
      <c r="C772" t="s">
        <v>2631</v>
      </c>
      <c r="D772" t="s">
        <v>2615</v>
      </c>
      <c r="E772" t="s">
        <v>2616</v>
      </c>
      <c r="F772" t="str">
        <f>HYPERLINK("https://talan.bank.gov.ua/get-user-certificate/0ep93Gn0j2BEA6_qDzaJ","Завантажити сертифікат")</f>
        <v>Завантажити сертифікат</v>
      </c>
    </row>
    <row r="773" spans="1:6" x14ac:dyDescent="0.3">
      <c r="A773" t="s">
        <v>2632</v>
      </c>
      <c r="B773" t="s">
        <v>2633</v>
      </c>
      <c r="C773" t="s">
        <v>2634</v>
      </c>
      <c r="D773" t="s">
        <v>2615</v>
      </c>
      <c r="E773" t="s">
        <v>2616</v>
      </c>
      <c r="F773" t="str">
        <f>HYPERLINK("https://talan.bank.gov.ua/get-user-certificate/0ep93wNZOTkSg2twwrMn","Завантажити сертифікат")</f>
        <v>Завантажити сертифікат</v>
      </c>
    </row>
    <row r="774" spans="1:6" x14ac:dyDescent="0.3">
      <c r="A774" t="s">
        <v>2635</v>
      </c>
      <c r="B774" t="s">
        <v>2636</v>
      </c>
      <c r="C774" t="s">
        <v>2637</v>
      </c>
      <c r="D774" t="s">
        <v>2615</v>
      </c>
      <c r="E774" t="s">
        <v>2616</v>
      </c>
      <c r="F774" t="str">
        <f>HYPERLINK("https://talan.bank.gov.ua/get-user-certificate/0ep93FIo3BCP_6ez5RHp","Завантажити сертифікат")</f>
        <v>Завантажити сертифікат</v>
      </c>
    </row>
    <row r="775" spans="1:6" x14ac:dyDescent="0.3">
      <c r="A775" t="s">
        <v>2638</v>
      </c>
      <c r="B775" t="s">
        <v>2639</v>
      </c>
      <c r="C775" t="s">
        <v>2640</v>
      </c>
      <c r="D775" t="s">
        <v>2615</v>
      </c>
      <c r="E775" t="s">
        <v>2616</v>
      </c>
      <c r="F775" t="str">
        <f>HYPERLINK("https://talan.bank.gov.ua/get-user-certificate/0ep93qpYRZsoNs6q2Zll","Завантажити сертифікат")</f>
        <v>Завантажити сертифікат</v>
      </c>
    </row>
    <row r="776" spans="1:6" x14ac:dyDescent="0.3">
      <c r="A776" t="s">
        <v>2641</v>
      </c>
      <c r="B776" t="s">
        <v>2642</v>
      </c>
      <c r="C776" t="s">
        <v>2643</v>
      </c>
      <c r="D776" t="s">
        <v>2615</v>
      </c>
      <c r="E776" t="s">
        <v>2616</v>
      </c>
      <c r="F776" t="str">
        <f>HYPERLINK("https://talan.bank.gov.ua/get-user-certificate/0ep93zkZbc-6YJtKZF1K","Завантажити сертифікат")</f>
        <v>Завантажити сертифікат</v>
      </c>
    </row>
    <row r="777" spans="1:6" x14ac:dyDescent="0.3">
      <c r="A777" t="s">
        <v>2644</v>
      </c>
      <c r="B777" t="s">
        <v>2645</v>
      </c>
      <c r="C777" t="s">
        <v>2646</v>
      </c>
      <c r="D777" t="s">
        <v>2615</v>
      </c>
      <c r="E777" t="s">
        <v>2616</v>
      </c>
      <c r="F777" t="str">
        <f>HYPERLINK("https://talan.bank.gov.ua/get-user-certificate/0ep9304PvXcQckZPQwD_","Завантажити сертифікат")</f>
        <v>Завантажити сертифікат</v>
      </c>
    </row>
    <row r="778" spans="1:6" x14ac:dyDescent="0.3">
      <c r="A778" t="s">
        <v>2647</v>
      </c>
      <c r="B778" t="s">
        <v>2648</v>
      </c>
      <c r="C778" t="s">
        <v>2649</v>
      </c>
      <c r="D778" t="s">
        <v>2615</v>
      </c>
      <c r="E778" t="s">
        <v>2616</v>
      </c>
      <c r="F778" t="str">
        <f>HYPERLINK("https://talan.bank.gov.ua/get-user-certificate/0ep93fiAiBgFFdNz51XA","Завантажити сертифікат")</f>
        <v>Завантажити сертифікат</v>
      </c>
    </row>
    <row r="779" spans="1:6" x14ac:dyDescent="0.3">
      <c r="A779" t="s">
        <v>2650</v>
      </c>
      <c r="B779" t="s">
        <v>2651</v>
      </c>
      <c r="C779" t="s">
        <v>2652</v>
      </c>
      <c r="D779" t="s">
        <v>2653</v>
      </c>
      <c r="E779" t="s">
        <v>2654</v>
      </c>
      <c r="F779" t="str">
        <f>HYPERLINK("https://talan.bank.gov.ua/get-user-certificate/0ep93u37Uamb5XZEBsn_","Завантажити сертифікат")</f>
        <v>Завантажити сертифікат</v>
      </c>
    </row>
    <row r="780" spans="1:6" x14ac:dyDescent="0.3">
      <c r="A780" t="s">
        <v>2655</v>
      </c>
      <c r="B780" t="s">
        <v>2656</v>
      </c>
      <c r="C780" t="s">
        <v>2657</v>
      </c>
      <c r="D780" t="s">
        <v>2653</v>
      </c>
      <c r="E780" t="s">
        <v>2654</v>
      </c>
      <c r="F780" t="str">
        <f>HYPERLINK("https://talan.bank.gov.ua/get-user-certificate/0ep939JtHPjEUYDJqS4B","Завантажити сертифікат")</f>
        <v>Завантажити сертифікат</v>
      </c>
    </row>
    <row r="781" spans="1:6" x14ac:dyDescent="0.3">
      <c r="A781" t="s">
        <v>2658</v>
      </c>
      <c r="B781" t="s">
        <v>2659</v>
      </c>
      <c r="C781" t="s">
        <v>2660</v>
      </c>
      <c r="D781" t="s">
        <v>2653</v>
      </c>
      <c r="E781" t="s">
        <v>2654</v>
      </c>
      <c r="F781" t="str">
        <f>HYPERLINK("https://talan.bank.gov.ua/get-user-certificate/0ep93KVbsvo_dH4GEWaq","Завантажити сертифікат")</f>
        <v>Завантажити сертифікат</v>
      </c>
    </row>
    <row r="782" spans="1:6" x14ac:dyDescent="0.3">
      <c r="A782" t="s">
        <v>2661</v>
      </c>
      <c r="B782" t="s">
        <v>2662</v>
      </c>
      <c r="C782" t="s">
        <v>2663</v>
      </c>
      <c r="D782" t="s">
        <v>2653</v>
      </c>
      <c r="E782" t="s">
        <v>2654</v>
      </c>
      <c r="F782" t="str">
        <f>HYPERLINK("https://talan.bank.gov.ua/get-user-certificate/0ep93w-P7MFlf2lEsjA3","Завантажити сертифікат")</f>
        <v>Завантажити сертифікат</v>
      </c>
    </row>
    <row r="783" spans="1:6" x14ac:dyDescent="0.3">
      <c r="A783" t="s">
        <v>2664</v>
      </c>
      <c r="B783" t="s">
        <v>2665</v>
      </c>
      <c r="C783" t="s">
        <v>2666</v>
      </c>
      <c r="D783" t="s">
        <v>2667</v>
      </c>
      <c r="E783" t="s">
        <v>2654</v>
      </c>
      <c r="F783" t="str">
        <f>HYPERLINK("https://talan.bank.gov.ua/get-user-certificate/0ep93ckc_LKwSNv2YB5n","Завантажити сертифікат")</f>
        <v>Завантажити сертифікат</v>
      </c>
    </row>
    <row r="784" spans="1:6" x14ac:dyDescent="0.3">
      <c r="A784" t="s">
        <v>2668</v>
      </c>
      <c r="B784" t="s">
        <v>2669</v>
      </c>
      <c r="C784" t="s">
        <v>2670</v>
      </c>
      <c r="D784" t="s">
        <v>2667</v>
      </c>
      <c r="E784" t="s">
        <v>2654</v>
      </c>
      <c r="F784" t="str">
        <f>HYPERLINK("https://talan.bank.gov.ua/get-user-certificate/0ep9376mq4HsFb8JiOq6","Завантажити сертифікат")</f>
        <v>Завантажити сертифікат</v>
      </c>
    </row>
    <row r="785" spans="1:6" x14ac:dyDescent="0.3">
      <c r="A785" t="s">
        <v>2671</v>
      </c>
      <c r="B785" t="s">
        <v>2672</v>
      </c>
      <c r="C785" t="s">
        <v>2673</v>
      </c>
      <c r="D785" t="s">
        <v>2674</v>
      </c>
      <c r="E785" t="s">
        <v>2675</v>
      </c>
      <c r="F785" t="str">
        <f>HYPERLINK("https://talan.bank.gov.ua/get-user-certificate/0ep93vzRgxbmE4pzVlSk","Завантажити сертифікат")</f>
        <v>Завантажити сертифікат</v>
      </c>
    </row>
    <row r="786" spans="1:6" x14ac:dyDescent="0.3">
      <c r="A786" t="s">
        <v>2676</v>
      </c>
      <c r="B786" t="s">
        <v>2677</v>
      </c>
      <c r="C786" t="s">
        <v>2678</v>
      </c>
      <c r="D786" t="s">
        <v>2674</v>
      </c>
      <c r="E786" t="s">
        <v>2675</v>
      </c>
      <c r="F786" t="str">
        <f>HYPERLINK("https://talan.bank.gov.ua/get-user-certificate/0ep93oqKEUCjx1tdoz8Z","Завантажити сертифікат")</f>
        <v>Завантажити сертифікат</v>
      </c>
    </row>
    <row r="787" spans="1:6" x14ac:dyDescent="0.3">
      <c r="A787" t="s">
        <v>2679</v>
      </c>
      <c r="B787" t="s">
        <v>2680</v>
      </c>
      <c r="C787" t="s">
        <v>2681</v>
      </c>
      <c r="D787" t="s">
        <v>2674</v>
      </c>
      <c r="E787" t="s">
        <v>2675</v>
      </c>
      <c r="F787" t="str">
        <f>HYPERLINK("https://talan.bank.gov.ua/get-user-certificate/0ep93DYSa03HhTJ_GsFx","Завантажити сертифікат")</f>
        <v>Завантажити сертифікат</v>
      </c>
    </row>
    <row r="788" spans="1:6" x14ac:dyDescent="0.3">
      <c r="A788" t="s">
        <v>2682</v>
      </c>
      <c r="B788" t="s">
        <v>2683</v>
      </c>
      <c r="C788" t="s">
        <v>2684</v>
      </c>
      <c r="D788" t="s">
        <v>2674</v>
      </c>
      <c r="E788" t="s">
        <v>2675</v>
      </c>
      <c r="F788" t="str">
        <f>HYPERLINK("https://talan.bank.gov.ua/get-user-certificate/0ep93vCRcT7ufZ8cAsOY","Завантажити сертифікат")</f>
        <v>Завантажити сертифікат</v>
      </c>
    </row>
    <row r="789" spans="1:6" x14ac:dyDescent="0.3">
      <c r="A789" t="s">
        <v>2685</v>
      </c>
      <c r="B789" t="s">
        <v>2686</v>
      </c>
      <c r="C789" t="s">
        <v>2687</v>
      </c>
      <c r="D789" t="s">
        <v>2674</v>
      </c>
      <c r="E789" t="s">
        <v>2675</v>
      </c>
      <c r="F789" t="str">
        <f>HYPERLINK("https://talan.bank.gov.ua/get-user-certificate/0ep93vTPqExkMfV4k0pA","Завантажити сертифікат")</f>
        <v>Завантажити сертифікат</v>
      </c>
    </row>
    <row r="790" spans="1:6" x14ac:dyDescent="0.3">
      <c r="A790" t="s">
        <v>2688</v>
      </c>
      <c r="B790" t="s">
        <v>2689</v>
      </c>
      <c r="C790" t="s">
        <v>2690</v>
      </c>
      <c r="D790" t="s">
        <v>2674</v>
      </c>
      <c r="E790" t="s">
        <v>2675</v>
      </c>
      <c r="F790" t="str">
        <f>HYPERLINK("https://talan.bank.gov.ua/get-user-certificate/0ep93CPDZM-WIyS3xMgL","Завантажити сертифікат")</f>
        <v>Завантажити сертифікат</v>
      </c>
    </row>
    <row r="791" spans="1:6" x14ac:dyDescent="0.3">
      <c r="A791" t="s">
        <v>2691</v>
      </c>
      <c r="B791" t="s">
        <v>2692</v>
      </c>
      <c r="C791" t="s">
        <v>2693</v>
      </c>
      <c r="D791" t="s">
        <v>2674</v>
      </c>
      <c r="E791" t="s">
        <v>2675</v>
      </c>
      <c r="F791" t="str">
        <f>HYPERLINK("https://talan.bank.gov.ua/get-user-certificate/0ep93bZm1JZOO9KpNuz-","Завантажити сертифікат")</f>
        <v>Завантажити сертифікат</v>
      </c>
    </row>
    <row r="792" spans="1:6" x14ac:dyDescent="0.3">
      <c r="A792" t="s">
        <v>2694</v>
      </c>
      <c r="B792" t="s">
        <v>2695</v>
      </c>
      <c r="C792" t="s">
        <v>2696</v>
      </c>
      <c r="D792" t="s">
        <v>2674</v>
      </c>
      <c r="E792" t="s">
        <v>2675</v>
      </c>
      <c r="F792" t="str">
        <f>HYPERLINK("https://talan.bank.gov.ua/get-user-certificate/0ep93K5tjzKxKtEUHDA6","Завантажити сертифікат")</f>
        <v>Завантажити сертифікат</v>
      </c>
    </row>
    <row r="793" spans="1:6" x14ac:dyDescent="0.3">
      <c r="A793" t="s">
        <v>2697</v>
      </c>
      <c r="B793" t="s">
        <v>2698</v>
      </c>
      <c r="C793" t="s">
        <v>2699</v>
      </c>
      <c r="D793" t="s">
        <v>2674</v>
      </c>
      <c r="E793" t="s">
        <v>2675</v>
      </c>
      <c r="F793" t="str">
        <f>HYPERLINK("https://talan.bank.gov.ua/get-user-certificate/0ep93y69GptGrJZYDypN","Завантажити сертифікат")</f>
        <v>Завантажити сертифікат</v>
      </c>
    </row>
    <row r="794" spans="1:6" x14ac:dyDescent="0.3">
      <c r="A794" t="s">
        <v>2700</v>
      </c>
      <c r="B794" t="s">
        <v>2701</v>
      </c>
      <c r="C794" t="s">
        <v>2702</v>
      </c>
      <c r="D794" t="s">
        <v>2703</v>
      </c>
      <c r="E794" t="s">
        <v>2704</v>
      </c>
      <c r="F794" t="str">
        <f>HYPERLINK("https://talan.bank.gov.ua/get-user-certificate/0ep93FwF5oLoOZvlC47_","Завантажити сертифікат")</f>
        <v>Завантажити сертифікат</v>
      </c>
    </row>
    <row r="795" spans="1:6" x14ac:dyDescent="0.3">
      <c r="A795" t="s">
        <v>2705</v>
      </c>
      <c r="B795" t="s">
        <v>2706</v>
      </c>
      <c r="C795" t="s">
        <v>2707</v>
      </c>
      <c r="D795" t="s">
        <v>2703</v>
      </c>
      <c r="E795" t="s">
        <v>2704</v>
      </c>
      <c r="F795" t="str">
        <f>HYPERLINK("https://talan.bank.gov.ua/get-user-certificate/0ep93fcSUALkNapcuDNf","Завантажити сертифікат")</f>
        <v>Завантажити сертифікат</v>
      </c>
    </row>
    <row r="796" spans="1:6" x14ac:dyDescent="0.3">
      <c r="A796" t="s">
        <v>2708</v>
      </c>
      <c r="B796" t="s">
        <v>2709</v>
      </c>
      <c r="C796" t="s">
        <v>2710</v>
      </c>
      <c r="D796" t="s">
        <v>2703</v>
      </c>
      <c r="E796" t="s">
        <v>2704</v>
      </c>
      <c r="F796" t="str">
        <f>HYPERLINK("https://talan.bank.gov.ua/get-user-certificate/0ep93GK3iH46fZB0jM-I","Завантажити сертифікат")</f>
        <v>Завантажити сертифікат</v>
      </c>
    </row>
    <row r="797" spans="1:6" x14ac:dyDescent="0.3">
      <c r="A797" t="s">
        <v>2711</v>
      </c>
      <c r="B797" t="s">
        <v>2712</v>
      </c>
      <c r="C797" t="s">
        <v>2713</v>
      </c>
      <c r="D797" t="s">
        <v>2714</v>
      </c>
      <c r="E797" t="s">
        <v>2715</v>
      </c>
      <c r="F797" t="str">
        <f>HYPERLINK("https://talan.bank.gov.ua/get-user-certificate/0ep93ySNpz0zpIy4vrVt","Завантажити сертифікат")</f>
        <v>Завантажити сертифікат</v>
      </c>
    </row>
    <row r="798" spans="1:6" x14ac:dyDescent="0.3">
      <c r="A798" t="s">
        <v>2716</v>
      </c>
      <c r="B798" t="s">
        <v>2717</v>
      </c>
      <c r="C798" t="s">
        <v>2718</v>
      </c>
      <c r="D798" t="s">
        <v>2719</v>
      </c>
      <c r="E798" t="s">
        <v>2720</v>
      </c>
      <c r="F798" t="str">
        <f>HYPERLINK("https://talan.bank.gov.ua/get-user-certificate/0ep93HBq_UdH1078ntXW","Завантажити сертифікат")</f>
        <v>Завантажити сертифікат</v>
      </c>
    </row>
    <row r="799" spans="1:6" x14ac:dyDescent="0.3">
      <c r="A799" t="s">
        <v>2721</v>
      </c>
      <c r="B799" t="s">
        <v>2722</v>
      </c>
      <c r="C799" t="s">
        <v>2723</v>
      </c>
      <c r="D799" t="s">
        <v>2719</v>
      </c>
      <c r="E799" t="s">
        <v>2720</v>
      </c>
      <c r="F799" t="str">
        <f>HYPERLINK("https://talan.bank.gov.ua/get-user-certificate/0ep93H4z6FutQMDR1yPc","Завантажити сертифікат")</f>
        <v>Завантажити сертифікат</v>
      </c>
    </row>
    <row r="800" spans="1:6" x14ac:dyDescent="0.3">
      <c r="A800" t="s">
        <v>2724</v>
      </c>
      <c r="B800" t="s">
        <v>2725</v>
      </c>
      <c r="C800" t="s">
        <v>2726</v>
      </c>
      <c r="D800" t="s">
        <v>2719</v>
      </c>
      <c r="E800" t="s">
        <v>2720</v>
      </c>
      <c r="F800" t="str">
        <f>HYPERLINK("https://talan.bank.gov.ua/get-user-certificate/0ep93ef2h_zT30PaZMBR","Завантажити сертифікат")</f>
        <v>Завантажити сертифікат</v>
      </c>
    </row>
    <row r="801" spans="1:6" x14ac:dyDescent="0.3">
      <c r="A801" t="s">
        <v>2727</v>
      </c>
      <c r="B801" t="s">
        <v>2728</v>
      </c>
      <c r="C801" t="s">
        <v>2729</v>
      </c>
      <c r="D801" t="s">
        <v>2719</v>
      </c>
      <c r="E801" t="s">
        <v>2720</v>
      </c>
      <c r="F801" t="str">
        <f>HYPERLINK("https://talan.bank.gov.ua/get-user-certificate/0ep93tmQCGpPWVrZEXrB","Завантажити сертифікат")</f>
        <v>Завантажити сертифікат</v>
      </c>
    </row>
    <row r="802" spans="1:6" x14ac:dyDescent="0.3">
      <c r="A802" t="s">
        <v>2730</v>
      </c>
      <c r="B802" t="s">
        <v>2731</v>
      </c>
      <c r="C802" t="s">
        <v>2732</v>
      </c>
      <c r="D802" t="s">
        <v>2719</v>
      </c>
      <c r="E802" t="s">
        <v>2720</v>
      </c>
      <c r="F802" t="str">
        <f>HYPERLINK("https://talan.bank.gov.ua/get-user-certificate/0ep93u88rmzbyymudAMd","Завантажити сертифікат")</f>
        <v>Завантажити сертифікат</v>
      </c>
    </row>
    <row r="803" spans="1:6" x14ac:dyDescent="0.3">
      <c r="A803" t="s">
        <v>2733</v>
      </c>
      <c r="B803" t="s">
        <v>2734</v>
      </c>
      <c r="C803" t="s">
        <v>2735</v>
      </c>
      <c r="D803" t="s">
        <v>2719</v>
      </c>
      <c r="E803" t="s">
        <v>2720</v>
      </c>
      <c r="F803" t="str">
        <f>HYPERLINK("https://talan.bank.gov.ua/get-user-certificate/0ep93HMg5gNnutpbbvqL","Завантажити сертифікат")</f>
        <v>Завантажити сертифікат</v>
      </c>
    </row>
    <row r="804" spans="1:6" x14ac:dyDescent="0.3">
      <c r="A804" t="s">
        <v>2736</v>
      </c>
      <c r="B804" t="s">
        <v>2737</v>
      </c>
      <c r="C804" t="s">
        <v>2738</v>
      </c>
      <c r="D804" t="s">
        <v>2739</v>
      </c>
      <c r="E804" t="s">
        <v>2720</v>
      </c>
      <c r="F804" t="str">
        <f>HYPERLINK("https://talan.bank.gov.ua/get-user-certificate/0ep93e0UGWpjtquwZzkM","Завантажити сертифікат")</f>
        <v>Завантажити сертифікат</v>
      </c>
    </row>
    <row r="805" spans="1:6" x14ac:dyDescent="0.3">
      <c r="A805" t="s">
        <v>2740</v>
      </c>
      <c r="B805" t="s">
        <v>2741</v>
      </c>
      <c r="C805" t="s">
        <v>2742</v>
      </c>
      <c r="D805" t="s">
        <v>2739</v>
      </c>
      <c r="E805" t="s">
        <v>2720</v>
      </c>
      <c r="F805" t="str">
        <f>HYPERLINK("https://talan.bank.gov.ua/get-user-certificate/0ep93F8akSPYWCoICyog","Завантажити сертифікат")</f>
        <v>Завантажити сертифікат</v>
      </c>
    </row>
    <row r="806" spans="1:6" x14ac:dyDescent="0.3">
      <c r="A806" t="s">
        <v>2743</v>
      </c>
      <c r="B806" t="s">
        <v>2744</v>
      </c>
      <c r="C806" t="s">
        <v>2745</v>
      </c>
      <c r="D806" t="s">
        <v>2739</v>
      </c>
      <c r="E806" t="s">
        <v>2720</v>
      </c>
      <c r="F806" t="str">
        <f>HYPERLINK("https://talan.bank.gov.ua/get-user-certificate/0ep93444TGYUF11c1hu1","Завантажити сертифікат")</f>
        <v>Завантажити сертифікат</v>
      </c>
    </row>
    <row r="807" spans="1:6" x14ac:dyDescent="0.3">
      <c r="A807" t="s">
        <v>2746</v>
      </c>
      <c r="B807" t="s">
        <v>2747</v>
      </c>
      <c r="C807" t="s">
        <v>2748</v>
      </c>
      <c r="D807" t="s">
        <v>2739</v>
      </c>
      <c r="E807" t="s">
        <v>2720</v>
      </c>
      <c r="F807" t="str">
        <f>HYPERLINK("https://talan.bank.gov.ua/get-user-certificate/0ep93292PxZWbtT_CB2B","Завантажити сертифікат")</f>
        <v>Завантажити сертифікат</v>
      </c>
    </row>
    <row r="808" spans="1:6" x14ac:dyDescent="0.3">
      <c r="A808" t="s">
        <v>2749</v>
      </c>
      <c r="B808" t="s">
        <v>2750</v>
      </c>
      <c r="C808" t="s">
        <v>2751</v>
      </c>
      <c r="D808" t="s">
        <v>2739</v>
      </c>
      <c r="E808" t="s">
        <v>2720</v>
      </c>
      <c r="F808" t="str">
        <f>HYPERLINK("https://talan.bank.gov.ua/get-user-certificate/0ep93vXyLAjLjow93nD9","Завантажити сертифікат")</f>
        <v>Завантажити сертифікат</v>
      </c>
    </row>
    <row r="809" spans="1:6" x14ac:dyDescent="0.3">
      <c r="A809" t="s">
        <v>2752</v>
      </c>
      <c r="B809" t="s">
        <v>2753</v>
      </c>
      <c r="C809" t="s">
        <v>2754</v>
      </c>
      <c r="D809" t="s">
        <v>2739</v>
      </c>
      <c r="E809" t="s">
        <v>2720</v>
      </c>
      <c r="F809" t="str">
        <f>HYPERLINK("https://talan.bank.gov.ua/get-user-certificate/0ep93sBxf9CSc445ssxQ","Завантажити сертифікат")</f>
        <v>Завантажити сертифікат</v>
      </c>
    </row>
    <row r="810" spans="1:6" x14ac:dyDescent="0.3">
      <c r="A810" t="s">
        <v>2755</v>
      </c>
      <c r="B810" t="s">
        <v>2756</v>
      </c>
      <c r="C810" t="s">
        <v>2757</v>
      </c>
      <c r="D810" t="s">
        <v>2758</v>
      </c>
      <c r="E810" t="s">
        <v>2720</v>
      </c>
      <c r="F810" t="str">
        <f>HYPERLINK("https://talan.bank.gov.ua/get-user-certificate/0ep93hAUYXTdr5WG2tYM","Завантажити сертифікат")</f>
        <v>Завантажити сертифікат</v>
      </c>
    </row>
    <row r="811" spans="1:6" x14ac:dyDescent="0.3">
      <c r="A811" t="s">
        <v>2759</v>
      </c>
      <c r="B811" t="s">
        <v>2760</v>
      </c>
      <c r="C811" t="s">
        <v>2761</v>
      </c>
      <c r="D811" t="s">
        <v>2758</v>
      </c>
      <c r="E811" t="s">
        <v>2720</v>
      </c>
      <c r="F811" t="str">
        <f>HYPERLINK("https://talan.bank.gov.ua/get-user-certificate/0ep93Q24k289IgLxOSsc","Завантажити сертифікат")</f>
        <v>Завантажити сертифікат</v>
      </c>
    </row>
    <row r="812" spans="1:6" x14ac:dyDescent="0.3">
      <c r="A812" t="s">
        <v>2762</v>
      </c>
      <c r="B812" t="s">
        <v>2763</v>
      </c>
      <c r="C812" t="s">
        <v>2764</v>
      </c>
      <c r="D812" t="s">
        <v>2758</v>
      </c>
      <c r="E812" t="s">
        <v>2720</v>
      </c>
      <c r="F812" t="str">
        <f>HYPERLINK("https://talan.bank.gov.ua/get-user-certificate/0ep93i-XHvFESdVQukD0","Завантажити сертифікат")</f>
        <v>Завантажити сертифікат</v>
      </c>
    </row>
    <row r="813" spans="1:6" x14ac:dyDescent="0.3">
      <c r="A813" t="s">
        <v>2765</v>
      </c>
      <c r="B813" t="s">
        <v>2766</v>
      </c>
      <c r="C813" t="s">
        <v>2767</v>
      </c>
      <c r="D813" t="s">
        <v>2758</v>
      </c>
      <c r="E813" t="s">
        <v>2720</v>
      </c>
      <c r="F813" t="str">
        <f>HYPERLINK("https://talan.bank.gov.ua/get-user-certificate/0ep93jH-mdxx17NmSVgA","Завантажити сертифікат")</f>
        <v>Завантажити сертифікат</v>
      </c>
    </row>
    <row r="814" spans="1:6" x14ac:dyDescent="0.3">
      <c r="A814" t="s">
        <v>2768</v>
      </c>
      <c r="B814" t="s">
        <v>2769</v>
      </c>
      <c r="C814" t="s">
        <v>2770</v>
      </c>
      <c r="D814" t="s">
        <v>2758</v>
      </c>
      <c r="E814" t="s">
        <v>2720</v>
      </c>
      <c r="F814" t="str">
        <f>HYPERLINK("https://talan.bank.gov.ua/get-user-certificate/0ep93u8bQtsvjOTPDH4O","Завантажити сертифікат")</f>
        <v>Завантажити сертифікат</v>
      </c>
    </row>
    <row r="815" spans="1:6" x14ac:dyDescent="0.3">
      <c r="A815" t="s">
        <v>2771</v>
      </c>
      <c r="B815" t="s">
        <v>2772</v>
      </c>
      <c r="C815" t="s">
        <v>2773</v>
      </c>
      <c r="D815" t="s">
        <v>2758</v>
      </c>
      <c r="E815" t="s">
        <v>2720</v>
      </c>
      <c r="F815" t="str">
        <f>HYPERLINK("https://talan.bank.gov.ua/get-user-certificate/0ep93T-NyRkZ0bUbc2ut","Завантажити сертифікат")</f>
        <v>Завантажити сертифікат</v>
      </c>
    </row>
    <row r="816" spans="1:6" x14ac:dyDescent="0.3">
      <c r="A816" t="s">
        <v>2774</v>
      </c>
      <c r="B816" t="s">
        <v>2775</v>
      </c>
      <c r="C816" t="s">
        <v>2776</v>
      </c>
      <c r="D816" t="s">
        <v>2777</v>
      </c>
      <c r="E816" t="s">
        <v>2778</v>
      </c>
      <c r="F816" t="str">
        <f>HYPERLINK("https://talan.bank.gov.ua/get-user-certificate/0ep93RZB-pECgDUBhzBq","Завантажити сертифікат")</f>
        <v>Завантажити сертифікат</v>
      </c>
    </row>
    <row r="817" spans="1:6" x14ac:dyDescent="0.3">
      <c r="A817" t="s">
        <v>2779</v>
      </c>
      <c r="B817" t="s">
        <v>2780</v>
      </c>
      <c r="C817" t="s">
        <v>2781</v>
      </c>
      <c r="D817" t="s">
        <v>2777</v>
      </c>
      <c r="E817" t="s">
        <v>2778</v>
      </c>
      <c r="F817" t="str">
        <f>HYPERLINK("https://talan.bank.gov.ua/get-user-certificate/0ep93YkMPSW461J3QXrM","Завантажити сертифікат")</f>
        <v>Завантажити сертифікат</v>
      </c>
    </row>
    <row r="818" spans="1:6" x14ac:dyDescent="0.3">
      <c r="A818" t="s">
        <v>2782</v>
      </c>
      <c r="B818" t="s">
        <v>2783</v>
      </c>
      <c r="C818" t="s">
        <v>2784</v>
      </c>
      <c r="D818" t="s">
        <v>2777</v>
      </c>
      <c r="E818" t="s">
        <v>2778</v>
      </c>
      <c r="F818" t="str">
        <f>HYPERLINK("https://talan.bank.gov.ua/get-user-certificate/0ep93_6qdkjjVJksPh0p","Завантажити сертифікат")</f>
        <v>Завантажити сертифікат</v>
      </c>
    </row>
    <row r="819" spans="1:6" x14ac:dyDescent="0.3">
      <c r="A819" t="s">
        <v>2785</v>
      </c>
      <c r="B819" t="s">
        <v>2786</v>
      </c>
      <c r="C819" t="s">
        <v>2787</v>
      </c>
      <c r="D819" t="s">
        <v>2788</v>
      </c>
      <c r="E819" t="s">
        <v>2789</v>
      </c>
      <c r="F819" t="str">
        <f>HYPERLINK("https://talan.bank.gov.ua/get-user-certificate/0ep93-xyMPcHGVMsXP6b","Завантажити сертифікат")</f>
        <v>Завантажити сертифікат</v>
      </c>
    </row>
    <row r="820" spans="1:6" x14ac:dyDescent="0.3">
      <c r="A820" t="s">
        <v>2790</v>
      </c>
      <c r="B820" t="s">
        <v>2791</v>
      </c>
      <c r="C820" t="s">
        <v>2792</v>
      </c>
      <c r="D820" t="s">
        <v>2788</v>
      </c>
      <c r="E820" t="s">
        <v>2789</v>
      </c>
      <c r="F820" t="str">
        <f>HYPERLINK("https://talan.bank.gov.ua/get-user-certificate/0ep930w6JlbbpeAc6P82","Завантажити сертифікат")</f>
        <v>Завантажити сертифікат</v>
      </c>
    </row>
    <row r="821" spans="1:6" x14ac:dyDescent="0.3">
      <c r="A821" t="s">
        <v>2793</v>
      </c>
      <c r="B821" t="s">
        <v>2794</v>
      </c>
      <c r="C821" t="s">
        <v>2795</v>
      </c>
      <c r="D821" t="s">
        <v>2788</v>
      </c>
      <c r="E821" t="s">
        <v>2789</v>
      </c>
      <c r="F821" t="str">
        <f>HYPERLINK("https://talan.bank.gov.ua/get-user-certificate/0ep938R7VBAlogHjjPY7","Завантажити сертифікат")</f>
        <v>Завантажити сертифікат</v>
      </c>
    </row>
    <row r="822" spans="1:6" x14ac:dyDescent="0.3">
      <c r="A822" t="s">
        <v>2796</v>
      </c>
      <c r="B822" t="s">
        <v>2797</v>
      </c>
      <c r="C822" t="s">
        <v>2798</v>
      </c>
      <c r="D822" t="s">
        <v>2788</v>
      </c>
      <c r="E822" t="s">
        <v>2789</v>
      </c>
      <c r="F822" t="str">
        <f>HYPERLINK("https://talan.bank.gov.ua/get-user-certificate/0ep93k_PIMduHQq9yZ2I","Завантажити сертифікат")</f>
        <v>Завантажити сертифікат</v>
      </c>
    </row>
    <row r="823" spans="1:6" x14ac:dyDescent="0.3">
      <c r="A823" t="s">
        <v>2799</v>
      </c>
      <c r="B823" t="s">
        <v>2800</v>
      </c>
      <c r="C823" t="s">
        <v>2801</v>
      </c>
      <c r="D823" t="s">
        <v>2802</v>
      </c>
      <c r="E823" t="s">
        <v>2803</v>
      </c>
      <c r="F823" t="str">
        <f>HYPERLINK("https://talan.bank.gov.ua/get-user-certificate/0ep93RT3f_BXR1W-af2V","Завантажити сертифікат")</f>
        <v>Завантажити сертифікат</v>
      </c>
    </row>
    <row r="824" spans="1:6" x14ac:dyDescent="0.3">
      <c r="A824" t="s">
        <v>2804</v>
      </c>
      <c r="B824" t="s">
        <v>2805</v>
      </c>
      <c r="C824" t="s">
        <v>2806</v>
      </c>
      <c r="D824" t="s">
        <v>2807</v>
      </c>
      <c r="E824" t="s">
        <v>2803</v>
      </c>
      <c r="F824" t="str">
        <f>HYPERLINK("https://talan.bank.gov.ua/get-user-certificate/0ep93EGl4zbHuTV__Vmi","Завантажити сертифікат")</f>
        <v>Завантажити сертифікат</v>
      </c>
    </row>
    <row r="825" spans="1:6" x14ac:dyDescent="0.3">
      <c r="A825" t="s">
        <v>2808</v>
      </c>
      <c r="B825" t="s">
        <v>2809</v>
      </c>
      <c r="C825" t="s">
        <v>2810</v>
      </c>
      <c r="D825" t="s">
        <v>2811</v>
      </c>
      <c r="E825" t="s">
        <v>2803</v>
      </c>
      <c r="F825" t="str">
        <f>HYPERLINK("https://talan.bank.gov.ua/get-user-certificate/0ep93GtjInJFb9ow27OK","Завантажити сертифікат")</f>
        <v>Завантажити сертифікат</v>
      </c>
    </row>
    <row r="826" spans="1:6" x14ac:dyDescent="0.3">
      <c r="A826" t="s">
        <v>2812</v>
      </c>
      <c r="B826" t="s">
        <v>2813</v>
      </c>
      <c r="C826" t="s">
        <v>2814</v>
      </c>
      <c r="D826" t="s">
        <v>2815</v>
      </c>
      <c r="E826" t="s">
        <v>2803</v>
      </c>
      <c r="F826" t="str">
        <f>HYPERLINK("https://talan.bank.gov.ua/get-user-certificate/0ep938oLK9BtL9QYa0oQ","Завантажити сертифікат")</f>
        <v>Завантажити сертифікат</v>
      </c>
    </row>
    <row r="827" spans="1:6" x14ac:dyDescent="0.3">
      <c r="A827" t="s">
        <v>2816</v>
      </c>
      <c r="B827" t="s">
        <v>2817</v>
      </c>
      <c r="C827" t="s">
        <v>2818</v>
      </c>
      <c r="D827" t="s">
        <v>2819</v>
      </c>
      <c r="E827" t="s">
        <v>2820</v>
      </c>
      <c r="F827" t="str">
        <f>HYPERLINK("https://talan.bank.gov.ua/get-user-certificate/0ep93B22mTrMTzQS_FR9","Завантажити сертифікат")</f>
        <v>Завантажити сертифікат</v>
      </c>
    </row>
    <row r="828" spans="1:6" x14ac:dyDescent="0.3">
      <c r="A828" t="s">
        <v>2821</v>
      </c>
      <c r="B828" t="s">
        <v>2822</v>
      </c>
      <c r="C828" t="s">
        <v>2823</v>
      </c>
      <c r="D828" t="s">
        <v>2819</v>
      </c>
      <c r="E828" t="s">
        <v>2820</v>
      </c>
      <c r="F828" t="str">
        <f>HYPERLINK("https://talan.bank.gov.ua/get-user-certificate/0ep93dEyTs8iUyaCcfsp","Завантажити сертифікат")</f>
        <v>Завантажити сертифікат</v>
      </c>
    </row>
    <row r="829" spans="1:6" x14ac:dyDescent="0.3">
      <c r="A829" t="s">
        <v>2824</v>
      </c>
      <c r="B829" t="s">
        <v>2825</v>
      </c>
      <c r="C829" t="s">
        <v>2826</v>
      </c>
      <c r="D829" t="s">
        <v>2819</v>
      </c>
      <c r="E829" t="s">
        <v>2820</v>
      </c>
      <c r="F829" t="str">
        <f>HYPERLINK("https://talan.bank.gov.ua/get-user-certificate/0ep93XhMC_Bryt9dc2xz","Завантажити сертифікат")</f>
        <v>Завантажити сертифікат</v>
      </c>
    </row>
    <row r="830" spans="1:6" x14ac:dyDescent="0.3">
      <c r="A830" t="s">
        <v>2827</v>
      </c>
      <c r="B830" t="s">
        <v>2828</v>
      </c>
      <c r="C830" t="s">
        <v>2829</v>
      </c>
      <c r="D830" t="s">
        <v>2819</v>
      </c>
      <c r="E830" t="s">
        <v>2820</v>
      </c>
      <c r="F830" t="str">
        <f>HYPERLINK("https://talan.bank.gov.ua/get-user-certificate/0ep934FfhjuM_xM_J4-U","Завантажити сертифікат")</f>
        <v>Завантажити сертифікат</v>
      </c>
    </row>
    <row r="831" spans="1:6" x14ac:dyDescent="0.3">
      <c r="A831" t="s">
        <v>2830</v>
      </c>
      <c r="B831" t="s">
        <v>2831</v>
      </c>
      <c r="C831" t="s">
        <v>2832</v>
      </c>
      <c r="D831" t="s">
        <v>2819</v>
      </c>
      <c r="E831" t="s">
        <v>2820</v>
      </c>
      <c r="F831" t="str">
        <f>HYPERLINK("https://talan.bank.gov.ua/get-user-certificate/0ep93ubmeh5991lTzBrL","Завантажити сертифікат")</f>
        <v>Завантажити сертифікат</v>
      </c>
    </row>
    <row r="832" spans="1:6" x14ac:dyDescent="0.3">
      <c r="A832" t="s">
        <v>2833</v>
      </c>
      <c r="B832" t="s">
        <v>2834</v>
      </c>
      <c r="C832" t="s">
        <v>2835</v>
      </c>
      <c r="D832" t="s">
        <v>2819</v>
      </c>
      <c r="E832" t="s">
        <v>2820</v>
      </c>
      <c r="F832" t="str">
        <f>HYPERLINK("https://talan.bank.gov.ua/get-user-certificate/0ep93z6jnOCpKikrba94","Завантажити сертифікат")</f>
        <v>Завантажити сертифікат</v>
      </c>
    </row>
    <row r="833" spans="1:6" x14ac:dyDescent="0.3">
      <c r="A833" t="s">
        <v>2836</v>
      </c>
      <c r="B833" t="s">
        <v>2837</v>
      </c>
      <c r="C833" t="s">
        <v>2838</v>
      </c>
      <c r="D833" t="s">
        <v>2819</v>
      </c>
      <c r="E833" t="s">
        <v>2820</v>
      </c>
      <c r="F833" t="str">
        <f>HYPERLINK("https://talan.bank.gov.ua/get-user-certificate/0ep93p3pCwhyPeARGl_i","Завантажити сертифікат")</f>
        <v>Завантажити сертифікат</v>
      </c>
    </row>
    <row r="834" spans="1:6" x14ac:dyDescent="0.3">
      <c r="A834" t="s">
        <v>2839</v>
      </c>
      <c r="B834" t="s">
        <v>2840</v>
      </c>
      <c r="C834" t="s">
        <v>2841</v>
      </c>
      <c r="D834" t="s">
        <v>2819</v>
      </c>
      <c r="E834" t="s">
        <v>2820</v>
      </c>
      <c r="F834" t="str">
        <f>HYPERLINK("https://talan.bank.gov.ua/get-user-certificate/0ep93zVln656Y1RNwGlL","Завантажити сертифікат")</f>
        <v>Завантажити сертифікат</v>
      </c>
    </row>
    <row r="835" spans="1:6" x14ac:dyDescent="0.3">
      <c r="A835" t="s">
        <v>2842</v>
      </c>
      <c r="B835" t="s">
        <v>2843</v>
      </c>
      <c r="C835" t="s">
        <v>2844</v>
      </c>
      <c r="D835" t="s">
        <v>2819</v>
      </c>
      <c r="E835" t="s">
        <v>2820</v>
      </c>
      <c r="F835" t="str">
        <f>HYPERLINK("https://talan.bank.gov.ua/get-user-certificate/0ep93W3embvSMSpiqOKW","Завантажити сертифікат")</f>
        <v>Завантажити сертифікат</v>
      </c>
    </row>
    <row r="836" spans="1:6" x14ac:dyDescent="0.3">
      <c r="A836" t="s">
        <v>2845</v>
      </c>
      <c r="B836" t="s">
        <v>2846</v>
      </c>
      <c r="C836" t="s">
        <v>2847</v>
      </c>
      <c r="D836" t="s">
        <v>2848</v>
      </c>
      <c r="E836" t="s">
        <v>2849</v>
      </c>
      <c r="F836" t="str">
        <f>HYPERLINK("https://talan.bank.gov.ua/get-user-certificate/0ep93_b9sXAzUkjRcElN","Завантажити сертифікат")</f>
        <v>Завантажити сертифікат</v>
      </c>
    </row>
    <row r="837" spans="1:6" x14ac:dyDescent="0.3">
      <c r="A837" t="s">
        <v>2850</v>
      </c>
      <c r="B837" t="s">
        <v>2851</v>
      </c>
      <c r="C837" t="s">
        <v>2852</v>
      </c>
      <c r="D837" t="s">
        <v>2848</v>
      </c>
      <c r="E837" t="s">
        <v>2849</v>
      </c>
      <c r="F837" t="str">
        <f>HYPERLINK("https://talan.bank.gov.ua/get-user-certificate/0ep93j-bRfflTG4N1act","Завантажити сертифікат")</f>
        <v>Завантажити сертифікат</v>
      </c>
    </row>
    <row r="838" spans="1:6" x14ac:dyDescent="0.3">
      <c r="A838" t="s">
        <v>2853</v>
      </c>
      <c r="B838" t="s">
        <v>2854</v>
      </c>
      <c r="C838" t="s">
        <v>2855</v>
      </c>
      <c r="D838" t="s">
        <v>2848</v>
      </c>
      <c r="E838" t="s">
        <v>2849</v>
      </c>
      <c r="F838" t="str">
        <f>HYPERLINK("https://talan.bank.gov.ua/get-user-certificate/0ep93xAIvQJqVT_-OI3V","Завантажити сертифікат")</f>
        <v>Завантажити сертифікат</v>
      </c>
    </row>
    <row r="839" spans="1:6" x14ac:dyDescent="0.3">
      <c r="A839" t="s">
        <v>2856</v>
      </c>
      <c r="B839" t="s">
        <v>2857</v>
      </c>
      <c r="C839" t="s">
        <v>2858</v>
      </c>
      <c r="D839" t="s">
        <v>2848</v>
      </c>
      <c r="E839" t="s">
        <v>2849</v>
      </c>
      <c r="F839" t="str">
        <f>HYPERLINK("https://talan.bank.gov.ua/get-user-certificate/0ep93KkheoevM0G4HWjO","Завантажити сертифікат")</f>
        <v>Завантажити сертифікат</v>
      </c>
    </row>
    <row r="840" spans="1:6" x14ac:dyDescent="0.3">
      <c r="A840" t="s">
        <v>2859</v>
      </c>
      <c r="B840" t="s">
        <v>2860</v>
      </c>
      <c r="C840" t="s">
        <v>2861</v>
      </c>
      <c r="D840" t="s">
        <v>2848</v>
      </c>
      <c r="E840" t="s">
        <v>2849</v>
      </c>
      <c r="F840" t="str">
        <f>HYPERLINK("https://talan.bank.gov.ua/get-user-certificate/0ep93MvUQ2f2lG-FGeDS","Завантажити сертифікат")</f>
        <v>Завантажити сертифікат</v>
      </c>
    </row>
    <row r="841" spans="1:6" x14ac:dyDescent="0.3">
      <c r="A841" t="s">
        <v>2862</v>
      </c>
      <c r="B841" t="s">
        <v>2863</v>
      </c>
      <c r="C841" t="s">
        <v>2864</v>
      </c>
      <c r="D841" t="s">
        <v>2848</v>
      </c>
      <c r="E841" t="s">
        <v>2849</v>
      </c>
      <c r="F841" t="str">
        <f>HYPERLINK("https://talan.bank.gov.ua/get-user-certificate/0ep93Ch729VJqdxO9KQu","Завантажити сертифікат")</f>
        <v>Завантажити сертифікат</v>
      </c>
    </row>
    <row r="842" spans="1:6" x14ac:dyDescent="0.3">
      <c r="A842" t="s">
        <v>2865</v>
      </c>
      <c r="B842" t="s">
        <v>2866</v>
      </c>
      <c r="C842" t="s">
        <v>2867</v>
      </c>
      <c r="D842" t="s">
        <v>2868</v>
      </c>
      <c r="E842" t="s">
        <v>2869</v>
      </c>
      <c r="F842" t="str">
        <f>HYPERLINK("https://talan.bank.gov.ua/get-user-certificate/0ep93Q1cPYq8pSifVUjs","Завантажити сертифікат")</f>
        <v>Завантажити сертифікат</v>
      </c>
    </row>
    <row r="843" spans="1:6" x14ac:dyDescent="0.3">
      <c r="A843" t="s">
        <v>2870</v>
      </c>
      <c r="B843" t="s">
        <v>2871</v>
      </c>
      <c r="C843" t="s">
        <v>2872</v>
      </c>
      <c r="D843" t="s">
        <v>2873</v>
      </c>
      <c r="E843" t="s">
        <v>2874</v>
      </c>
      <c r="F843" t="str">
        <f>HYPERLINK("https://talan.bank.gov.ua/get-user-certificate/0ep931OlkVCGBb5a0X33","Завантажити сертифікат")</f>
        <v>Завантажити сертифікат</v>
      </c>
    </row>
    <row r="844" spans="1:6" x14ac:dyDescent="0.3">
      <c r="A844" t="s">
        <v>2875</v>
      </c>
      <c r="B844" t="s">
        <v>2876</v>
      </c>
      <c r="C844" t="s">
        <v>2877</v>
      </c>
      <c r="D844" t="s">
        <v>2873</v>
      </c>
      <c r="E844" t="s">
        <v>2874</v>
      </c>
      <c r="F844" t="str">
        <f>HYPERLINK("https://talan.bank.gov.ua/get-user-certificate/0ep93jRR9PFuL2lYnpZH","Завантажити сертифікат")</f>
        <v>Завантажити сертифікат</v>
      </c>
    </row>
    <row r="845" spans="1:6" x14ac:dyDescent="0.3">
      <c r="A845" t="s">
        <v>2878</v>
      </c>
      <c r="B845" t="s">
        <v>2879</v>
      </c>
      <c r="C845" t="s">
        <v>2880</v>
      </c>
      <c r="D845" t="s">
        <v>2873</v>
      </c>
      <c r="E845" t="s">
        <v>2874</v>
      </c>
      <c r="F845" t="str">
        <f>HYPERLINK("https://talan.bank.gov.ua/get-user-certificate/0ep93QURJGCRq213Qhae","Завантажити сертифікат")</f>
        <v>Завантажити сертифікат</v>
      </c>
    </row>
    <row r="846" spans="1:6" x14ac:dyDescent="0.3">
      <c r="A846" t="s">
        <v>2881</v>
      </c>
      <c r="B846" t="s">
        <v>2882</v>
      </c>
      <c r="C846" t="s">
        <v>2883</v>
      </c>
      <c r="D846" t="s">
        <v>2873</v>
      </c>
      <c r="E846" t="s">
        <v>2874</v>
      </c>
      <c r="F846" t="str">
        <f>HYPERLINK("https://talan.bank.gov.ua/get-user-certificate/0ep93wds8VbJT41rwJ2s","Завантажити сертифікат")</f>
        <v>Завантажити сертифікат</v>
      </c>
    </row>
    <row r="847" spans="1:6" x14ac:dyDescent="0.3">
      <c r="A847" t="s">
        <v>2884</v>
      </c>
      <c r="B847" t="s">
        <v>2885</v>
      </c>
      <c r="C847" t="s">
        <v>2886</v>
      </c>
      <c r="D847" t="s">
        <v>2873</v>
      </c>
      <c r="E847" t="s">
        <v>2874</v>
      </c>
      <c r="F847" t="str">
        <f>HYPERLINK("https://talan.bank.gov.ua/get-user-certificate/0ep93L2-YXBAWHzq7lBi","Завантажити сертифікат")</f>
        <v>Завантажити сертифікат</v>
      </c>
    </row>
    <row r="848" spans="1:6" x14ac:dyDescent="0.3">
      <c r="A848" t="s">
        <v>2887</v>
      </c>
      <c r="B848" t="s">
        <v>2888</v>
      </c>
      <c r="C848" t="s">
        <v>2889</v>
      </c>
      <c r="D848" t="s">
        <v>2873</v>
      </c>
      <c r="E848" t="s">
        <v>2874</v>
      </c>
      <c r="F848" t="str">
        <f>HYPERLINK("https://talan.bank.gov.ua/get-user-certificate/0ep933P-SbzC0nYjx64h","Завантажити сертифікат")</f>
        <v>Завантажити сертифікат</v>
      </c>
    </row>
    <row r="849" spans="1:6" x14ac:dyDescent="0.3">
      <c r="A849" t="s">
        <v>2890</v>
      </c>
      <c r="B849" t="s">
        <v>2891</v>
      </c>
      <c r="C849" t="s">
        <v>2892</v>
      </c>
      <c r="D849" t="s">
        <v>2873</v>
      </c>
      <c r="E849" t="s">
        <v>2874</v>
      </c>
      <c r="F849" t="str">
        <f>HYPERLINK("https://talan.bank.gov.ua/get-user-certificate/0ep93-u56QoLKsOTpG1c","Завантажити сертифікат")</f>
        <v>Завантажити сертифікат</v>
      </c>
    </row>
    <row r="850" spans="1:6" x14ac:dyDescent="0.3">
      <c r="A850" t="s">
        <v>2893</v>
      </c>
      <c r="B850" t="s">
        <v>2894</v>
      </c>
      <c r="C850" t="s">
        <v>2895</v>
      </c>
      <c r="D850" t="s">
        <v>2873</v>
      </c>
      <c r="E850" t="s">
        <v>2874</v>
      </c>
      <c r="F850" t="str">
        <f>HYPERLINK("https://talan.bank.gov.ua/get-user-certificate/0ep93d6c4ZeyoYHnEQGb","Завантажити сертифікат")</f>
        <v>Завантажити сертифікат</v>
      </c>
    </row>
    <row r="851" spans="1:6" x14ac:dyDescent="0.3">
      <c r="A851" t="s">
        <v>2896</v>
      </c>
      <c r="B851" t="s">
        <v>2897</v>
      </c>
      <c r="C851" t="s">
        <v>2898</v>
      </c>
      <c r="D851" t="s">
        <v>2899</v>
      </c>
      <c r="E851" t="s">
        <v>2900</v>
      </c>
      <c r="F851" t="str">
        <f>HYPERLINK("https://talan.bank.gov.ua/get-user-certificate/0ep93Y7tyT_zfirPlpjk","Завантажити сертифікат")</f>
        <v>Завантажити сертифікат</v>
      </c>
    </row>
    <row r="852" spans="1:6" x14ac:dyDescent="0.3">
      <c r="A852" t="s">
        <v>2901</v>
      </c>
      <c r="B852" t="s">
        <v>2902</v>
      </c>
      <c r="C852" t="s">
        <v>2903</v>
      </c>
      <c r="D852" t="s">
        <v>2899</v>
      </c>
      <c r="E852" t="s">
        <v>2900</v>
      </c>
      <c r="F852" t="str">
        <f>HYPERLINK("https://talan.bank.gov.ua/get-user-certificate/0ep93tXA8SMX3wd4bYA5","Завантажити сертифікат")</f>
        <v>Завантажити сертифікат</v>
      </c>
    </row>
    <row r="853" spans="1:6" x14ac:dyDescent="0.3">
      <c r="A853" t="s">
        <v>2904</v>
      </c>
      <c r="B853" t="s">
        <v>2905</v>
      </c>
      <c r="C853" t="s">
        <v>2906</v>
      </c>
      <c r="D853" t="s">
        <v>2899</v>
      </c>
      <c r="E853" t="s">
        <v>2900</v>
      </c>
      <c r="F853" t="str">
        <f>HYPERLINK("https://talan.bank.gov.ua/get-user-certificate/0ep93DWgzJwKNU7SwDFQ","Завантажити сертифікат")</f>
        <v>Завантажити сертифікат</v>
      </c>
    </row>
    <row r="854" spans="1:6" x14ac:dyDescent="0.3">
      <c r="A854" t="s">
        <v>2907</v>
      </c>
      <c r="B854" t="s">
        <v>2908</v>
      </c>
      <c r="C854" t="s">
        <v>2909</v>
      </c>
      <c r="D854" t="s">
        <v>2910</v>
      </c>
      <c r="E854" t="s">
        <v>2911</v>
      </c>
      <c r="F854" t="str">
        <f>HYPERLINK("https://talan.bank.gov.ua/get-user-certificate/0ep93ZFSblLShVncnJBd","Завантажити сертифікат")</f>
        <v>Завантажити сертифікат</v>
      </c>
    </row>
    <row r="855" spans="1:6" x14ac:dyDescent="0.3">
      <c r="A855" t="s">
        <v>2912</v>
      </c>
      <c r="B855" t="s">
        <v>2913</v>
      </c>
      <c r="C855" t="s">
        <v>2914</v>
      </c>
      <c r="D855" t="s">
        <v>2915</v>
      </c>
      <c r="E855" t="s">
        <v>2916</v>
      </c>
      <c r="F855" t="str">
        <f>HYPERLINK("https://talan.bank.gov.ua/get-user-certificate/0ep93DrC-PevWFQJCrHN","Завантажити сертифікат")</f>
        <v>Завантажити сертифікат</v>
      </c>
    </row>
    <row r="856" spans="1:6" x14ac:dyDescent="0.3">
      <c r="A856" t="s">
        <v>2917</v>
      </c>
      <c r="B856" t="s">
        <v>2918</v>
      </c>
      <c r="C856" t="s">
        <v>2919</v>
      </c>
      <c r="D856" t="s">
        <v>2915</v>
      </c>
      <c r="E856" t="s">
        <v>2916</v>
      </c>
      <c r="F856" t="str">
        <f>HYPERLINK("https://talan.bank.gov.ua/get-user-certificate/0ep93slbuxr_9ztq2V1a","Завантажити сертифікат")</f>
        <v>Завантажити сертифікат</v>
      </c>
    </row>
    <row r="857" spans="1:6" x14ac:dyDescent="0.3">
      <c r="A857" t="s">
        <v>2920</v>
      </c>
      <c r="B857" t="s">
        <v>2921</v>
      </c>
      <c r="C857" t="s">
        <v>2922</v>
      </c>
      <c r="D857" t="s">
        <v>2915</v>
      </c>
      <c r="E857" t="s">
        <v>2916</v>
      </c>
      <c r="F857" t="str">
        <f>HYPERLINK("https://talan.bank.gov.ua/get-user-certificate/0ep93Fva2aSM3YYmfrlx","Завантажити сертифікат")</f>
        <v>Завантажити сертифікат</v>
      </c>
    </row>
    <row r="858" spans="1:6" x14ac:dyDescent="0.3">
      <c r="A858" t="s">
        <v>2923</v>
      </c>
      <c r="B858" t="s">
        <v>2924</v>
      </c>
      <c r="C858" t="s">
        <v>2925</v>
      </c>
      <c r="D858" t="s">
        <v>2915</v>
      </c>
      <c r="E858" t="s">
        <v>2916</v>
      </c>
      <c r="F858" t="str">
        <f>HYPERLINK("https://talan.bank.gov.ua/get-user-certificate/0ep93ymZIN_hZIEO8P1V","Завантажити сертифікат")</f>
        <v>Завантажити сертифікат</v>
      </c>
    </row>
    <row r="859" spans="1:6" x14ac:dyDescent="0.3">
      <c r="A859" t="s">
        <v>2926</v>
      </c>
      <c r="B859" t="s">
        <v>2927</v>
      </c>
      <c r="C859" t="s">
        <v>2928</v>
      </c>
      <c r="D859" t="s">
        <v>2915</v>
      </c>
      <c r="E859" t="s">
        <v>2916</v>
      </c>
      <c r="F859" t="str">
        <f>HYPERLINK("https://talan.bank.gov.ua/get-user-certificate/0ep93Mhw2nUFyMtgywmu","Завантажити сертифікат")</f>
        <v>Завантажити сертифікат</v>
      </c>
    </row>
    <row r="860" spans="1:6" x14ac:dyDescent="0.3">
      <c r="A860" t="s">
        <v>2929</v>
      </c>
      <c r="B860" t="s">
        <v>2930</v>
      </c>
      <c r="C860" t="s">
        <v>2931</v>
      </c>
      <c r="D860" t="s">
        <v>2915</v>
      </c>
      <c r="E860" t="s">
        <v>2916</v>
      </c>
      <c r="F860" t="str">
        <f>HYPERLINK("https://talan.bank.gov.ua/get-user-certificate/0ep93ZZkWDlHVkxoBM6S","Завантажити сертифікат")</f>
        <v>Завантажити сертифікат</v>
      </c>
    </row>
    <row r="861" spans="1:6" x14ac:dyDescent="0.3">
      <c r="A861" t="s">
        <v>2932</v>
      </c>
      <c r="B861" t="s">
        <v>2933</v>
      </c>
      <c r="C861" t="s">
        <v>2934</v>
      </c>
      <c r="D861" t="s">
        <v>2915</v>
      </c>
      <c r="E861" t="s">
        <v>2916</v>
      </c>
      <c r="F861" t="str">
        <f>HYPERLINK("https://talan.bank.gov.ua/get-user-certificate/0ep93HsW24Lrl6KR-lYi","Завантажити сертифікат")</f>
        <v>Завантажити сертифікат</v>
      </c>
    </row>
    <row r="862" spans="1:6" x14ac:dyDescent="0.3">
      <c r="A862" t="s">
        <v>2935</v>
      </c>
      <c r="B862" t="s">
        <v>2936</v>
      </c>
      <c r="C862" t="s">
        <v>2937</v>
      </c>
      <c r="D862" t="s">
        <v>2915</v>
      </c>
      <c r="E862" t="s">
        <v>2916</v>
      </c>
      <c r="F862" t="str">
        <f>HYPERLINK("https://talan.bank.gov.ua/get-user-certificate/0ep93g1Iyb2zeheKOcBS","Завантажити сертифікат")</f>
        <v>Завантажити сертифікат</v>
      </c>
    </row>
    <row r="863" spans="1:6" x14ac:dyDescent="0.3">
      <c r="A863" t="s">
        <v>2938</v>
      </c>
      <c r="B863" t="s">
        <v>2939</v>
      </c>
      <c r="C863" t="s">
        <v>2940</v>
      </c>
      <c r="D863" t="s">
        <v>2915</v>
      </c>
      <c r="E863" t="s">
        <v>2916</v>
      </c>
      <c r="F863" t="str">
        <f>HYPERLINK("https://talan.bank.gov.ua/get-user-certificate/0ep93XBJqz48JihBu1mi","Завантажити сертифікат")</f>
        <v>Завантажити сертифікат</v>
      </c>
    </row>
    <row r="864" spans="1:6" x14ac:dyDescent="0.3">
      <c r="A864" t="s">
        <v>2941</v>
      </c>
      <c r="B864" t="s">
        <v>2942</v>
      </c>
      <c r="C864" t="s">
        <v>2943</v>
      </c>
      <c r="D864" t="s">
        <v>2915</v>
      </c>
      <c r="E864" t="s">
        <v>2916</v>
      </c>
      <c r="F864" t="str">
        <f>HYPERLINK("https://talan.bank.gov.ua/get-user-certificate/0ep93vCkAH9MWiWjE3_e","Завантажити сертифікат")</f>
        <v>Завантажити сертифікат</v>
      </c>
    </row>
    <row r="865" spans="1:6" x14ac:dyDescent="0.3">
      <c r="A865" t="s">
        <v>2944</v>
      </c>
      <c r="B865" t="s">
        <v>2945</v>
      </c>
      <c r="C865" t="s">
        <v>2946</v>
      </c>
      <c r="D865" t="s">
        <v>2915</v>
      </c>
      <c r="E865" t="s">
        <v>2916</v>
      </c>
      <c r="F865" t="str">
        <f>HYPERLINK("https://talan.bank.gov.ua/get-user-certificate/0ep93cGrQUFjd0JCgFWm","Завантажити сертифікат")</f>
        <v>Завантажити сертифікат</v>
      </c>
    </row>
    <row r="866" spans="1:6" x14ac:dyDescent="0.3">
      <c r="A866" t="s">
        <v>2947</v>
      </c>
      <c r="B866" t="s">
        <v>2948</v>
      </c>
      <c r="C866" t="s">
        <v>2949</v>
      </c>
      <c r="D866" t="s">
        <v>2915</v>
      </c>
      <c r="E866" t="s">
        <v>2916</v>
      </c>
      <c r="F866" t="str">
        <f>HYPERLINK("https://talan.bank.gov.ua/get-user-certificate/0ep9391bp3uaYZFHg94V","Завантажити сертифікат")</f>
        <v>Завантажити сертифікат</v>
      </c>
    </row>
    <row r="867" spans="1:6" x14ac:dyDescent="0.3">
      <c r="A867" t="s">
        <v>2950</v>
      </c>
      <c r="B867" t="s">
        <v>2951</v>
      </c>
      <c r="C867" t="s">
        <v>2952</v>
      </c>
      <c r="D867" t="s">
        <v>2953</v>
      </c>
      <c r="E867" t="s">
        <v>2954</v>
      </c>
      <c r="F867" t="str">
        <f>HYPERLINK("https://talan.bank.gov.ua/get-user-certificate/0ep93nSxRq57adFMQQtI","Завантажити сертифікат")</f>
        <v>Завантажити сертифікат</v>
      </c>
    </row>
    <row r="868" spans="1:6" x14ac:dyDescent="0.3">
      <c r="A868" t="s">
        <v>2955</v>
      </c>
      <c r="B868" t="s">
        <v>2956</v>
      </c>
      <c r="C868" t="s">
        <v>2957</v>
      </c>
      <c r="D868" t="s">
        <v>2953</v>
      </c>
      <c r="E868" t="s">
        <v>2954</v>
      </c>
      <c r="F868" t="str">
        <f>HYPERLINK("https://talan.bank.gov.ua/get-user-certificate/0ep93VHkSoew2TBw5YZP","Завантажити сертифікат")</f>
        <v>Завантажити сертифікат</v>
      </c>
    </row>
    <row r="869" spans="1:6" x14ac:dyDescent="0.3">
      <c r="A869" t="s">
        <v>2958</v>
      </c>
      <c r="B869" t="s">
        <v>2959</v>
      </c>
      <c r="C869" t="s">
        <v>2960</v>
      </c>
      <c r="D869" t="s">
        <v>2953</v>
      </c>
      <c r="E869" t="s">
        <v>2954</v>
      </c>
      <c r="F869" t="str">
        <f>HYPERLINK("https://talan.bank.gov.ua/get-user-certificate/0ep93kCK_H607jJSh2Tw","Завантажити сертифікат")</f>
        <v>Завантажити сертифікат</v>
      </c>
    </row>
    <row r="870" spans="1:6" x14ac:dyDescent="0.3">
      <c r="A870" t="s">
        <v>2961</v>
      </c>
      <c r="B870" t="s">
        <v>2962</v>
      </c>
      <c r="C870" t="s">
        <v>2963</v>
      </c>
      <c r="D870" t="s">
        <v>2964</v>
      </c>
      <c r="E870" t="s">
        <v>2965</v>
      </c>
      <c r="F870" t="str">
        <f>HYPERLINK("https://talan.bank.gov.ua/get-user-certificate/0ep93OeJmBpIqOI3mfAX","Завантажити сертифікат")</f>
        <v>Завантажити сертифікат</v>
      </c>
    </row>
    <row r="871" spans="1:6" x14ac:dyDescent="0.3">
      <c r="A871" t="s">
        <v>2966</v>
      </c>
      <c r="B871" t="s">
        <v>2967</v>
      </c>
      <c r="C871" t="s">
        <v>2968</v>
      </c>
      <c r="D871" t="s">
        <v>2964</v>
      </c>
      <c r="E871" t="s">
        <v>2965</v>
      </c>
      <c r="F871" t="str">
        <f>HYPERLINK("https://talan.bank.gov.ua/get-user-certificate/0ep93Z1Lt7dClxXj7Kzj","Завантажити сертифікат")</f>
        <v>Завантажити сертифікат</v>
      </c>
    </row>
    <row r="872" spans="1:6" x14ac:dyDescent="0.3">
      <c r="A872" t="s">
        <v>2969</v>
      </c>
      <c r="B872" t="s">
        <v>2970</v>
      </c>
      <c r="C872" t="s">
        <v>2971</v>
      </c>
      <c r="D872" t="s">
        <v>2972</v>
      </c>
      <c r="E872" t="s">
        <v>2973</v>
      </c>
      <c r="F872" t="str">
        <f>HYPERLINK("https://talan.bank.gov.ua/get-user-certificate/0ep93KWO50iGGf9Vtmk9","Завантажити сертифікат")</f>
        <v>Завантажити сертифікат</v>
      </c>
    </row>
    <row r="873" spans="1:6" x14ac:dyDescent="0.3">
      <c r="A873" t="s">
        <v>2974</v>
      </c>
      <c r="B873" t="s">
        <v>2975</v>
      </c>
      <c r="C873" t="s">
        <v>2976</v>
      </c>
      <c r="D873" t="s">
        <v>2977</v>
      </c>
      <c r="E873" t="s">
        <v>2978</v>
      </c>
      <c r="F873" t="str">
        <f>HYPERLINK("https://talan.bank.gov.ua/get-user-certificate/0ep93uVpwew5ft6xb_Fc","Завантажити сертифікат")</f>
        <v>Завантажити сертифікат</v>
      </c>
    </row>
    <row r="874" spans="1:6" x14ac:dyDescent="0.3">
      <c r="A874" t="s">
        <v>2979</v>
      </c>
      <c r="B874" t="s">
        <v>2980</v>
      </c>
      <c r="C874" t="s">
        <v>2981</v>
      </c>
      <c r="D874" t="s">
        <v>2982</v>
      </c>
      <c r="E874" t="s">
        <v>2978</v>
      </c>
      <c r="F874" t="str">
        <f>HYPERLINK("https://talan.bank.gov.ua/get-user-certificate/0ep931rxBM_jjRmdKb2i","Завантажити сертифікат")</f>
        <v>Завантажити сертифікат</v>
      </c>
    </row>
    <row r="875" spans="1:6" x14ac:dyDescent="0.3">
      <c r="A875" t="s">
        <v>2983</v>
      </c>
      <c r="B875" t="s">
        <v>2984</v>
      </c>
      <c r="C875" t="s">
        <v>2985</v>
      </c>
      <c r="D875" t="s">
        <v>2986</v>
      </c>
      <c r="E875" t="s">
        <v>2987</v>
      </c>
      <c r="F875" t="str">
        <f>HYPERLINK("https://talan.bank.gov.ua/get-user-certificate/0ep93sgclexkKaSgD87j","Завантажити сертифікат")</f>
        <v>Завантажити сертифікат</v>
      </c>
    </row>
    <row r="876" spans="1:6" x14ac:dyDescent="0.3">
      <c r="A876" t="s">
        <v>2988</v>
      </c>
      <c r="B876" t="s">
        <v>2989</v>
      </c>
      <c r="C876" t="s">
        <v>2990</v>
      </c>
      <c r="D876" t="s">
        <v>2986</v>
      </c>
      <c r="E876" t="s">
        <v>2987</v>
      </c>
      <c r="F876" t="str">
        <f>HYPERLINK("https://talan.bank.gov.ua/get-user-certificate/0ep930hGloMZDR72qLR0","Завантажити сертифікат")</f>
        <v>Завантажити сертифікат</v>
      </c>
    </row>
    <row r="877" spans="1:6" x14ac:dyDescent="0.3">
      <c r="A877" t="s">
        <v>2991</v>
      </c>
      <c r="B877" t="s">
        <v>2992</v>
      </c>
      <c r="C877" t="s">
        <v>2993</v>
      </c>
      <c r="D877" t="s">
        <v>2986</v>
      </c>
      <c r="E877" t="s">
        <v>2987</v>
      </c>
      <c r="F877" t="str">
        <f>HYPERLINK("https://talan.bank.gov.ua/get-user-certificate/0ep937X_FIkYSkulbCRA","Завантажити сертифікат")</f>
        <v>Завантажити сертифікат</v>
      </c>
    </row>
    <row r="878" spans="1:6" x14ac:dyDescent="0.3">
      <c r="A878" t="s">
        <v>2994</v>
      </c>
      <c r="B878" t="s">
        <v>2995</v>
      </c>
      <c r="C878" t="s">
        <v>2996</v>
      </c>
      <c r="D878" t="s">
        <v>2997</v>
      </c>
      <c r="E878" t="s">
        <v>2998</v>
      </c>
      <c r="F878" t="str">
        <f>HYPERLINK("https://talan.bank.gov.ua/get-user-certificate/0ep93uHd2CCE3OxHXU0b","Завантажити сертифікат")</f>
        <v>Завантажити сертифікат</v>
      </c>
    </row>
    <row r="879" spans="1:6" x14ac:dyDescent="0.3">
      <c r="A879" t="s">
        <v>2999</v>
      </c>
      <c r="B879" t="s">
        <v>3000</v>
      </c>
      <c r="C879" t="s">
        <v>3001</v>
      </c>
      <c r="D879" t="s">
        <v>2997</v>
      </c>
      <c r="E879" t="s">
        <v>2998</v>
      </c>
      <c r="F879" t="str">
        <f>HYPERLINK("https://talan.bank.gov.ua/get-user-certificate/0ep9380E1QdoyFwxvv4-","Завантажити сертифікат")</f>
        <v>Завантажити сертифікат</v>
      </c>
    </row>
    <row r="880" spans="1:6" x14ac:dyDescent="0.3">
      <c r="A880" t="s">
        <v>3002</v>
      </c>
      <c r="B880" t="s">
        <v>3003</v>
      </c>
      <c r="C880" t="s">
        <v>3004</v>
      </c>
      <c r="D880" t="s">
        <v>3005</v>
      </c>
      <c r="E880" t="s">
        <v>3006</v>
      </c>
      <c r="F880" t="str">
        <f>HYPERLINK("https://talan.bank.gov.ua/get-user-certificate/0ep93ngLUgmH7RECAKLy","Завантажити сертифікат")</f>
        <v>Завантажити сертифікат</v>
      </c>
    </row>
    <row r="881" spans="1:6" x14ac:dyDescent="0.3">
      <c r="A881" t="s">
        <v>3007</v>
      </c>
      <c r="B881" t="s">
        <v>3008</v>
      </c>
      <c r="C881" t="s">
        <v>3009</v>
      </c>
      <c r="D881" t="s">
        <v>3005</v>
      </c>
      <c r="E881" t="s">
        <v>3006</v>
      </c>
      <c r="F881" t="str">
        <f>HYPERLINK("https://talan.bank.gov.ua/get-user-certificate/0ep93heJtTn9usIBDUpQ","Завантажити сертифікат")</f>
        <v>Завантажити сертифікат</v>
      </c>
    </row>
    <row r="882" spans="1:6" x14ac:dyDescent="0.3">
      <c r="A882" t="s">
        <v>3010</v>
      </c>
      <c r="B882" t="s">
        <v>3011</v>
      </c>
      <c r="C882" t="s">
        <v>3012</v>
      </c>
      <c r="D882" t="s">
        <v>3005</v>
      </c>
      <c r="E882" t="s">
        <v>3006</v>
      </c>
      <c r="F882" t="str">
        <f>HYPERLINK("https://talan.bank.gov.ua/get-user-certificate/0ep93ZvREzMBob6XxNBs","Завантажити сертифікат")</f>
        <v>Завантажити сертифікат</v>
      </c>
    </row>
    <row r="883" spans="1:6" x14ac:dyDescent="0.3">
      <c r="A883" t="s">
        <v>3013</v>
      </c>
      <c r="B883" t="s">
        <v>3014</v>
      </c>
      <c r="C883" t="s">
        <v>3015</v>
      </c>
      <c r="D883" t="s">
        <v>3005</v>
      </c>
      <c r="E883" t="s">
        <v>3006</v>
      </c>
      <c r="F883" t="str">
        <f>HYPERLINK("https://talan.bank.gov.ua/get-user-certificate/0ep93UZU9k4gLqFC5jhq","Завантажити сертифікат")</f>
        <v>Завантажити сертифікат</v>
      </c>
    </row>
    <row r="884" spans="1:6" x14ac:dyDescent="0.3">
      <c r="A884" t="s">
        <v>3016</v>
      </c>
      <c r="B884" t="s">
        <v>3017</v>
      </c>
      <c r="C884" t="s">
        <v>3018</v>
      </c>
      <c r="D884" t="s">
        <v>3005</v>
      </c>
      <c r="E884" t="s">
        <v>3006</v>
      </c>
      <c r="F884" t="str">
        <f>HYPERLINK("https://talan.bank.gov.ua/get-user-certificate/0ep93UbKp77x004ETnLA","Завантажити сертифікат")</f>
        <v>Завантажити сертифікат</v>
      </c>
    </row>
    <row r="885" spans="1:6" x14ac:dyDescent="0.3">
      <c r="A885" t="s">
        <v>3019</v>
      </c>
      <c r="B885" t="s">
        <v>3020</v>
      </c>
      <c r="C885" t="s">
        <v>3021</v>
      </c>
      <c r="D885" t="s">
        <v>3005</v>
      </c>
      <c r="E885" t="s">
        <v>3006</v>
      </c>
      <c r="F885" t="str">
        <f>HYPERLINK("https://talan.bank.gov.ua/get-user-certificate/0ep934dF1akI2Hmf_tJv","Завантажити сертифікат")</f>
        <v>Завантажити сертифікат</v>
      </c>
    </row>
    <row r="886" spans="1:6" x14ac:dyDescent="0.3">
      <c r="A886" t="s">
        <v>3022</v>
      </c>
      <c r="B886" t="s">
        <v>3023</v>
      </c>
      <c r="C886" t="s">
        <v>3024</v>
      </c>
      <c r="D886" t="s">
        <v>3005</v>
      </c>
      <c r="E886" t="s">
        <v>3006</v>
      </c>
      <c r="F886" t="str">
        <f>HYPERLINK("https://talan.bank.gov.ua/get-user-certificate/0ep93yKmMVDX_Tem9DSQ","Завантажити сертифікат")</f>
        <v>Завантажити сертифікат</v>
      </c>
    </row>
    <row r="887" spans="1:6" x14ac:dyDescent="0.3">
      <c r="A887" t="s">
        <v>3025</v>
      </c>
      <c r="B887" t="s">
        <v>3026</v>
      </c>
      <c r="C887" t="s">
        <v>3027</v>
      </c>
      <c r="D887" t="s">
        <v>3005</v>
      </c>
      <c r="E887" t="s">
        <v>3006</v>
      </c>
      <c r="F887" t="str">
        <f>HYPERLINK("https://talan.bank.gov.ua/get-user-certificate/0ep93lp8NIc5OCjnJBiz","Завантажити сертифікат")</f>
        <v>Завантажити сертифікат</v>
      </c>
    </row>
    <row r="888" spans="1:6" x14ac:dyDescent="0.3">
      <c r="A888" t="s">
        <v>3028</v>
      </c>
      <c r="B888" t="s">
        <v>3029</v>
      </c>
      <c r="C888" t="s">
        <v>3030</v>
      </c>
      <c r="D888" t="s">
        <v>3005</v>
      </c>
      <c r="E888" t="s">
        <v>3006</v>
      </c>
      <c r="F888" t="str">
        <f>HYPERLINK("https://talan.bank.gov.ua/get-user-certificate/0ep93Ijbhjqhot20OEvR","Завантажити сертифікат")</f>
        <v>Завантажити сертифікат</v>
      </c>
    </row>
    <row r="889" spans="1:6" x14ac:dyDescent="0.3">
      <c r="A889" t="s">
        <v>3031</v>
      </c>
      <c r="B889" t="s">
        <v>3032</v>
      </c>
      <c r="C889" t="s">
        <v>3033</v>
      </c>
      <c r="D889" t="s">
        <v>3005</v>
      </c>
      <c r="E889" t="s">
        <v>3006</v>
      </c>
      <c r="F889" t="str">
        <f>HYPERLINK("https://talan.bank.gov.ua/get-user-certificate/0ep93QJXU8i61MNPR_vt","Завантажити сертифікат")</f>
        <v>Завантажити сертифікат</v>
      </c>
    </row>
    <row r="890" spans="1:6" x14ac:dyDescent="0.3">
      <c r="A890" t="s">
        <v>3034</v>
      </c>
      <c r="B890" t="s">
        <v>3035</v>
      </c>
      <c r="C890" t="s">
        <v>3036</v>
      </c>
      <c r="D890" t="s">
        <v>3005</v>
      </c>
      <c r="E890" t="s">
        <v>3006</v>
      </c>
      <c r="F890" t="str">
        <f>HYPERLINK("https://talan.bank.gov.ua/get-user-certificate/0ep93NBfBURWm1DzSeHY","Завантажити сертифікат")</f>
        <v>Завантажити сертифікат</v>
      </c>
    </row>
    <row r="891" spans="1:6" x14ac:dyDescent="0.3">
      <c r="A891" t="s">
        <v>3037</v>
      </c>
      <c r="B891" t="s">
        <v>3038</v>
      </c>
      <c r="C891" t="s">
        <v>3039</v>
      </c>
      <c r="D891" t="s">
        <v>3005</v>
      </c>
      <c r="E891" t="s">
        <v>3006</v>
      </c>
      <c r="F891" t="str">
        <f>HYPERLINK("https://talan.bank.gov.ua/get-user-certificate/0ep93uxTht2yII2RVYml","Завантажити сертифікат")</f>
        <v>Завантажити сертифікат</v>
      </c>
    </row>
    <row r="892" spans="1:6" x14ac:dyDescent="0.3">
      <c r="A892" t="s">
        <v>3040</v>
      </c>
      <c r="B892" t="s">
        <v>3041</v>
      </c>
      <c r="C892" t="s">
        <v>3042</v>
      </c>
      <c r="D892" t="s">
        <v>3005</v>
      </c>
      <c r="E892" t="s">
        <v>3006</v>
      </c>
      <c r="F892" t="str">
        <f>HYPERLINK("https://talan.bank.gov.ua/get-user-certificate/0ep93uT4ptpqMy590VYs","Завантажити сертифікат")</f>
        <v>Завантажити сертифікат</v>
      </c>
    </row>
    <row r="893" spans="1:6" x14ac:dyDescent="0.3">
      <c r="A893" t="s">
        <v>3043</v>
      </c>
      <c r="B893" t="s">
        <v>3044</v>
      </c>
      <c r="C893" t="s">
        <v>3045</v>
      </c>
      <c r="D893" t="s">
        <v>3046</v>
      </c>
      <c r="E893" t="s">
        <v>3047</v>
      </c>
      <c r="F893" t="str">
        <f>HYPERLINK("https://talan.bank.gov.ua/get-user-certificate/0ep93PLImFU_6XbVaLcJ","Завантажити сертифікат")</f>
        <v>Завантажити сертифікат</v>
      </c>
    </row>
    <row r="894" spans="1:6" x14ac:dyDescent="0.3">
      <c r="A894" t="s">
        <v>3048</v>
      </c>
      <c r="B894" t="s">
        <v>3049</v>
      </c>
      <c r="C894" t="s">
        <v>3050</v>
      </c>
      <c r="D894" t="s">
        <v>3051</v>
      </c>
      <c r="E894" t="s">
        <v>3052</v>
      </c>
      <c r="F894" t="str">
        <f>HYPERLINK("https://talan.bank.gov.ua/get-user-certificate/0ep93hLO7OxF5MbKKpif","Завантажити сертифікат")</f>
        <v>Завантажити сертифікат</v>
      </c>
    </row>
    <row r="895" spans="1:6" x14ac:dyDescent="0.3">
      <c r="A895" t="s">
        <v>3053</v>
      </c>
      <c r="B895" t="s">
        <v>3054</v>
      </c>
      <c r="C895" t="s">
        <v>3055</v>
      </c>
      <c r="D895" t="s">
        <v>3051</v>
      </c>
      <c r="E895" t="s">
        <v>3052</v>
      </c>
      <c r="F895" t="str">
        <f>HYPERLINK("https://talan.bank.gov.ua/get-user-certificate/0ep93Ch89S88dgp9StbR","Завантажити сертифікат")</f>
        <v>Завантажити сертифікат</v>
      </c>
    </row>
    <row r="896" spans="1:6" x14ac:dyDescent="0.3">
      <c r="A896" t="s">
        <v>3056</v>
      </c>
      <c r="B896" t="s">
        <v>3057</v>
      </c>
      <c r="C896" t="s">
        <v>3058</v>
      </c>
      <c r="D896" t="s">
        <v>3051</v>
      </c>
      <c r="E896" t="s">
        <v>3052</v>
      </c>
      <c r="F896" t="str">
        <f>HYPERLINK("https://talan.bank.gov.ua/get-user-certificate/0ep93DIArGxR51WHizhk","Завантажити сертифікат")</f>
        <v>Завантажити сертифікат</v>
      </c>
    </row>
    <row r="897" spans="1:6" x14ac:dyDescent="0.3">
      <c r="A897" t="s">
        <v>3059</v>
      </c>
      <c r="B897" t="s">
        <v>3060</v>
      </c>
      <c r="C897" t="s">
        <v>3061</v>
      </c>
      <c r="D897" t="s">
        <v>3062</v>
      </c>
      <c r="E897" t="s">
        <v>3063</v>
      </c>
      <c r="F897" t="str">
        <f>HYPERLINK("https://talan.bank.gov.ua/get-user-certificate/0ep939mx3R13JrBlG9Rs","Завантажити сертифікат")</f>
        <v>Завантажити сертифікат</v>
      </c>
    </row>
    <row r="898" spans="1:6" x14ac:dyDescent="0.3">
      <c r="A898" t="s">
        <v>3064</v>
      </c>
      <c r="B898" t="s">
        <v>3065</v>
      </c>
      <c r="C898" t="s">
        <v>3066</v>
      </c>
      <c r="D898" t="s">
        <v>3062</v>
      </c>
      <c r="E898" t="s">
        <v>3063</v>
      </c>
      <c r="F898" t="str">
        <f>HYPERLINK("https://talan.bank.gov.ua/get-user-certificate/0ep93LRHmjbL1HY6ZNCy","Завантажити сертифікат")</f>
        <v>Завантажити сертифікат</v>
      </c>
    </row>
    <row r="899" spans="1:6" x14ac:dyDescent="0.3">
      <c r="A899" t="s">
        <v>3067</v>
      </c>
      <c r="B899" t="s">
        <v>3068</v>
      </c>
      <c r="C899" t="s">
        <v>3069</v>
      </c>
      <c r="D899" t="s">
        <v>3062</v>
      </c>
      <c r="E899" t="s">
        <v>3063</v>
      </c>
      <c r="F899" t="str">
        <f>HYPERLINK("https://talan.bank.gov.ua/get-user-certificate/0ep93QTmFH3_SGB5KSLi","Завантажити сертифікат")</f>
        <v>Завантажити сертифікат</v>
      </c>
    </row>
    <row r="900" spans="1:6" x14ac:dyDescent="0.3">
      <c r="A900" t="s">
        <v>3070</v>
      </c>
      <c r="B900" t="s">
        <v>3071</v>
      </c>
      <c r="C900" t="s">
        <v>3072</v>
      </c>
      <c r="D900" t="s">
        <v>3062</v>
      </c>
      <c r="E900" t="s">
        <v>3063</v>
      </c>
      <c r="F900" t="str">
        <f>HYPERLINK("https://talan.bank.gov.ua/get-user-certificate/0ep93Gatm2TW9_9pIQ7-","Завантажити сертифікат")</f>
        <v>Завантажити сертифікат</v>
      </c>
    </row>
    <row r="901" spans="1:6" x14ac:dyDescent="0.3">
      <c r="A901" t="s">
        <v>3073</v>
      </c>
      <c r="B901" t="s">
        <v>3074</v>
      </c>
      <c r="C901" t="s">
        <v>3075</v>
      </c>
      <c r="D901" t="s">
        <v>3062</v>
      </c>
      <c r="E901" t="s">
        <v>3063</v>
      </c>
      <c r="F901" t="str">
        <f>HYPERLINK("https://talan.bank.gov.ua/get-user-certificate/0ep93hSJQAXL6xtWH7le","Завантажити сертифікат")</f>
        <v>Завантажити сертифікат</v>
      </c>
    </row>
    <row r="902" spans="1:6" x14ac:dyDescent="0.3">
      <c r="A902" t="s">
        <v>3076</v>
      </c>
      <c r="B902" t="s">
        <v>3077</v>
      </c>
      <c r="C902" t="s">
        <v>3078</v>
      </c>
      <c r="D902" t="s">
        <v>3062</v>
      </c>
      <c r="E902" t="s">
        <v>3063</v>
      </c>
      <c r="F902" t="str">
        <f>HYPERLINK("https://talan.bank.gov.ua/get-user-certificate/0ep93rPTi3GuUwzHTTLn","Завантажити сертифікат")</f>
        <v>Завантажити сертифікат</v>
      </c>
    </row>
    <row r="903" spans="1:6" x14ac:dyDescent="0.3">
      <c r="A903" t="s">
        <v>3079</v>
      </c>
      <c r="B903" t="s">
        <v>3080</v>
      </c>
      <c r="C903" t="s">
        <v>3081</v>
      </c>
      <c r="D903" t="s">
        <v>3062</v>
      </c>
      <c r="E903" t="s">
        <v>3063</v>
      </c>
      <c r="F903" t="str">
        <f>HYPERLINK("https://talan.bank.gov.ua/get-user-certificate/0ep93-IgR6ZElYIlyQy6","Завантажити сертифікат")</f>
        <v>Завантажити сертифікат</v>
      </c>
    </row>
    <row r="904" spans="1:6" x14ac:dyDescent="0.3">
      <c r="A904" t="s">
        <v>3082</v>
      </c>
      <c r="B904" t="s">
        <v>3083</v>
      </c>
      <c r="C904" t="s">
        <v>3084</v>
      </c>
      <c r="D904" t="s">
        <v>3062</v>
      </c>
      <c r="E904" t="s">
        <v>3063</v>
      </c>
      <c r="F904" t="str">
        <f>HYPERLINK("https://talan.bank.gov.ua/get-user-certificate/0ep93WWsSjfWyVG_4GgP","Завантажити сертифікат")</f>
        <v>Завантажити сертифікат</v>
      </c>
    </row>
    <row r="905" spans="1:6" x14ac:dyDescent="0.3">
      <c r="A905" t="s">
        <v>3085</v>
      </c>
      <c r="B905" t="s">
        <v>3086</v>
      </c>
      <c r="C905" t="s">
        <v>3087</v>
      </c>
      <c r="D905" t="s">
        <v>3088</v>
      </c>
      <c r="E905" t="s">
        <v>3089</v>
      </c>
      <c r="F905" t="str">
        <f>HYPERLINK("https://talan.bank.gov.ua/get-user-certificate/0ep93WTUX-lui31kxExW","Завантажити сертифікат")</f>
        <v>Завантажити сертифікат</v>
      </c>
    </row>
    <row r="906" spans="1:6" x14ac:dyDescent="0.3">
      <c r="A906" t="s">
        <v>3090</v>
      </c>
      <c r="B906" t="s">
        <v>3091</v>
      </c>
      <c r="C906" t="s">
        <v>3092</v>
      </c>
      <c r="D906" t="s">
        <v>3088</v>
      </c>
      <c r="E906" t="s">
        <v>3089</v>
      </c>
      <c r="F906" t="str">
        <f>HYPERLINK("https://talan.bank.gov.ua/get-user-certificate/0ep93e7mdOrKZrWD0xkb","Завантажити сертифікат")</f>
        <v>Завантажити сертифікат</v>
      </c>
    </row>
    <row r="907" spans="1:6" x14ac:dyDescent="0.3">
      <c r="A907" t="s">
        <v>3093</v>
      </c>
      <c r="B907" t="s">
        <v>3094</v>
      </c>
      <c r="C907" t="s">
        <v>3095</v>
      </c>
      <c r="D907" t="s">
        <v>3096</v>
      </c>
      <c r="E907" t="s">
        <v>3097</v>
      </c>
      <c r="F907" t="str">
        <f>HYPERLINK("https://talan.bank.gov.ua/get-user-certificate/0ep93zCTwPzn-hDDkt04","Завантажити сертифікат")</f>
        <v>Завантажити сертифікат</v>
      </c>
    </row>
    <row r="908" spans="1:6" x14ac:dyDescent="0.3">
      <c r="A908" t="s">
        <v>3098</v>
      </c>
      <c r="B908" t="s">
        <v>3099</v>
      </c>
      <c r="C908" t="s">
        <v>3100</v>
      </c>
      <c r="D908" t="s">
        <v>3096</v>
      </c>
      <c r="E908" t="s">
        <v>3097</v>
      </c>
      <c r="F908" t="str">
        <f>HYPERLINK("https://talan.bank.gov.ua/get-user-certificate/0ep93DcBdOIR7hbXe_vU","Завантажити сертифікат")</f>
        <v>Завантажити сертифікат</v>
      </c>
    </row>
    <row r="909" spans="1:6" x14ac:dyDescent="0.3">
      <c r="A909" t="s">
        <v>3101</v>
      </c>
      <c r="B909" t="s">
        <v>3102</v>
      </c>
      <c r="C909" t="s">
        <v>3103</v>
      </c>
      <c r="D909" t="s">
        <v>3096</v>
      </c>
      <c r="E909" t="s">
        <v>3097</v>
      </c>
      <c r="F909" t="str">
        <f>HYPERLINK("https://talan.bank.gov.ua/get-user-certificate/0ep93t5xPZOqcSk9W0K2","Завантажити сертифікат")</f>
        <v>Завантажити сертифікат</v>
      </c>
    </row>
    <row r="910" spans="1:6" x14ac:dyDescent="0.3">
      <c r="A910" t="s">
        <v>3104</v>
      </c>
      <c r="B910" t="s">
        <v>3105</v>
      </c>
      <c r="C910" t="s">
        <v>3106</v>
      </c>
      <c r="D910" t="s">
        <v>3096</v>
      </c>
      <c r="E910" t="s">
        <v>3097</v>
      </c>
      <c r="F910" t="str">
        <f>HYPERLINK("https://talan.bank.gov.ua/get-user-certificate/0ep932CiNM_hKPj47v9P","Завантажити сертифікат")</f>
        <v>Завантажити сертифікат</v>
      </c>
    </row>
    <row r="911" spans="1:6" x14ac:dyDescent="0.3">
      <c r="A911" t="s">
        <v>3107</v>
      </c>
      <c r="B911" t="s">
        <v>3108</v>
      </c>
      <c r="C911" t="s">
        <v>3109</v>
      </c>
      <c r="D911" t="s">
        <v>3110</v>
      </c>
      <c r="E911" t="s">
        <v>3111</v>
      </c>
      <c r="F911" t="str">
        <f>HYPERLINK("https://talan.bank.gov.ua/get-user-certificate/0ep93fL61kb_W0aPf9C-","Завантажити сертифікат")</f>
        <v>Завантажити сертифікат</v>
      </c>
    </row>
    <row r="912" spans="1:6" x14ac:dyDescent="0.3">
      <c r="A912" t="s">
        <v>3112</v>
      </c>
      <c r="B912" t="s">
        <v>3113</v>
      </c>
      <c r="C912" t="s">
        <v>3114</v>
      </c>
      <c r="D912" t="s">
        <v>3110</v>
      </c>
      <c r="E912" t="s">
        <v>3111</v>
      </c>
      <c r="F912" t="str">
        <f>HYPERLINK("https://talan.bank.gov.ua/get-user-certificate/0ep93174meB1zjSV_tx3","Завантажити сертифікат")</f>
        <v>Завантажити сертифікат</v>
      </c>
    </row>
    <row r="913" spans="1:6" x14ac:dyDescent="0.3">
      <c r="A913" t="s">
        <v>3115</v>
      </c>
      <c r="B913" t="s">
        <v>3116</v>
      </c>
      <c r="C913" t="s">
        <v>3117</v>
      </c>
      <c r="D913" t="s">
        <v>3110</v>
      </c>
      <c r="E913" t="s">
        <v>3111</v>
      </c>
      <c r="F913" t="str">
        <f>HYPERLINK("https://talan.bank.gov.ua/get-user-certificate/0ep93hs-XkStL4SiNsas","Завантажити сертифікат")</f>
        <v>Завантажити сертифікат</v>
      </c>
    </row>
    <row r="914" spans="1:6" x14ac:dyDescent="0.3">
      <c r="A914" t="s">
        <v>3118</v>
      </c>
      <c r="B914" t="s">
        <v>3119</v>
      </c>
      <c r="C914" t="s">
        <v>3120</v>
      </c>
      <c r="D914" t="s">
        <v>3121</v>
      </c>
      <c r="E914" t="s">
        <v>3122</v>
      </c>
      <c r="F914" t="str">
        <f>HYPERLINK("https://talan.bank.gov.ua/get-user-certificate/0ep93KKPC569-dJJ_lVZ","Завантажити сертифікат")</f>
        <v>Завантажити сертифікат</v>
      </c>
    </row>
    <row r="915" spans="1:6" x14ac:dyDescent="0.3">
      <c r="A915" t="s">
        <v>3123</v>
      </c>
      <c r="B915" t="s">
        <v>3124</v>
      </c>
      <c r="C915" t="s">
        <v>3125</v>
      </c>
      <c r="D915" t="s">
        <v>3121</v>
      </c>
      <c r="E915" t="s">
        <v>3122</v>
      </c>
      <c r="F915" t="str">
        <f>HYPERLINK("https://talan.bank.gov.ua/get-user-certificate/0ep934KQ37fEYcna1miN","Завантажити сертифікат")</f>
        <v>Завантажити сертифікат</v>
      </c>
    </row>
    <row r="916" spans="1:6" x14ac:dyDescent="0.3">
      <c r="A916" t="s">
        <v>3126</v>
      </c>
      <c r="B916" t="s">
        <v>3127</v>
      </c>
      <c r="C916" t="s">
        <v>3128</v>
      </c>
      <c r="D916" t="s">
        <v>3129</v>
      </c>
      <c r="E916" t="s">
        <v>3130</v>
      </c>
      <c r="F916" t="str">
        <f>HYPERLINK("https://talan.bank.gov.ua/get-user-certificate/0ep93lJJYPrEB-s8ZNK4","Завантажити сертифікат")</f>
        <v>Завантажити сертифікат</v>
      </c>
    </row>
    <row r="917" spans="1:6" x14ac:dyDescent="0.3">
      <c r="A917" t="s">
        <v>3131</v>
      </c>
      <c r="B917" t="s">
        <v>3132</v>
      </c>
      <c r="C917" t="s">
        <v>3133</v>
      </c>
      <c r="D917" t="s">
        <v>3129</v>
      </c>
      <c r="E917" t="s">
        <v>3130</v>
      </c>
      <c r="F917" t="str">
        <f>HYPERLINK("https://talan.bank.gov.ua/get-user-certificate/0ep935NiRN9C3rspJ6ku","Завантажити сертифікат")</f>
        <v>Завантажити сертифікат</v>
      </c>
    </row>
    <row r="918" spans="1:6" x14ac:dyDescent="0.3">
      <c r="A918" t="s">
        <v>3134</v>
      </c>
      <c r="B918" t="s">
        <v>3135</v>
      </c>
      <c r="C918" t="s">
        <v>3136</v>
      </c>
      <c r="D918" t="s">
        <v>3129</v>
      </c>
      <c r="E918" t="s">
        <v>3130</v>
      </c>
      <c r="F918" t="str">
        <f>HYPERLINK("https://talan.bank.gov.ua/get-user-certificate/0ep93a6QCDg2otAM6Ium","Завантажити сертифікат")</f>
        <v>Завантажити сертифікат</v>
      </c>
    </row>
    <row r="919" spans="1:6" x14ac:dyDescent="0.3">
      <c r="A919" t="s">
        <v>3137</v>
      </c>
      <c r="B919" t="s">
        <v>3138</v>
      </c>
      <c r="C919" t="s">
        <v>3139</v>
      </c>
      <c r="D919" t="s">
        <v>3129</v>
      </c>
      <c r="E919" t="s">
        <v>3130</v>
      </c>
      <c r="F919" t="str">
        <f>HYPERLINK("https://talan.bank.gov.ua/get-user-certificate/0ep932qLmEjZouQeUqAY","Завантажити сертифікат")</f>
        <v>Завантажити сертифікат</v>
      </c>
    </row>
    <row r="920" spans="1:6" x14ac:dyDescent="0.3">
      <c r="A920" t="s">
        <v>3140</v>
      </c>
      <c r="B920" t="s">
        <v>3141</v>
      </c>
      <c r="C920" t="s">
        <v>3142</v>
      </c>
      <c r="D920" t="s">
        <v>3129</v>
      </c>
      <c r="E920" t="s">
        <v>3130</v>
      </c>
      <c r="F920" t="str">
        <f>HYPERLINK("https://talan.bank.gov.ua/get-user-certificate/0ep93pNgX4iLGOPivMOg","Завантажити сертифікат")</f>
        <v>Завантажити сертифікат</v>
      </c>
    </row>
    <row r="921" spans="1:6" x14ac:dyDescent="0.3">
      <c r="A921" t="s">
        <v>3143</v>
      </c>
      <c r="B921" t="s">
        <v>3144</v>
      </c>
      <c r="C921" t="s">
        <v>3145</v>
      </c>
      <c r="D921" t="s">
        <v>3129</v>
      </c>
      <c r="E921" t="s">
        <v>3130</v>
      </c>
      <c r="F921" t="str">
        <f>HYPERLINK("https://talan.bank.gov.ua/get-user-certificate/0ep93Rubpm2S0ri-feQM","Завантажити сертифікат")</f>
        <v>Завантажити сертифікат</v>
      </c>
    </row>
    <row r="922" spans="1:6" x14ac:dyDescent="0.3">
      <c r="A922" t="s">
        <v>3146</v>
      </c>
      <c r="B922" t="s">
        <v>3147</v>
      </c>
      <c r="C922" t="s">
        <v>3148</v>
      </c>
      <c r="D922" t="s">
        <v>3129</v>
      </c>
      <c r="E922" t="s">
        <v>3130</v>
      </c>
      <c r="F922" t="str">
        <f>HYPERLINK("https://talan.bank.gov.ua/get-user-certificate/0ep93cXKijdawYVI0oaf","Завантажити сертифікат")</f>
        <v>Завантажити сертифікат</v>
      </c>
    </row>
    <row r="923" spans="1:6" x14ac:dyDescent="0.3">
      <c r="A923" t="s">
        <v>3149</v>
      </c>
      <c r="B923" t="s">
        <v>3150</v>
      </c>
      <c r="C923" t="s">
        <v>3151</v>
      </c>
      <c r="D923" t="s">
        <v>3129</v>
      </c>
      <c r="E923" t="s">
        <v>3130</v>
      </c>
      <c r="F923" t="str">
        <f>HYPERLINK("https://talan.bank.gov.ua/get-user-certificate/0ep93ou0hg9To3-XydaV","Завантажити сертифікат")</f>
        <v>Завантажити сертифікат</v>
      </c>
    </row>
    <row r="924" spans="1:6" x14ac:dyDescent="0.3">
      <c r="A924" t="s">
        <v>3152</v>
      </c>
      <c r="B924" t="s">
        <v>3153</v>
      </c>
      <c r="C924" t="s">
        <v>3154</v>
      </c>
      <c r="D924" t="s">
        <v>3129</v>
      </c>
      <c r="E924" t="s">
        <v>3130</v>
      </c>
      <c r="F924" t="str">
        <f>HYPERLINK("https://talan.bank.gov.ua/get-user-certificate/0ep936X1XX1dyJ8jOChM","Завантажити сертифікат")</f>
        <v>Завантажити сертифікат</v>
      </c>
    </row>
    <row r="925" spans="1:6" x14ac:dyDescent="0.3">
      <c r="A925" t="s">
        <v>3155</v>
      </c>
      <c r="B925" t="s">
        <v>3156</v>
      </c>
      <c r="C925" t="s">
        <v>3157</v>
      </c>
      <c r="D925" t="s">
        <v>3129</v>
      </c>
      <c r="E925" t="s">
        <v>3130</v>
      </c>
      <c r="F925" t="str">
        <f>HYPERLINK("https://talan.bank.gov.ua/get-user-certificate/0ep93o1VJwpYFwbMIZYs","Завантажити сертифікат")</f>
        <v>Завантажити сертифікат</v>
      </c>
    </row>
    <row r="926" spans="1:6" x14ac:dyDescent="0.3">
      <c r="A926" t="s">
        <v>3158</v>
      </c>
      <c r="B926" t="s">
        <v>3159</v>
      </c>
      <c r="C926" t="s">
        <v>3160</v>
      </c>
      <c r="D926" t="s">
        <v>3161</v>
      </c>
      <c r="E926" t="s">
        <v>3162</v>
      </c>
      <c r="F926" t="str">
        <f>HYPERLINK("https://talan.bank.gov.ua/get-user-certificate/0ep93fG16xH3LIDNZMZ-","Завантажити сертифікат")</f>
        <v>Завантажити сертифікат</v>
      </c>
    </row>
    <row r="927" spans="1:6" x14ac:dyDescent="0.3">
      <c r="A927" t="s">
        <v>3163</v>
      </c>
      <c r="B927" t="s">
        <v>3164</v>
      </c>
      <c r="C927" t="s">
        <v>3165</v>
      </c>
      <c r="D927" t="s">
        <v>3166</v>
      </c>
      <c r="E927" t="s">
        <v>3162</v>
      </c>
      <c r="F927" t="str">
        <f>HYPERLINK("https://talan.bank.gov.ua/get-user-certificate/0ep93Dwv_kxFl4H9TUpM","Завантажити сертифікат")</f>
        <v>Завантажити сертифікат</v>
      </c>
    </row>
    <row r="928" spans="1:6" x14ac:dyDescent="0.3">
      <c r="A928" t="s">
        <v>3167</v>
      </c>
      <c r="B928" t="s">
        <v>3168</v>
      </c>
      <c r="C928" t="s">
        <v>3169</v>
      </c>
      <c r="D928" t="s">
        <v>3166</v>
      </c>
      <c r="E928" t="s">
        <v>3162</v>
      </c>
      <c r="F928" t="str">
        <f>HYPERLINK("https://talan.bank.gov.ua/get-user-certificate/0ep93TGHwXlyqnz6U-k9","Завантажити сертифікат")</f>
        <v>Завантажити сертифікат</v>
      </c>
    </row>
    <row r="929" spans="1:6" x14ac:dyDescent="0.3">
      <c r="A929" t="s">
        <v>3170</v>
      </c>
      <c r="B929" t="s">
        <v>3171</v>
      </c>
      <c r="C929" t="s">
        <v>3172</v>
      </c>
      <c r="D929" t="s">
        <v>3166</v>
      </c>
      <c r="E929" t="s">
        <v>3162</v>
      </c>
      <c r="F929" t="str">
        <f>HYPERLINK("https://talan.bank.gov.ua/get-user-certificate/0ep93zcdFwcSLDRQHAnv","Завантажити сертифікат")</f>
        <v>Завантажити сертифікат</v>
      </c>
    </row>
    <row r="930" spans="1:6" x14ac:dyDescent="0.3">
      <c r="A930" t="s">
        <v>3173</v>
      </c>
      <c r="B930" t="s">
        <v>3174</v>
      </c>
      <c r="C930" t="s">
        <v>3175</v>
      </c>
      <c r="D930" t="s">
        <v>3166</v>
      </c>
      <c r="E930" t="s">
        <v>3162</v>
      </c>
      <c r="F930" t="str">
        <f>HYPERLINK("https://talan.bank.gov.ua/get-user-certificate/0ep93egm9D_BS38gNIRd","Завантажити сертифікат")</f>
        <v>Завантажити сертифікат</v>
      </c>
    </row>
    <row r="931" spans="1:6" x14ac:dyDescent="0.3">
      <c r="A931" t="s">
        <v>3176</v>
      </c>
      <c r="B931" t="s">
        <v>3177</v>
      </c>
      <c r="C931" t="s">
        <v>3178</v>
      </c>
      <c r="D931" t="s">
        <v>3166</v>
      </c>
      <c r="E931" t="s">
        <v>3162</v>
      </c>
      <c r="F931" t="str">
        <f>HYPERLINK("https://talan.bank.gov.ua/get-user-certificate/0ep93kVKt2Fey7Xzkk8A","Завантажити сертифікат")</f>
        <v>Завантажити сертифікат</v>
      </c>
    </row>
    <row r="932" spans="1:6" x14ac:dyDescent="0.3">
      <c r="A932" t="s">
        <v>3179</v>
      </c>
      <c r="B932" t="s">
        <v>3180</v>
      </c>
      <c r="C932" t="s">
        <v>3181</v>
      </c>
      <c r="D932" t="s">
        <v>3166</v>
      </c>
      <c r="E932" t="s">
        <v>3162</v>
      </c>
      <c r="F932" t="str">
        <f>HYPERLINK("https://talan.bank.gov.ua/get-user-certificate/0ep932W-XvpbHn4QMv_W","Завантажити сертифікат")</f>
        <v>Завантажити сертифікат</v>
      </c>
    </row>
    <row r="933" spans="1:6" x14ac:dyDescent="0.3">
      <c r="A933" t="s">
        <v>3182</v>
      </c>
      <c r="B933" t="s">
        <v>3183</v>
      </c>
      <c r="C933" t="s">
        <v>3184</v>
      </c>
      <c r="D933" t="s">
        <v>3166</v>
      </c>
      <c r="E933" t="s">
        <v>3162</v>
      </c>
      <c r="F933" t="str">
        <f>HYPERLINK("https://talan.bank.gov.ua/get-user-certificate/0ep93NvtTkHKagSKmVCC","Завантажити сертифікат")</f>
        <v>Завантажити сертифікат</v>
      </c>
    </row>
    <row r="934" spans="1:6" x14ac:dyDescent="0.3">
      <c r="A934" t="s">
        <v>3185</v>
      </c>
      <c r="B934" t="s">
        <v>3186</v>
      </c>
      <c r="C934" t="s">
        <v>3187</v>
      </c>
      <c r="D934" t="s">
        <v>3166</v>
      </c>
      <c r="E934" t="s">
        <v>3162</v>
      </c>
      <c r="F934" t="str">
        <f>HYPERLINK("https://talan.bank.gov.ua/get-user-certificate/0ep93cRqQg-MwxvcUhRh","Завантажити сертифікат")</f>
        <v>Завантажити сертифікат</v>
      </c>
    </row>
    <row r="935" spans="1:6" x14ac:dyDescent="0.3">
      <c r="A935" t="s">
        <v>3188</v>
      </c>
      <c r="B935" t="s">
        <v>3189</v>
      </c>
      <c r="C935" t="s">
        <v>3190</v>
      </c>
      <c r="D935" t="s">
        <v>3166</v>
      </c>
      <c r="E935" t="s">
        <v>3162</v>
      </c>
      <c r="F935" t="str">
        <f>HYPERLINK("https://talan.bank.gov.ua/get-user-certificate/0ep93ZvT8GkyrVbbcZen","Завантажити сертифікат")</f>
        <v>Завантажити сертифікат</v>
      </c>
    </row>
    <row r="936" spans="1:6" x14ac:dyDescent="0.3">
      <c r="A936" t="s">
        <v>3191</v>
      </c>
      <c r="B936" t="s">
        <v>3192</v>
      </c>
      <c r="C936" t="s">
        <v>3193</v>
      </c>
      <c r="D936" t="s">
        <v>3166</v>
      </c>
      <c r="E936" t="s">
        <v>3162</v>
      </c>
      <c r="F936" t="str">
        <f>HYPERLINK("https://talan.bank.gov.ua/get-user-certificate/0ep93Vmhq82so_gvJsPF","Завантажити сертифікат")</f>
        <v>Завантажити сертифікат</v>
      </c>
    </row>
    <row r="937" spans="1:6" x14ac:dyDescent="0.3">
      <c r="A937" t="s">
        <v>3194</v>
      </c>
      <c r="B937" t="s">
        <v>3195</v>
      </c>
      <c r="C937" t="s">
        <v>3196</v>
      </c>
      <c r="D937" t="s">
        <v>3166</v>
      </c>
      <c r="E937" t="s">
        <v>3162</v>
      </c>
      <c r="F937" t="str">
        <f>HYPERLINK("https://talan.bank.gov.ua/get-user-certificate/0ep93PknKNnGxgaKOZe0","Завантажити сертифікат")</f>
        <v>Завантажити сертифікат</v>
      </c>
    </row>
    <row r="938" spans="1:6" x14ac:dyDescent="0.3">
      <c r="A938" t="s">
        <v>3197</v>
      </c>
      <c r="B938" t="s">
        <v>3198</v>
      </c>
      <c r="C938" t="s">
        <v>3199</v>
      </c>
      <c r="D938" t="s">
        <v>3166</v>
      </c>
      <c r="E938" t="s">
        <v>3162</v>
      </c>
      <c r="F938" t="str">
        <f>HYPERLINK("https://talan.bank.gov.ua/get-user-certificate/0ep93o284F_uJLsvqmI2","Завантажити сертифікат")</f>
        <v>Завантажити сертифікат</v>
      </c>
    </row>
    <row r="939" spans="1:6" x14ac:dyDescent="0.3">
      <c r="A939" t="s">
        <v>3200</v>
      </c>
      <c r="B939" t="s">
        <v>3201</v>
      </c>
      <c r="C939" t="s">
        <v>3202</v>
      </c>
      <c r="D939" t="s">
        <v>3203</v>
      </c>
      <c r="E939" t="s">
        <v>3162</v>
      </c>
      <c r="F939" t="str">
        <f>HYPERLINK("https://talan.bank.gov.ua/get-user-certificate/0ep93gSfsRDys2yNy6U9","Завантажити сертифікат")</f>
        <v>Завантажити сертифікат</v>
      </c>
    </row>
    <row r="940" spans="1:6" x14ac:dyDescent="0.3">
      <c r="A940" t="s">
        <v>3204</v>
      </c>
      <c r="B940" t="s">
        <v>3205</v>
      </c>
      <c r="C940" t="s">
        <v>3206</v>
      </c>
      <c r="D940" t="s">
        <v>3203</v>
      </c>
      <c r="E940" t="s">
        <v>3162</v>
      </c>
      <c r="F940" t="str">
        <f>HYPERLINK("https://talan.bank.gov.ua/get-user-certificate/0ep93itWhCj-ObJLJesT","Завантажити сертифікат")</f>
        <v>Завантажити сертифікат</v>
      </c>
    </row>
    <row r="941" spans="1:6" x14ac:dyDescent="0.3">
      <c r="A941" t="s">
        <v>3207</v>
      </c>
      <c r="B941" t="s">
        <v>3208</v>
      </c>
      <c r="C941" t="s">
        <v>3209</v>
      </c>
      <c r="D941" t="s">
        <v>3203</v>
      </c>
      <c r="E941" t="s">
        <v>3162</v>
      </c>
      <c r="F941" t="str">
        <f>HYPERLINK("https://talan.bank.gov.ua/get-user-certificate/0ep93MdXKsAZsEKwlbrt","Завантажити сертифікат")</f>
        <v>Завантажити сертифікат</v>
      </c>
    </row>
    <row r="942" spans="1:6" x14ac:dyDescent="0.3">
      <c r="A942" t="s">
        <v>3210</v>
      </c>
      <c r="B942" t="s">
        <v>3211</v>
      </c>
      <c r="C942" t="s">
        <v>3212</v>
      </c>
      <c r="D942" t="s">
        <v>3203</v>
      </c>
      <c r="E942" t="s">
        <v>3162</v>
      </c>
      <c r="F942" t="str">
        <f>HYPERLINK("https://talan.bank.gov.ua/get-user-certificate/0ep93oMZsEcp03n_HslA","Завантажити сертифікат")</f>
        <v>Завантажити сертифікат</v>
      </c>
    </row>
    <row r="943" spans="1:6" x14ac:dyDescent="0.3">
      <c r="A943" t="s">
        <v>3213</v>
      </c>
      <c r="B943" t="s">
        <v>3214</v>
      </c>
      <c r="C943" t="s">
        <v>3215</v>
      </c>
      <c r="D943" t="s">
        <v>3203</v>
      </c>
      <c r="E943" t="s">
        <v>3162</v>
      </c>
      <c r="F943" t="str">
        <f>HYPERLINK("https://talan.bank.gov.ua/get-user-certificate/0ep93d6AAn29-Bc6CS4Q","Завантажити сертифікат")</f>
        <v>Завантажити сертифікат</v>
      </c>
    </row>
    <row r="944" spans="1:6" x14ac:dyDescent="0.3">
      <c r="A944" t="s">
        <v>3216</v>
      </c>
      <c r="B944" t="s">
        <v>3217</v>
      </c>
      <c r="C944" t="s">
        <v>3218</v>
      </c>
      <c r="D944" t="s">
        <v>3219</v>
      </c>
      <c r="E944" t="s">
        <v>3162</v>
      </c>
      <c r="F944" t="str">
        <f>HYPERLINK("https://talan.bank.gov.ua/get-user-certificate/0ep93HDXR2vQOCepPV8Y","Завантажити сертифікат")</f>
        <v>Завантажити сертифікат</v>
      </c>
    </row>
    <row r="945" spans="1:6" x14ac:dyDescent="0.3">
      <c r="A945" t="s">
        <v>3220</v>
      </c>
      <c r="B945" t="s">
        <v>3221</v>
      </c>
      <c r="C945" t="s">
        <v>3222</v>
      </c>
      <c r="D945" t="s">
        <v>3219</v>
      </c>
      <c r="E945" t="s">
        <v>3162</v>
      </c>
      <c r="F945" t="str">
        <f>HYPERLINK("https://talan.bank.gov.ua/get-user-certificate/0ep93Y1Frtx3Kbu34Y2U","Завантажити сертифікат")</f>
        <v>Завантажити сертифікат</v>
      </c>
    </row>
    <row r="946" spans="1:6" x14ac:dyDescent="0.3">
      <c r="A946" t="s">
        <v>3223</v>
      </c>
      <c r="B946" t="s">
        <v>3224</v>
      </c>
      <c r="C946" t="s">
        <v>3225</v>
      </c>
      <c r="D946" t="s">
        <v>3226</v>
      </c>
      <c r="E946" t="s">
        <v>3162</v>
      </c>
      <c r="F946" t="str">
        <f>HYPERLINK("https://talan.bank.gov.ua/get-user-certificate/0ep93LztDRtAFD21_Occ","Завантажити сертифікат")</f>
        <v>Завантажити сертифікат</v>
      </c>
    </row>
    <row r="947" spans="1:6" x14ac:dyDescent="0.3">
      <c r="A947" t="s">
        <v>3227</v>
      </c>
      <c r="B947" t="s">
        <v>3228</v>
      </c>
      <c r="C947" t="s">
        <v>3229</v>
      </c>
      <c r="D947" t="s">
        <v>3226</v>
      </c>
      <c r="E947" t="s">
        <v>3162</v>
      </c>
      <c r="F947" t="str">
        <f>HYPERLINK("https://talan.bank.gov.ua/get-user-certificate/0ep930D6Uwviz24SUqeB","Завантажити сертифікат")</f>
        <v>Завантажити сертифікат</v>
      </c>
    </row>
    <row r="948" spans="1:6" x14ac:dyDescent="0.3">
      <c r="A948" t="s">
        <v>3230</v>
      </c>
      <c r="B948" t="s">
        <v>3231</v>
      </c>
      <c r="C948" t="s">
        <v>3232</v>
      </c>
      <c r="D948" t="s">
        <v>3233</v>
      </c>
      <c r="E948" t="s">
        <v>3162</v>
      </c>
      <c r="F948" t="str">
        <f>HYPERLINK("https://talan.bank.gov.ua/get-user-certificate/0ep93XyAQYJonEDqOe0f","Завантажити сертифікат")</f>
        <v>Завантажити сертифікат</v>
      </c>
    </row>
    <row r="949" spans="1:6" x14ac:dyDescent="0.3">
      <c r="A949" t="s">
        <v>3234</v>
      </c>
      <c r="B949" t="s">
        <v>3235</v>
      </c>
      <c r="C949" t="s">
        <v>3236</v>
      </c>
      <c r="D949" t="s">
        <v>3233</v>
      </c>
      <c r="E949" t="s">
        <v>3162</v>
      </c>
      <c r="F949" t="str">
        <f>HYPERLINK("https://talan.bank.gov.ua/get-user-certificate/0ep93a1blz35fLIGvd2p","Завантажити сертифікат")</f>
        <v>Завантажити сертифікат</v>
      </c>
    </row>
    <row r="950" spans="1:6" x14ac:dyDescent="0.3">
      <c r="A950" t="s">
        <v>3237</v>
      </c>
      <c r="B950" t="s">
        <v>3238</v>
      </c>
      <c r="C950" t="s">
        <v>3239</v>
      </c>
      <c r="D950" t="s">
        <v>3240</v>
      </c>
      <c r="E950" t="s">
        <v>3241</v>
      </c>
      <c r="F950" t="str">
        <f>HYPERLINK("https://talan.bank.gov.ua/get-user-certificate/0ep93QoP2p0GD6Ur8xzM","Завантажити сертифікат")</f>
        <v>Завантажити сертифікат</v>
      </c>
    </row>
    <row r="951" spans="1:6" x14ac:dyDescent="0.3">
      <c r="A951" t="s">
        <v>3242</v>
      </c>
      <c r="B951" t="s">
        <v>3243</v>
      </c>
      <c r="C951" t="s">
        <v>3244</v>
      </c>
      <c r="D951" t="s">
        <v>3240</v>
      </c>
      <c r="E951" t="s">
        <v>3241</v>
      </c>
      <c r="F951" t="str">
        <f>HYPERLINK("https://talan.bank.gov.ua/get-user-certificate/0ep93AHgiAKAh_UbX8PU","Завантажити сертифікат")</f>
        <v>Завантажити сертифікат</v>
      </c>
    </row>
    <row r="952" spans="1:6" x14ac:dyDescent="0.3">
      <c r="A952" t="s">
        <v>3245</v>
      </c>
      <c r="B952" t="s">
        <v>3246</v>
      </c>
      <c r="C952" t="s">
        <v>3247</v>
      </c>
      <c r="D952" t="s">
        <v>3240</v>
      </c>
      <c r="E952" t="s">
        <v>3241</v>
      </c>
      <c r="F952" t="str">
        <f>HYPERLINK("https://talan.bank.gov.ua/get-user-certificate/0ep93Ytr6lENmBkGMmR7","Завантажити сертифікат")</f>
        <v>Завантажити сертифікат</v>
      </c>
    </row>
    <row r="953" spans="1:6" x14ac:dyDescent="0.3">
      <c r="A953" t="s">
        <v>3248</v>
      </c>
      <c r="B953" t="s">
        <v>3249</v>
      </c>
      <c r="C953" t="s">
        <v>3250</v>
      </c>
      <c r="D953" t="s">
        <v>3240</v>
      </c>
      <c r="E953" t="s">
        <v>3241</v>
      </c>
      <c r="F953" t="str">
        <f>HYPERLINK("https://talan.bank.gov.ua/get-user-certificate/0ep93HSmTFUVxFx6oSCY","Завантажити сертифікат")</f>
        <v>Завантажити сертифікат</v>
      </c>
    </row>
    <row r="954" spans="1:6" x14ac:dyDescent="0.3">
      <c r="A954" t="s">
        <v>3251</v>
      </c>
      <c r="B954" t="s">
        <v>3252</v>
      </c>
      <c r="C954" t="s">
        <v>3253</v>
      </c>
      <c r="D954" t="s">
        <v>3254</v>
      </c>
      <c r="E954" t="s">
        <v>3255</v>
      </c>
      <c r="F954" t="str">
        <f>HYPERLINK("https://talan.bank.gov.ua/get-user-certificate/0ep93UQOeAFYOgoC9XY2","Завантажити сертифікат")</f>
        <v>Завантажити сертифікат</v>
      </c>
    </row>
    <row r="955" spans="1:6" x14ac:dyDescent="0.3">
      <c r="A955" t="s">
        <v>3256</v>
      </c>
      <c r="B955" t="s">
        <v>3257</v>
      </c>
      <c r="C955" t="s">
        <v>3258</v>
      </c>
      <c r="D955" t="s">
        <v>3259</v>
      </c>
      <c r="E955" t="s">
        <v>3255</v>
      </c>
      <c r="F955" t="str">
        <f>HYPERLINK("https://talan.bank.gov.ua/get-user-certificate/0ep93eEN8z1OVr6rJVXd","Завантажити сертифікат")</f>
        <v>Завантажити сертифікат</v>
      </c>
    </row>
    <row r="956" spans="1:6" x14ac:dyDescent="0.3">
      <c r="A956" t="s">
        <v>3260</v>
      </c>
      <c r="B956" t="s">
        <v>3261</v>
      </c>
      <c r="C956" t="s">
        <v>3262</v>
      </c>
      <c r="D956" t="s">
        <v>3263</v>
      </c>
      <c r="E956" t="s">
        <v>3264</v>
      </c>
      <c r="F956" t="str">
        <f>HYPERLINK("https://talan.bank.gov.ua/get-user-certificate/0ep93qDEyH18it-Fo2KP","Завантажити сертифікат")</f>
        <v>Завантажити сертифікат</v>
      </c>
    </row>
    <row r="957" spans="1:6" x14ac:dyDescent="0.3">
      <c r="A957" t="s">
        <v>3265</v>
      </c>
      <c r="B957" t="s">
        <v>3266</v>
      </c>
      <c r="C957" t="s">
        <v>3267</v>
      </c>
      <c r="D957" t="s">
        <v>3263</v>
      </c>
      <c r="E957" t="s">
        <v>3264</v>
      </c>
      <c r="F957" t="str">
        <f>HYPERLINK("https://talan.bank.gov.ua/get-user-certificate/0ep932i4SS0DMvIEyQIB","Завантажити сертифікат")</f>
        <v>Завантажити сертифікат</v>
      </c>
    </row>
    <row r="958" spans="1:6" x14ac:dyDescent="0.3">
      <c r="A958" t="s">
        <v>3268</v>
      </c>
      <c r="B958" t="s">
        <v>3269</v>
      </c>
      <c r="C958" t="s">
        <v>3270</v>
      </c>
      <c r="D958" t="s">
        <v>3271</v>
      </c>
      <c r="E958" t="s">
        <v>3264</v>
      </c>
      <c r="F958" t="str">
        <f>HYPERLINK("https://talan.bank.gov.ua/get-user-certificate/0ep93Lkkeyuk8MTNOh9E","Завантажити сертифікат")</f>
        <v>Завантажити сертифікат</v>
      </c>
    </row>
    <row r="959" spans="1:6" x14ac:dyDescent="0.3">
      <c r="A959" t="s">
        <v>3272</v>
      </c>
      <c r="B959" t="s">
        <v>3273</v>
      </c>
      <c r="C959" t="s">
        <v>3274</v>
      </c>
      <c r="D959" t="s">
        <v>3271</v>
      </c>
      <c r="E959" t="s">
        <v>3264</v>
      </c>
      <c r="F959" t="str">
        <f>HYPERLINK("https://talan.bank.gov.ua/get-user-certificate/0ep93hPOjL6GYJGJAhjp","Завантажити сертифікат")</f>
        <v>Завантажити сертифікат</v>
      </c>
    </row>
    <row r="960" spans="1:6" x14ac:dyDescent="0.3">
      <c r="A960" t="s">
        <v>3275</v>
      </c>
      <c r="B960" t="s">
        <v>3276</v>
      </c>
      <c r="C960" t="s">
        <v>3277</v>
      </c>
      <c r="D960" t="s">
        <v>3278</v>
      </c>
      <c r="E960" t="s">
        <v>3279</v>
      </c>
      <c r="F960" t="str">
        <f>HYPERLINK("https://talan.bank.gov.ua/get-user-certificate/0ep93Q-04u7Dilz5JLun","Завантажити сертифікат")</f>
        <v>Завантажити сертифікат</v>
      </c>
    </row>
    <row r="961" spans="1:6" x14ac:dyDescent="0.3">
      <c r="A961" t="s">
        <v>3280</v>
      </c>
      <c r="B961" t="s">
        <v>3281</v>
      </c>
      <c r="C961" t="s">
        <v>3282</v>
      </c>
      <c r="D961" t="s">
        <v>3278</v>
      </c>
      <c r="E961" t="s">
        <v>3279</v>
      </c>
      <c r="F961" t="str">
        <f>HYPERLINK("https://talan.bank.gov.ua/get-user-certificate/0ep93wyQJ3WzKwA6IUtW","Завантажити сертифікат")</f>
        <v>Завантажити сертифікат</v>
      </c>
    </row>
    <row r="962" spans="1:6" x14ac:dyDescent="0.3">
      <c r="A962" t="s">
        <v>3283</v>
      </c>
      <c r="B962" t="s">
        <v>3284</v>
      </c>
      <c r="C962" t="s">
        <v>3285</v>
      </c>
      <c r="D962" t="s">
        <v>3278</v>
      </c>
      <c r="E962" t="s">
        <v>3279</v>
      </c>
      <c r="F962" t="str">
        <f>HYPERLINK("https://talan.bank.gov.ua/get-user-certificate/0ep93h3wSWB_F3_nnS3x","Завантажити сертифікат")</f>
        <v>Завантажити сертифікат</v>
      </c>
    </row>
    <row r="963" spans="1:6" x14ac:dyDescent="0.3">
      <c r="A963" t="s">
        <v>3286</v>
      </c>
      <c r="B963" t="s">
        <v>3287</v>
      </c>
      <c r="C963" t="s">
        <v>3288</v>
      </c>
      <c r="D963" t="s">
        <v>3278</v>
      </c>
      <c r="E963" t="s">
        <v>3279</v>
      </c>
      <c r="F963" t="str">
        <f>HYPERLINK("https://talan.bank.gov.ua/get-user-certificate/0ep935jn5CehCMTMRklh","Завантажити сертифікат")</f>
        <v>Завантажити сертифікат</v>
      </c>
    </row>
    <row r="964" spans="1:6" x14ac:dyDescent="0.3">
      <c r="A964" t="s">
        <v>3289</v>
      </c>
      <c r="B964" t="s">
        <v>3290</v>
      </c>
      <c r="C964" t="s">
        <v>3291</v>
      </c>
      <c r="D964" t="s">
        <v>3278</v>
      </c>
      <c r="E964" t="s">
        <v>3279</v>
      </c>
      <c r="F964" t="str">
        <f>HYPERLINK("https://talan.bank.gov.ua/get-user-certificate/0ep93B0-LLU5184qYHcM","Завантажити сертифікат")</f>
        <v>Завантажити сертифікат</v>
      </c>
    </row>
    <row r="965" spans="1:6" x14ac:dyDescent="0.3">
      <c r="A965" t="s">
        <v>3292</v>
      </c>
      <c r="B965" t="s">
        <v>3293</v>
      </c>
      <c r="C965" t="s">
        <v>3294</v>
      </c>
      <c r="D965" t="s">
        <v>3278</v>
      </c>
      <c r="E965" t="s">
        <v>3279</v>
      </c>
      <c r="F965" t="str">
        <f>HYPERLINK("https://talan.bank.gov.ua/get-user-certificate/0ep934H3PFHnQIYDZ3dJ","Завантажити сертифікат")</f>
        <v>Завантажити сертифікат</v>
      </c>
    </row>
    <row r="966" spans="1:6" x14ac:dyDescent="0.3">
      <c r="A966" t="s">
        <v>3295</v>
      </c>
      <c r="B966" t="s">
        <v>3296</v>
      </c>
      <c r="C966" t="s">
        <v>3297</v>
      </c>
      <c r="D966" t="s">
        <v>3298</v>
      </c>
      <c r="E966" t="s">
        <v>3279</v>
      </c>
      <c r="F966" t="str">
        <f>HYPERLINK("https://talan.bank.gov.ua/get-user-certificate/0ep93_CwihjLbpZsg8QU","Завантажити сертифікат")</f>
        <v>Завантажити сертифікат</v>
      </c>
    </row>
    <row r="967" spans="1:6" x14ac:dyDescent="0.3">
      <c r="A967" t="s">
        <v>3299</v>
      </c>
      <c r="B967" t="s">
        <v>3300</v>
      </c>
      <c r="C967" t="s">
        <v>3301</v>
      </c>
      <c r="D967" t="s">
        <v>3298</v>
      </c>
      <c r="E967" t="s">
        <v>3279</v>
      </c>
      <c r="F967" t="str">
        <f>HYPERLINK("https://talan.bank.gov.ua/get-user-certificate/0ep93z0tLm4yX6cNRJgf","Завантажити сертифікат")</f>
        <v>Завантажити сертифікат</v>
      </c>
    </row>
    <row r="968" spans="1:6" x14ac:dyDescent="0.3">
      <c r="A968" t="s">
        <v>3302</v>
      </c>
      <c r="B968" t="s">
        <v>3303</v>
      </c>
      <c r="C968" t="s">
        <v>3304</v>
      </c>
      <c r="D968" t="s">
        <v>3298</v>
      </c>
      <c r="E968" t="s">
        <v>3279</v>
      </c>
      <c r="F968" t="str">
        <f>HYPERLINK("https://talan.bank.gov.ua/get-user-certificate/0ep93rchkRLYFOxFEZHu","Завантажити сертифікат")</f>
        <v>Завантажити сертифікат</v>
      </c>
    </row>
    <row r="969" spans="1:6" x14ac:dyDescent="0.3">
      <c r="A969" t="s">
        <v>3305</v>
      </c>
      <c r="B969" t="s">
        <v>3306</v>
      </c>
      <c r="C969" t="s">
        <v>3307</v>
      </c>
      <c r="D969" t="s">
        <v>3298</v>
      </c>
      <c r="E969" t="s">
        <v>3279</v>
      </c>
      <c r="F969" t="str">
        <f>HYPERLINK("https://talan.bank.gov.ua/get-user-certificate/0ep937loaoDrzJLLRFzQ","Завантажити сертифікат")</f>
        <v>Завантажити сертифікат</v>
      </c>
    </row>
    <row r="970" spans="1:6" x14ac:dyDescent="0.3">
      <c r="A970" t="s">
        <v>3308</v>
      </c>
      <c r="B970" t="s">
        <v>3309</v>
      </c>
      <c r="C970" t="s">
        <v>3310</v>
      </c>
      <c r="D970" t="s">
        <v>3311</v>
      </c>
      <c r="E970" t="s">
        <v>3312</v>
      </c>
      <c r="F970" t="str">
        <f>HYPERLINK("https://talan.bank.gov.ua/get-user-certificate/0ep93MQWCZY_snD6ndfj","Завантажити сертифікат")</f>
        <v>Завантажити сертифікат</v>
      </c>
    </row>
    <row r="971" spans="1:6" x14ac:dyDescent="0.3">
      <c r="A971" t="s">
        <v>3313</v>
      </c>
      <c r="B971" t="s">
        <v>3314</v>
      </c>
      <c r="C971" t="s">
        <v>3315</v>
      </c>
      <c r="D971" t="s">
        <v>3311</v>
      </c>
      <c r="E971" t="s">
        <v>3312</v>
      </c>
      <c r="F971" t="str">
        <f>HYPERLINK("https://talan.bank.gov.ua/get-user-certificate/0ep93YgDqU_tuYg_v0St","Завантажити сертифікат")</f>
        <v>Завантажити сертифікат</v>
      </c>
    </row>
    <row r="972" spans="1:6" x14ac:dyDescent="0.3">
      <c r="A972" t="s">
        <v>3316</v>
      </c>
      <c r="B972" t="s">
        <v>3317</v>
      </c>
      <c r="C972" t="s">
        <v>3318</v>
      </c>
      <c r="D972" t="s">
        <v>3311</v>
      </c>
      <c r="E972" t="s">
        <v>3312</v>
      </c>
      <c r="F972" t="str">
        <f>HYPERLINK("https://talan.bank.gov.ua/get-user-certificate/0ep93Jn6h6ywH2d_PAMy","Завантажити сертифікат")</f>
        <v>Завантажити сертифікат</v>
      </c>
    </row>
    <row r="973" spans="1:6" x14ac:dyDescent="0.3">
      <c r="A973" t="s">
        <v>3319</v>
      </c>
      <c r="B973" t="s">
        <v>3320</v>
      </c>
      <c r="C973" t="s">
        <v>3321</v>
      </c>
      <c r="D973" t="s">
        <v>3311</v>
      </c>
      <c r="E973" t="s">
        <v>3312</v>
      </c>
      <c r="F973" t="str">
        <f>HYPERLINK("https://talan.bank.gov.ua/get-user-certificate/0ep93lZ3G-qM39uVaaNw","Завантажити сертифікат")</f>
        <v>Завантажити сертифікат</v>
      </c>
    </row>
    <row r="974" spans="1:6" x14ac:dyDescent="0.3">
      <c r="A974" t="s">
        <v>3322</v>
      </c>
      <c r="B974" t="s">
        <v>3323</v>
      </c>
      <c r="C974" t="s">
        <v>3324</v>
      </c>
      <c r="D974" t="s">
        <v>3311</v>
      </c>
      <c r="E974" t="s">
        <v>3312</v>
      </c>
      <c r="F974" t="str">
        <f>HYPERLINK("https://talan.bank.gov.ua/get-user-certificate/0ep93Dca10E54cBFzANG","Завантажити сертифікат")</f>
        <v>Завантажити сертифікат</v>
      </c>
    </row>
    <row r="975" spans="1:6" x14ac:dyDescent="0.3">
      <c r="A975" t="s">
        <v>3325</v>
      </c>
      <c r="B975" t="s">
        <v>3326</v>
      </c>
      <c r="C975" t="s">
        <v>3327</v>
      </c>
      <c r="D975" t="s">
        <v>3328</v>
      </c>
      <c r="E975" t="s">
        <v>3329</v>
      </c>
      <c r="F975" t="str">
        <f>HYPERLINK("https://talan.bank.gov.ua/get-user-certificate/0ep935iw_s5kTMK0aP30","Завантажити сертифікат")</f>
        <v>Завантажити сертифікат</v>
      </c>
    </row>
    <row r="976" spans="1:6" x14ac:dyDescent="0.3">
      <c r="A976" t="s">
        <v>3330</v>
      </c>
      <c r="B976" t="s">
        <v>3331</v>
      </c>
      <c r="C976" t="s">
        <v>3332</v>
      </c>
      <c r="D976" t="s">
        <v>3328</v>
      </c>
      <c r="E976" t="s">
        <v>3329</v>
      </c>
      <c r="F976" t="str">
        <f>HYPERLINK("https://talan.bank.gov.ua/get-user-certificate/0ep934-sH0ABqUgmcXf-","Завантажити сертифікат")</f>
        <v>Завантажити сертифікат</v>
      </c>
    </row>
    <row r="977" spans="1:6" x14ac:dyDescent="0.3">
      <c r="A977" t="s">
        <v>3333</v>
      </c>
      <c r="B977" t="s">
        <v>3334</v>
      </c>
      <c r="C977" t="s">
        <v>3335</v>
      </c>
      <c r="D977" t="s">
        <v>3328</v>
      </c>
      <c r="E977" t="s">
        <v>3329</v>
      </c>
      <c r="F977" t="str">
        <f>HYPERLINK("https://talan.bank.gov.ua/get-user-certificate/0ep931z4nWSeGNeLXZz6","Завантажити сертифікат")</f>
        <v>Завантажити сертифікат</v>
      </c>
    </row>
    <row r="978" spans="1:6" x14ac:dyDescent="0.3">
      <c r="A978" t="s">
        <v>3336</v>
      </c>
      <c r="B978" t="s">
        <v>3337</v>
      </c>
      <c r="C978" t="s">
        <v>3338</v>
      </c>
      <c r="D978" t="s">
        <v>3328</v>
      </c>
      <c r="E978" t="s">
        <v>3329</v>
      </c>
      <c r="F978" t="str">
        <f>HYPERLINK("https://talan.bank.gov.ua/get-user-certificate/0ep93Xxf8I1dVYj9Nrz7","Завантажити сертифікат")</f>
        <v>Завантажити сертифікат</v>
      </c>
    </row>
    <row r="979" spans="1:6" x14ac:dyDescent="0.3">
      <c r="A979" t="s">
        <v>3339</v>
      </c>
      <c r="B979" t="s">
        <v>3340</v>
      </c>
      <c r="C979" t="s">
        <v>3341</v>
      </c>
      <c r="D979" t="s">
        <v>3328</v>
      </c>
      <c r="E979" t="s">
        <v>3329</v>
      </c>
      <c r="F979" t="str">
        <f>HYPERLINK("https://talan.bank.gov.ua/get-user-certificate/0ep934spxYXYq1LXskqM","Завантажити сертифікат")</f>
        <v>Завантажити сертифікат</v>
      </c>
    </row>
    <row r="980" spans="1:6" x14ac:dyDescent="0.3">
      <c r="A980" t="s">
        <v>3342</v>
      </c>
      <c r="B980" t="s">
        <v>3343</v>
      </c>
      <c r="C980" t="s">
        <v>3344</v>
      </c>
      <c r="D980" t="s">
        <v>3328</v>
      </c>
      <c r="E980" t="s">
        <v>3329</v>
      </c>
      <c r="F980" t="str">
        <f>HYPERLINK("https://talan.bank.gov.ua/get-user-certificate/0ep93xanKoYS14ZTrDMw","Завантажити сертифікат")</f>
        <v>Завантажити сертифікат</v>
      </c>
    </row>
    <row r="981" spans="1:6" x14ac:dyDescent="0.3">
      <c r="A981" t="s">
        <v>3345</v>
      </c>
      <c r="B981" t="s">
        <v>3346</v>
      </c>
      <c r="C981" t="s">
        <v>3347</v>
      </c>
      <c r="D981" t="s">
        <v>3328</v>
      </c>
      <c r="E981" t="s">
        <v>3329</v>
      </c>
      <c r="F981" t="str">
        <f>HYPERLINK("https://talan.bank.gov.ua/get-user-certificate/0ep937uDjXkrBThghwSu","Завантажити сертифікат")</f>
        <v>Завантажити сертифікат</v>
      </c>
    </row>
    <row r="982" spans="1:6" x14ac:dyDescent="0.3">
      <c r="A982" t="s">
        <v>3348</v>
      </c>
      <c r="B982" t="s">
        <v>3349</v>
      </c>
      <c r="C982" t="s">
        <v>3350</v>
      </c>
      <c r="D982" t="s">
        <v>3046</v>
      </c>
      <c r="E982" t="s">
        <v>3351</v>
      </c>
      <c r="F982" t="str">
        <f>HYPERLINK("https://talan.bank.gov.ua/get-user-certificate/0ep93k4-POXhRHkcZBaS","Завантажити сертифікат")</f>
        <v>Завантажити сертифікат</v>
      </c>
    </row>
    <row r="983" spans="1:6" x14ac:dyDescent="0.3">
      <c r="A983" t="s">
        <v>3352</v>
      </c>
      <c r="B983" t="s">
        <v>3353</v>
      </c>
      <c r="C983" t="s">
        <v>3354</v>
      </c>
      <c r="D983" t="s">
        <v>3046</v>
      </c>
      <c r="E983" t="s">
        <v>3351</v>
      </c>
      <c r="F983" t="str">
        <f>HYPERLINK("https://talan.bank.gov.ua/get-user-certificate/0ep93cTmha5okJiv0UZT","Завантажити сертифікат")</f>
        <v>Завантажити сертифікат</v>
      </c>
    </row>
    <row r="984" spans="1:6" x14ac:dyDescent="0.3">
      <c r="A984" t="s">
        <v>3355</v>
      </c>
      <c r="B984" t="s">
        <v>3356</v>
      </c>
      <c r="C984" t="s">
        <v>3357</v>
      </c>
      <c r="D984" t="s">
        <v>3358</v>
      </c>
      <c r="E984" t="s">
        <v>3359</v>
      </c>
      <c r="F984" t="str">
        <f>HYPERLINK("https://talan.bank.gov.ua/get-user-certificate/0ep93dDoVW9zyMyLdVJr","Завантажити сертифікат")</f>
        <v>Завантажити сертифікат</v>
      </c>
    </row>
    <row r="985" spans="1:6" x14ac:dyDescent="0.3">
      <c r="A985" t="s">
        <v>3360</v>
      </c>
      <c r="B985" t="s">
        <v>3361</v>
      </c>
      <c r="C985" t="s">
        <v>3362</v>
      </c>
      <c r="D985" t="s">
        <v>3363</v>
      </c>
      <c r="E985" t="s">
        <v>3364</v>
      </c>
      <c r="F985" t="str">
        <f>HYPERLINK("https://talan.bank.gov.ua/get-user-certificate/0ep93aWPIv_YKRqmg0Ow","Завантажити сертифікат")</f>
        <v>Завантажити сертифікат</v>
      </c>
    </row>
    <row r="986" spans="1:6" x14ac:dyDescent="0.3">
      <c r="A986" t="s">
        <v>3365</v>
      </c>
      <c r="B986" t="s">
        <v>3366</v>
      </c>
      <c r="C986" t="s">
        <v>3367</v>
      </c>
      <c r="D986" t="s">
        <v>3363</v>
      </c>
      <c r="E986" t="s">
        <v>3364</v>
      </c>
      <c r="F986" t="str">
        <f>HYPERLINK("https://talan.bank.gov.ua/get-user-certificate/0ep93wsEOqo_Ad7dHq8q","Завантажити сертифікат")</f>
        <v>Завантажити сертифікат</v>
      </c>
    </row>
    <row r="987" spans="1:6" x14ac:dyDescent="0.3">
      <c r="A987" t="s">
        <v>3368</v>
      </c>
      <c r="B987" t="s">
        <v>3369</v>
      </c>
      <c r="C987" t="s">
        <v>3370</v>
      </c>
      <c r="D987" t="s">
        <v>3363</v>
      </c>
      <c r="E987" t="s">
        <v>3364</v>
      </c>
      <c r="F987" t="str">
        <f>HYPERLINK("https://talan.bank.gov.ua/get-user-certificate/0ep93D9kxH5GF5dlb_vZ","Завантажити сертифікат")</f>
        <v>Завантажити сертифікат</v>
      </c>
    </row>
    <row r="988" spans="1:6" x14ac:dyDescent="0.3">
      <c r="A988" t="s">
        <v>3371</v>
      </c>
      <c r="B988" t="s">
        <v>3372</v>
      </c>
      <c r="C988" t="s">
        <v>3373</v>
      </c>
      <c r="D988" t="s">
        <v>3363</v>
      </c>
      <c r="E988" t="s">
        <v>3364</v>
      </c>
      <c r="F988" t="str">
        <f>HYPERLINK("https://talan.bank.gov.ua/get-user-certificate/0ep93LSSQAFFUAH7N31T","Завантажити сертифікат")</f>
        <v>Завантажити сертифікат</v>
      </c>
    </row>
    <row r="989" spans="1:6" x14ac:dyDescent="0.3">
      <c r="A989" t="s">
        <v>3374</v>
      </c>
      <c r="B989" t="s">
        <v>3375</v>
      </c>
      <c r="C989" t="s">
        <v>3376</v>
      </c>
      <c r="D989" t="s">
        <v>3363</v>
      </c>
      <c r="E989" t="s">
        <v>3364</v>
      </c>
      <c r="F989" t="str">
        <f>HYPERLINK("https://talan.bank.gov.ua/get-user-certificate/0ep935nfNlQsf4HdR6SQ","Завантажити сертифікат")</f>
        <v>Завантажити сертифікат</v>
      </c>
    </row>
    <row r="990" spans="1:6" x14ac:dyDescent="0.3">
      <c r="A990" t="s">
        <v>3377</v>
      </c>
      <c r="B990" t="s">
        <v>3378</v>
      </c>
      <c r="C990" t="s">
        <v>3379</v>
      </c>
      <c r="D990" t="s">
        <v>3363</v>
      </c>
      <c r="E990" t="s">
        <v>3364</v>
      </c>
      <c r="F990" t="str">
        <f>HYPERLINK("https://talan.bank.gov.ua/get-user-certificate/0ep93hyJSrLOiAi4JhHL","Завантажити сертифікат")</f>
        <v>Завантажити сертифікат</v>
      </c>
    </row>
    <row r="991" spans="1:6" x14ac:dyDescent="0.3">
      <c r="A991" t="s">
        <v>3380</v>
      </c>
      <c r="B991" t="s">
        <v>3381</v>
      </c>
      <c r="C991" t="s">
        <v>3382</v>
      </c>
      <c r="D991" t="s">
        <v>3363</v>
      </c>
      <c r="E991" t="s">
        <v>3364</v>
      </c>
      <c r="F991" t="str">
        <f>HYPERLINK("https://talan.bank.gov.ua/get-user-certificate/0ep938jhdmN-pS-R-ecd","Завантажити сертифікат")</f>
        <v>Завантажити сертифікат</v>
      </c>
    </row>
    <row r="992" spans="1:6" x14ac:dyDescent="0.3">
      <c r="A992" t="s">
        <v>3383</v>
      </c>
      <c r="B992" t="s">
        <v>3384</v>
      </c>
      <c r="C992" t="s">
        <v>3385</v>
      </c>
      <c r="D992" t="s">
        <v>3386</v>
      </c>
      <c r="E992" t="s">
        <v>3387</v>
      </c>
      <c r="F992" t="str">
        <f>HYPERLINK("https://talan.bank.gov.ua/get-user-certificate/0ep93y7VAlvX7JCynwX9","Завантажити сертифікат")</f>
        <v>Завантажити сертифікат</v>
      </c>
    </row>
    <row r="993" spans="1:6" x14ac:dyDescent="0.3">
      <c r="A993" t="s">
        <v>3388</v>
      </c>
      <c r="B993" t="s">
        <v>3389</v>
      </c>
      <c r="C993" t="s">
        <v>3390</v>
      </c>
      <c r="D993" t="s">
        <v>3386</v>
      </c>
      <c r="E993" t="s">
        <v>3387</v>
      </c>
      <c r="F993" t="str">
        <f>HYPERLINK("https://talan.bank.gov.ua/get-user-certificate/0ep93w0N10XiackA9dnp","Завантажити сертифікат")</f>
        <v>Завантажити сертифікат</v>
      </c>
    </row>
    <row r="994" spans="1:6" x14ac:dyDescent="0.3">
      <c r="A994" t="s">
        <v>3391</v>
      </c>
      <c r="B994" t="s">
        <v>3392</v>
      </c>
      <c r="C994" t="s">
        <v>3393</v>
      </c>
      <c r="D994" t="s">
        <v>3386</v>
      </c>
      <c r="E994" t="s">
        <v>3387</v>
      </c>
      <c r="F994" t="str">
        <f>HYPERLINK("https://talan.bank.gov.ua/get-user-certificate/0ep93OCoFwK0rzv5g6rt","Завантажити сертифікат")</f>
        <v>Завантажити сертифікат</v>
      </c>
    </row>
    <row r="995" spans="1:6" x14ac:dyDescent="0.3">
      <c r="A995" t="s">
        <v>3394</v>
      </c>
      <c r="B995" t="s">
        <v>3395</v>
      </c>
      <c r="C995" t="s">
        <v>3396</v>
      </c>
      <c r="D995" t="s">
        <v>3397</v>
      </c>
      <c r="E995" t="s">
        <v>3398</v>
      </c>
      <c r="F995" t="str">
        <f>HYPERLINK("https://talan.bank.gov.ua/get-user-certificate/0ep93fC8dXLFxKjNwLKz","Завантажити сертифікат")</f>
        <v>Завантажити сертифікат</v>
      </c>
    </row>
    <row r="996" spans="1:6" x14ac:dyDescent="0.3">
      <c r="A996" t="s">
        <v>3399</v>
      </c>
      <c r="B996" t="s">
        <v>3400</v>
      </c>
      <c r="C996" t="s">
        <v>3401</v>
      </c>
      <c r="D996" t="s">
        <v>3397</v>
      </c>
      <c r="E996" t="s">
        <v>3398</v>
      </c>
      <c r="F996" t="str">
        <f>HYPERLINK("https://talan.bank.gov.ua/get-user-certificate/0ep93Xi5x34-HuM0HBki","Завантажити сертифікат")</f>
        <v>Завантажити сертифікат</v>
      </c>
    </row>
    <row r="997" spans="1:6" x14ac:dyDescent="0.3">
      <c r="A997" t="s">
        <v>3402</v>
      </c>
      <c r="B997" t="s">
        <v>3403</v>
      </c>
      <c r="C997" t="s">
        <v>3404</v>
      </c>
      <c r="D997" t="s">
        <v>3397</v>
      </c>
      <c r="E997" t="s">
        <v>3398</v>
      </c>
      <c r="F997" t="str">
        <f>HYPERLINK("https://talan.bank.gov.ua/get-user-certificate/0ep93_AAfVrXipOWiacu","Завантажити сертифікат")</f>
        <v>Завантажити сертифікат</v>
      </c>
    </row>
    <row r="998" spans="1:6" x14ac:dyDescent="0.3">
      <c r="A998" t="s">
        <v>3405</v>
      </c>
      <c r="B998" t="s">
        <v>3406</v>
      </c>
      <c r="C998" t="s">
        <v>3407</v>
      </c>
      <c r="D998" t="s">
        <v>3397</v>
      </c>
      <c r="E998" t="s">
        <v>3398</v>
      </c>
      <c r="F998" t="str">
        <f>HYPERLINK("https://talan.bank.gov.ua/get-user-certificate/0ep933sSVA6EzD2P4O8J","Завантажити сертифікат")</f>
        <v>Завантажити сертифікат</v>
      </c>
    </row>
    <row r="999" spans="1:6" x14ac:dyDescent="0.3">
      <c r="A999" t="s">
        <v>3408</v>
      </c>
      <c r="B999" t="s">
        <v>3409</v>
      </c>
      <c r="C999" t="s">
        <v>3410</v>
      </c>
      <c r="D999" t="s">
        <v>3411</v>
      </c>
      <c r="E999" t="s">
        <v>3398</v>
      </c>
      <c r="F999" t="str">
        <f>HYPERLINK("https://talan.bank.gov.ua/get-user-certificate/0ep93q_5OC9SdEuPKjfY","Завантажити сертифікат")</f>
        <v>Завантажити сертифікат</v>
      </c>
    </row>
    <row r="1000" spans="1:6" x14ac:dyDescent="0.3">
      <c r="A1000" t="s">
        <v>3412</v>
      </c>
      <c r="B1000" t="s">
        <v>3413</v>
      </c>
      <c r="C1000" t="s">
        <v>3414</v>
      </c>
      <c r="D1000" t="s">
        <v>3411</v>
      </c>
      <c r="E1000" t="s">
        <v>3398</v>
      </c>
      <c r="F1000" t="str">
        <f>HYPERLINK("https://talan.bank.gov.ua/get-user-certificate/0ep93urVEwyiVkulqseI","Завантажити сертифікат")</f>
        <v>Завантажити сертифікат</v>
      </c>
    </row>
    <row r="1001" spans="1:6" x14ac:dyDescent="0.3">
      <c r="A1001" t="s">
        <v>3415</v>
      </c>
      <c r="B1001" t="s">
        <v>3416</v>
      </c>
      <c r="C1001" t="s">
        <v>3417</v>
      </c>
      <c r="D1001" t="s">
        <v>3411</v>
      </c>
      <c r="E1001" t="s">
        <v>3398</v>
      </c>
      <c r="F1001" t="str">
        <f>HYPERLINK("https://talan.bank.gov.ua/get-user-certificate/0ep93zeIxAbak0FMe1hk","Завантажити сертифікат")</f>
        <v>Завантажити сертифікат</v>
      </c>
    </row>
    <row r="1002" spans="1:6" x14ac:dyDescent="0.3">
      <c r="A1002" t="s">
        <v>3418</v>
      </c>
      <c r="B1002" t="s">
        <v>3419</v>
      </c>
      <c r="C1002" t="s">
        <v>3420</v>
      </c>
      <c r="D1002" t="s">
        <v>3411</v>
      </c>
      <c r="E1002" t="s">
        <v>3398</v>
      </c>
      <c r="F1002" t="str">
        <f>HYPERLINK("https://talan.bank.gov.ua/get-user-certificate/0ep93GEIDdLKlNM4YC5g","Завантажити сертифікат")</f>
        <v>Завантажити сертифікат</v>
      </c>
    </row>
    <row r="1003" spans="1:6" x14ac:dyDescent="0.3">
      <c r="A1003" t="s">
        <v>3421</v>
      </c>
      <c r="B1003" t="s">
        <v>3422</v>
      </c>
      <c r="C1003" t="s">
        <v>3423</v>
      </c>
      <c r="D1003" t="s">
        <v>3411</v>
      </c>
      <c r="E1003" t="s">
        <v>3398</v>
      </c>
      <c r="F1003" t="str">
        <f>HYPERLINK("https://talan.bank.gov.ua/get-user-certificate/0ep93mXxKvUzWlysDNY5","Завантажити сертифікат")</f>
        <v>Завантажити сертифікат</v>
      </c>
    </row>
    <row r="1004" spans="1:6" x14ac:dyDescent="0.3">
      <c r="A1004" t="s">
        <v>3424</v>
      </c>
      <c r="B1004" t="s">
        <v>3425</v>
      </c>
      <c r="C1004" t="s">
        <v>3426</v>
      </c>
      <c r="D1004" t="s">
        <v>3411</v>
      </c>
      <c r="E1004" t="s">
        <v>3398</v>
      </c>
      <c r="F1004" t="str">
        <f>HYPERLINK("https://talan.bank.gov.ua/get-user-certificate/0ep93bqE0PumLnOYulnb","Завантажити сертифікат")</f>
        <v>Завантажити сертифікат</v>
      </c>
    </row>
    <row r="1005" spans="1:6" x14ac:dyDescent="0.3">
      <c r="A1005" t="s">
        <v>3427</v>
      </c>
      <c r="B1005" t="s">
        <v>3428</v>
      </c>
      <c r="C1005" t="s">
        <v>3429</v>
      </c>
      <c r="D1005" t="s">
        <v>3411</v>
      </c>
      <c r="E1005" t="s">
        <v>3398</v>
      </c>
      <c r="F1005" t="str">
        <f>HYPERLINK("https://talan.bank.gov.ua/get-user-certificate/0ep931pWMVSh_reVaYnk","Завантажити сертифікат")</f>
        <v>Завантажити сертифікат</v>
      </c>
    </row>
    <row r="1006" spans="1:6" x14ac:dyDescent="0.3">
      <c r="A1006" t="s">
        <v>3430</v>
      </c>
      <c r="B1006" t="s">
        <v>3431</v>
      </c>
      <c r="C1006" t="s">
        <v>3432</v>
      </c>
      <c r="D1006" t="s">
        <v>3433</v>
      </c>
      <c r="E1006" t="s">
        <v>3434</v>
      </c>
      <c r="F1006" t="str">
        <f>HYPERLINK("https://talan.bank.gov.ua/get-user-certificate/0ep93vODP3_vDt3-y400","Завантажити сертифікат")</f>
        <v>Завантажити сертифікат</v>
      </c>
    </row>
    <row r="1007" spans="1:6" x14ac:dyDescent="0.3">
      <c r="A1007" t="s">
        <v>3435</v>
      </c>
      <c r="B1007" t="s">
        <v>3436</v>
      </c>
      <c r="C1007" t="s">
        <v>3437</v>
      </c>
      <c r="D1007" t="s">
        <v>3438</v>
      </c>
      <c r="E1007" t="s">
        <v>3439</v>
      </c>
      <c r="F1007" t="str">
        <f>HYPERLINK("https://talan.bank.gov.ua/get-user-certificate/0ep93FLNFWtHF2P6fin4","Завантажити сертифікат")</f>
        <v>Завантажити сертифікат</v>
      </c>
    </row>
    <row r="1008" spans="1:6" x14ac:dyDescent="0.3">
      <c r="A1008" t="s">
        <v>3440</v>
      </c>
      <c r="B1008" t="s">
        <v>3441</v>
      </c>
      <c r="C1008" t="s">
        <v>3442</v>
      </c>
      <c r="D1008" t="s">
        <v>3443</v>
      </c>
      <c r="E1008" t="s">
        <v>3444</v>
      </c>
      <c r="F1008" t="str">
        <f>HYPERLINK("https://talan.bank.gov.ua/get-user-certificate/0ep93LjeMQ9tCS4iutOh","Завантажити сертифікат")</f>
        <v>Завантажити сертифікат</v>
      </c>
    </row>
    <row r="1009" spans="1:6" x14ac:dyDescent="0.3">
      <c r="A1009" t="s">
        <v>3445</v>
      </c>
      <c r="B1009" t="s">
        <v>3446</v>
      </c>
      <c r="C1009" t="s">
        <v>3447</v>
      </c>
      <c r="D1009" t="s">
        <v>3443</v>
      </c>
      <c r="E1009" t="s">
        <v>3444</v>
      </c>
      <c r="F1009" t="str">
        <f>HYPERLINK("https://talan.bank.gov.ua/get-user-certificate/0ep93sxDwSJGNQuBkTHF","Завантажити сертифікат")</f>
        <v>Завантажити сертифікат</v>
      </c>
    </row>
    <row r="1010" spans="1:6" x14ac:dyDescent="0.3">
      <c r="A1010" t="s">
        <v>3448</v>
      </c>
      <c r="B1010" t="s">
        <v>3449</v>
      </c>
      <c r="C1010" t="s">
        <v>3450</v>
      </c>
      <c r="D1010" t="s">
        <v>3443</v>
      </c>
      <c r="E1010" t="s">
        <v>3444</v>
      </c>
      <c r="F1010" t="str">
        <f>HYPERLINK("https://talan.bank.gov.ua/get-user-certificate/0ep93dIBaKqyOGw5zMCy","Завантажити сертифікат")</f>
        <v>Завантажити сертифікат</v>
      </c>
    </row>
    <row r="1011" spans="1:6" x14ac:dyDescent="0.3">
      <c r="A1011" t="s">
        <v>3451</v>
      </c>
      <c r="B1011" t="s">
        <v>3452</v>
      </c>
      <c r="C1011" t="s">
        <v>3453</v>
      </c>
      <c r="D1011" t="s">
        <v>3454</v>
      </c>
      <c r="E1011" t="s">
        <v>3455</v>
      </c>
      <c r="F1011" t="str">
        <f>HYPERLINK("https://talan.bank.gov.ua/get-user-certificate/0ep93bsjv2PEjmcFFDgk","Завантажити сертифікат")</f>
        <v>Завантажити сертифікат</v>
      </c>
    </row>
    <row r="1012" spans="1:6" x14ac:dyDescent="0.3">
      <c r="A1012" t="s">
        <v>3456</v>
      </c>
      <c r="B1012" t="s">
        <v>3457</v>
      </c>
      <c r="C1012" t="s">
        <v>3458</v>
      </c>
      <c r="D1012" t="s">
        <v>3454</v>
      </c>
      <c r="E1012" t="s">
        <v>3455</v>
      </c>
      <c r="F1012" t="str">
        <f>HYPERLINK("https://talan.bank.gov.ua/get-user-certificate/0ep93MbCeNcUVPn_KPM5","Завантажити сертифікат")</f>
        <v>Завантажити сертифікат</v>
      </c>
    </row>
    <row r="1013" spans="1:6" x14ac:dyDescent="0.3">
      <c r="A1013" t="s">
        <v>3459</v>
      </c>
      <c r="B1013" t="s">
        <v>3460</v>
      </c>
      <c r="C1013" t="s">
        <v>3461</v>
      </c>
      <c r="D1013" t="s">
        <v>3454</v>
      </c>
      <c r="E1013" t="s">
        <v>3455</v>
      </c>
      <c r="F1013" t="str">
        <f>HYPERLINK("https://talan.bank.gov.ua/get-user-certificate/0ep93BLsA3CaFuA7n1De","Завантажити сертифікат")</f>
        <v>Завантажити сертифікат</v>
      </c>
    </row>
    <row r="1014" spans="1:6" x14ac:dyDescent="0.3">
      <c r="A1014" t="s">
        <v>3462</v>
      </c>
      <c r="B1014" t="s">
        <v>3463</v>
      </c>
      <c r="C1014" t="s">
        <v>3464</v>
      </c>
      <c r="D1014" t="s">
        <v>3454</v>
      </c>
      <c r="E1014" t="s">
        <v>3455</v>
      </c>
      <c r="F1014" t="str">
        <f>HYPERLINK("https://talan.bank.gov.ua/get-user-certificate/0ep93pvqi_6D2UD_LDoR","Завантажити сертифікат")</f>
        <v>Завантажити сертифікат</v>
      </c>
    </row>
    <row r="1015" spans="1:6" x14ac:dyDescent="0.3">
      <c r="A1015" t="s">
        <v>3465</v>
      </c>
      <c r="B1015" t="s">
        <v>3466</v>
      </c>
      <c r="C1015" t="s">
        <v>3467</v>
      </c>
      <c r="D1015" t="s">
        <v>3454</v>
      </c>
      <c r="E1015" t="s">
        <v>3455</v>
      </c>
      <c r="F1015" t="str">
        <f>HYPERLINK("https://talan.bank.gov.ua/get-user-certificate/0ep93jmZ1gWW9RmD0Utk","Завантажити сертифікат")</f>
        <v>Завантажити сертифікат</v>
      </c>
    </row>
    <row r="1016" spans="1:6" x14ac:dyDescent="0.3">
      <c r="A1016" t="s">
        <v>3468</v>
      </c>
      <c r="B1016" t="s">
        <v>3469</v>
      </c>
      <c r="C1016" t="s">
        <v>3470</v>
      </c>
      <c r="D1016" t="s">
        <v>3454</v>
      </c>
      <c r="E1016" t="s">
        <v>3455</v>
      </c>
      <c r="F1016" t="str">
        <f>HYPERLINK("https://talan.bank.gov.ua/get-user-certificate/0ep93zlNvtqUVwBILpso","Завантажити сертифікат")</f>
        <v>Завантажити сертифікат</v>
      </c>
    </row>
    <row r="1017" spans="1:6" x14ac:dyDescent="0.3">
      <c r="A1017" t="s">
        <v>3471</v>
      </c>
      <c r="B1017" t="s">
        <v>3472</v>
      </c>
      <c r="C1017" t="s">
        <v>3473</v>
      </c>
      <c r="D1017" t="s">
        <v>3454</v>
      </c>
      <c r="E1017" t="s">
        <v>3455</v>
      </c>
      <c r="F1017" t="str">
        <f>HYPERLINK("https://talan.bank.gov.ua/get-user-certificate/0ep93Ln1Gi1-lAKg-_ss","Завантажити сертифікат")</f>
        <v>Завантажити сертифікат</v>
      </c>
    </row>
    <row r="1018" spans="1:6" x14ac:dyDescent="0.3">
      <c r="A1018" t="s">
        <v>3474</v>
      </c>
      <c r="B1018" t="s">
        <v>3475</v>
      </c>
      <c r="C1018" t="s">
        <v>3476</v>
      </c>
      <c r="D1018" t="s">
        <v>3454</v>
      </c>
      <c r="E1018" t="s">
        <v>3455</v>
      </c>
      <c r="F1018" t="str">
        <f>HYPERLINK("https://talan.bank.gov.ua/get-user-certificate/0ep936A_qYIzxFdwfith","Завантажити сертифікат")</f>
        <v>Завантажити сертифікат</v>
      </c>
    </row>
    <row r="1019" spans="1:6" x14ac:dyDescent="0.3">
      <c r="A1019" t="s">
        <v>3477</v>
      </c>
      <c r="B1019" t="s">
        <v>3478</v>
      </c>
      <c r="C1019" t="s">
        <v>3479</v>
      </c>
      <c r="D1019" t="s">
        <v>3454</v>
      </c>
      <c r="E1019" t="s">
        <v>3455</v>
      </c>
      <c r="F1019" t="str">
        <f>HYPERLINK("https://talan.bank.gov.ua/get-user-certificate/0ep93FRCkaMc3wraxGz6","Завантажити сертифікат")</f>
        <v>Завантажити сертифікат</v>
      </c>
    </row>
    <row r="1020" spans="1:6" x14ac:dyDescent="0.3">
      <c r="A1020" t="s">
        <v>3480</v>
      </c>
      <c r="B1020" t="s">
        <v>3481</v>
      </c>
      <c r="C1020" t="s">
        <v>3482</v>
      </c>
      <c r="D1020" t="s">
        <v>3454</v>
      </c>
      <c r="E1020" t="s">
        <v>3455</v>
      </c>
      <c r="F1020" t="str">
        <f>HYPERLINK("https://talan.bank.gov.ua/get-user-certificate/0ep93N-gTBDkgFwBY_9W","Завантажити сертифікат")</f>
        <v>Завантажити сертифікат</v>
      </c>
    </row>
    <row r="1021" spans="1:6" x14ac:dyDescent="0.3">
      <c r="A1021" t="s">
        <v>3483</v>
      </c>
      <c r="B1021" t="s">
        <v>3484</v>
      </c>
      <c r="C1021" t="s">
        <v>3485</v>
      </c>
      <c r="D1021" t="s">
        <v>3454</v>
      </c>
      <c r="E1021" t="s">
        <v>3455</v>
      </c>
      <c r="F1021" t="str">
        <f>HYPERLINK("https://talan.bank.gov.ua/get-user-certificate/0ep93QfFkEnbtnunSdlU","Завантажити сертифікат")</f>
        <v>Завантажити сертифікат</v>
      </c>
    </row>
    <row r="1022" spans="1:6" x14ac:dyDescent="0.3">
      <c r="A1022" t="s">
        <v>3486</v>
      </c>
      <c r="B1022" t="s">
        <v>3487</v>
      </c>
      <c r="C1022" t="s">
        <v>3488</v>
      </c>
      <c r="D1022" t="s">
        <v>3454</v>
      </c>
      <c r="E1022" t="s">
        <v>3455</v>
      </c>
      <c r="F1022" t="str">
        <f>HYPERLINK("https://talan.bank.gov.ua/get-user-certificate/0ep939MZQTIKT4KWDpgy","Завантажити сертифікат")</f>
        <v>Завантажити сертифікат</v>
      </c>
    </row>
    <row r="1023" spans="1:6" x14ac:dyDescent="0.3">
      <c r="A1023" t="s">
        <v>3489</v>
      </c>
      <c r="B1023" t="s">
        <v>3490</v>
      </c>
      <c r="C1023" t="s">
        <v>3491</v>
      </c>
      <c r="D1023" t="s">
        <v>3454</v>
      </c>
      <c r="E1023" t="s">
        <v>3455</v>
      </c>
      <c r="F1023" t="str">
        <f>HYPERLINK("https://talan.bank.gov.ua/get-user-certificate/0ep93quDNNlamsPEP2Us","Завантажити сертифікат")</f>
        <v>Завантажити сертифікат</v>
      </c>
    </row>
    <row r="1024" spans="1:6" x14ac:dyDescent="0.3">
      <c r="A1024" t="s">
        <v>3492</v>
      </c>
      <c r="B1024" t="s">
        <v>3493</v>
      </c>
      <c r="C1024" t="s">
        <v>3494</v>
      </c>
      <c r="D1024" t="s">
        <v>3495</v>
      </c>
      <c r="E1024" t="s">
        <v>3496</v>
      </c>
      <c r="F1024" t="str">
        <f>HYPERLINK("https://talan.bank.gov.ua/get-user-certificate/0ep93DpOnXdxflfvhhwp","Завантажити сертифікат")</f>
        <v>Завантажити сертифікат</v>
      </c>
    </row>
    <row r="1025" spans="1:6" x14ac:dyDescent="0.3">
      <c r="A1025" t="s">
        <v>3497</v>
      </c>
      <c r="B1025" t="s">
        <v>3498</v>
      </c>
      <c r="C1025" t="s">
        <v>3499</v>
      </c>
      <c r="D1025" t="s">
        <v>3500</v>
      </c>
      <c r="E1025" t="s">
        <v>3501</v>
      </c>
      <c r="F1025" t="str">
        <f>HYPERLINK("https://talan.bank.gov.ua/get-user-certificate/0ep934z7oX0QjLCdeoFJ","Завантажити сертифікат")</f>
        <v>Завантажити сертифікат</v>
      </c>
    </row>
    <row r="1026" spans="1:6" x14ac:dyDescent="0.3">
      <c r="A1026" t="s">
        <v>3502</v>
      </c>
      <c r="B1026" t="s">
        <v>3503</v>
      </c>
      <c r="C1026" t="s">
        <v>3504</v>
      </c>
      <c r="D1026" t="s">
        <v>3500</v>
      </c>
      <c r="E1026" t="s">
        <v>3501</v>
      </c>
      <c r="F1026" t="str">
        <f>HYPERLINK("https://talan.bank.gov.ua/get-user-certificate/0ep93ztkPW9L51Xz26wy","Завантажити сертифікат")</f>
        <v>Завантажити сертифікат</v>
      </c>
    </row>
    <row r="1027" spans="1:6" x14ac:dyDescent="0.3">
      <c r="A1027" t="s">
        <v>3505</v>
      </c>
      <c r="B1027" t="s">
        <v>3506</v>
      </c>
      <c r="C1027" t="s">
        <v>3507</v>
      </c>
      <c r="D1027" t="s">
        <v>3500</v>
      </c>
      <c r="E1027" t="s">
        <v>3501</v>
      </c>
      <c r="F1027" t="str">
        <f>HYPERLINK("https://talan.bank.gov.ua/get-user-certificate/0ep93LBHWF7Ig8cFWvQ2","Завантажити сертифікат")</f>
        <v>Завантажити сертифікат</v>
      </c>
    </row>
    <row r="1028" spans="1:6" x14ac:dyDescent="0.3">
      <c r="A1028" t="s">
        <v>3508</v>
      </c>
      <c r="B1028" t="s">
        <v>3509</v>
      </c>
      <c r="C1028" t="s">
        <v>3510</v>
      </c>
      <c r="D1028" t="s">
        <v>3500</v>
      </c>
      <c r="E1028" t="s">
        <v>3501</v>
      </c>
      <c r="F1028" t="str">
        <f>HYPERLINK("https://talan.bank.gov.ua/get-user-certificate/0ep93ciKpb6eZmKyuJL5","Завантажити сертифікат")</f>
        <v>Завантажити сертифікат</v>
      </c>
    </row>
    <row r="1029" spans="1:6" x14ac:dyDescent="0.3">
      <c r="A1029" t="s">
        <v>3511</v>
      </c>
      <c r="B1029" t="s">
        <v>3512</v>
      </c>
      <c r="C1029" t="s">
        <v>3513</v>
      </c>
      <c r="D1029" t="s">
        <v>3514</v>
      </c>
      <c r="E1029" t="s">
        <v>3515</v>
      </c>
      <c r="F1029" t="str">
        <f>HYPERLINK("https://talan.bank.gov.ua/get-user-certificate/0ep93R5WYpKxuEsmSlSY","Завантажити сертифікат")</f>
        <v>Завантажити сертифікат</v>
      </c>
    </row>
    <row r="1030" spans="1:6" x14ac:dyDescent="0.3">
      <c r="A1030" t="s">
        <v>3516</v>
      </c>
      <c r="B1030" t="s">
        <v>3517</v>
      </c>
      <c r="C1030" t="s">
        <v>3518</v>
      </c>
      <c r="D1030" t="s">
        <v>3514</v>
      </c>
      <c r="E1030" t="s">
        <v>3515</v>
      </c>
      <c r="F1030" t="str">
        <f>HYPERLINK("https://talan.bank.gov.ua/get-user-certificate/0ep934AAymvXWlPORjk4","Завантажити сертифікат")</f>
        <v>Завантажити сертифікат</v>
      </c>
    </row>
    <row r="1031" spans="1:6" x14ac:dyDescent="0.3">
      <c r="A1031" t="s">
        <v>3519</v>
      </c>
      <c r="B1031" t="s">
        <v>3520</v>
      </c>
      <c r="C1031" t="s">
        <v>3521</v>
      </c>
      <c r="D1031" t="s">
        <v>3514</v>
      </c>
      <c r="E1031" t="s">
        <v>3515</v>
      </c>
      <c r="F1031" t="str">
        <f>HYPERLINK("https://talan.bank.gov.ua/get-user-certificate/0ep93dCf08vZzfb6oWSC","Завантажити сертифікат")</f>
        <v>Завантажити сертифікат</v>
      </c>
    </row>
    <row r="1032" spans="1:6" x14ac:dyDescent="0.3">
      <c r="A1032" t="s">
        <v>3522</v>
      </c>
      <c r="B1032" t="s">
        <v>3523</v>
      </c>
      <c r="C1032" t="s">
        <v>3524</v>
      </c>
      <c r="D1032" t="s">
        <v>3514</v>
      </c>
      <c r="E1032" t="s">
        <v>3515</v>
      </c>
      <c r="F1032" t="str">
        <f>HYPERLINK("https://talan.bank.gov.ua/get-user-certificate/0ep930lv2_zx58zXSxb2","Завантажити сертифікат")</f>
        <v>Завантажити сертифікат</v>
      </c>
    </row>
    <row r="1033" spans="1:6" x14ac:dyDescent="0.3">
      <c r="A1033" t="s">
        <v>3525</v>
      </c>
      <c r="B1033" t="s">
        <v>3526</v>
      </c>
      <c r="C1033" t="s">
        <v>3527</v>
      </c>
      <c r="D1033" t="s">
        <v>3514</v>
      </c>
      <c r="E1033" t="s">
        <v>3515</v>
      </c>
      <c r="F1033" t="str">
        <f>HYPERLINK("https://talan.bank.gov.ua/get-user-certificate/0ep93LRnBd1oPUBy_ADI","Завантажити сертифікат")</f>
        <v>Завантажити сертифікат</v>
      </c>
    </row>
    <row r="1034" spans="1:6" x14ac:dyDescent="0.3">
      <c r="A1034" t="s">
        <v>3528</v>
      </c>
      <c r="B1034" t="s">
        <v>3529</v>
      </c>
      <c r="C1034" t="s">
        <v>3530</v>
      </c>
      <c r="D1034" t="s">
        <v>3514</v>
      </c>
      <c r="E1034" t="s">
        <v>3515</v>
      </c>
      <c r="F1034" t="str">
        <f>HYPERLINK("https://talan.bank.gov.ua/get-user-certificate/0ep93fAA7R6p8R1mvHPj","Завантажити сертифікат")</f>
        <v>Завантажити сертифікат</v>
      </c>
    </row>
    <row r="1035" spans="1:6" x14ac:dyDescent="0.3">
      <c r="A1035" t="s">
        <v>3531</v>
      </c>
      <c r="B1035" t="s">
        <v>3532</v>
      </c>
      <c r="C1035" t="s">
        <v>3533</v>
      </c>
      <c r="D1035" t="s">
        <v>3514</v>
      </c>
      <c r="E1035" t="s">
        <v>3515</v>
      </c>
      <c r="F1035" t="str">
        <f>HYPERLINK("https://talan.bank.gov.ua/get-user-certificate/0ep93Lrz0b-0tz9j5R68","Завантажити сертифікат")</f>
        <v>Завантажити сертифікат</v>
      </c>
    </row>
    <row r="1036" spans="1:6" x14ac:dyDescent="0.3">
      <c r="A1036" t="s">
        <v>3534</v>
      </c>
      <c r="B1036" t="s">
        <v>3535</v>
      </c>
      <c r="C1036" t="s">
        <v>3536</v>
      </c>
      <c r="D1036" t="s">
        <v>3537</v>
      </c>
      <c r="E1036" t="s">
        <v>3538</v>
      </c>
      <c r="F1036" t="str">
        <f>HYPERLINK("https://talan.bank.gov.ua/get-user-certificate/0ep93PFwEco2112fgolE","Завантажити сертифікат")</f>
        <v>Завантажити сертифікат</v>
      </c>
    </row>
    <row r="1037" spans="1:6" x14ac:dyDescent="0.3">
      <c r="A1037" t="s">
        <v>3539</v>
      </c>
      <c r="B1037" t="s">
        <v>3540</v>
      </c>
      <c r="C1037" t="s">
        <v>3541</v>
      </c>
      <c r="D1037" t="s">
        <v>3537</v>
      </c>
      <c r="E1037" t="s">
        <v>3538</v>
      </c>
      <c r="F1037" t="str">
        <f>HYPERLINK("https://talan.bank.gov.ua/get-user-certificate/0ep93T8en3EZNvkkXHDp","Завантажити сертифікат")</f>
        <v>Завантажити сертифікат</v>
      </c>
    </row>
    <row r="1038" spans="1:6" x14ac:dyDescent="0.3">
      <c r="A1038" t="s">
        <v>3542</v>
      </c>
      <c r="B1038" t="s">
        <v>3543</v>
      </c>
      <c r="C1038" t="s">
        <v>3544</v>
      </c>
      <c r="D1038" t="s">
        <v>3537</v>
      </c>
      <c r="E1038" t="s">
        <v>3538</v>
      </c>
      <c r="F1038" t="str">
        <f>HYPERLINK("https://talan.bank.gov.ua/get-user-certificate/0ep93TQtwUf6lydrWF9a","Завантажити сертифікат")</f>
        <v>Завантажити сертифікат</v>
      </c>
    </row>
    <row r="1039" spans="1:6" x14ac:dyDescent="0.3">
      <c r="A1039" t="s">
        <v>3545</v>
      </c>
      <c r="B1039" t="s">
        <v>3546</v>
      </c>
      <c r="C1039" t="s">
        <v>3547</v>
      </c>
      <c r="D1039" t="s">
        <v>3537</v>
      </c>
      <c r="E1039" t="s">
        <v>3538</v>
      </c>
      <c r="F1039" t="str">
        <f>HYPERLINK("https://talan.bank.gov.ua/get-user-certificate/0ep93iJkru-NhFih9R9R","Завантажити сертифікат")</f>
        <v>Завантажити сертифікат</v>
      </c>
    </row>
    <row r="1040" spans="1:6" x14ac:dyDescent="0.3">
      <c r="A1040" t="s">
        <v>3548</v>
      </c>
      <c r="B1040" t="s">
        <v>3549</v>
      </c>
      <c r="C1040" t="s">
        <v>3550</v>
      </c>
      <c r="D1040" t="s">
        <v>3537</v>
      </c>
      <c r="E1040" t="s">
        <v>3538</v>
      </c>
      <c r="F1040" t="str">
        <f>HYPERLINK("https://talan.bank.gov.ua/get-user-certificate/0ep93nPmYg7whe9nQ8Pn","Завантажити сертифікат")</f>
        <v>Завантажити сертифікат</v>
      </c>
    </row>
    <row r="1041" spans="1:6" x14ac:dyDescent="0.3">
      <c r="A1041" t="s">
        <v>3551</v>
      </c>
      <c r="B1041" t="s">
        <v>3552</v>
      </c>
      <c r="C1041" t="s">
        <v>3553</v>
      </c>
      <c r="D1041" t="s">
        <v>3554</v>
      </c>
      <c r="E1041" t="s">
        <v>3555</v>
      </c>
      <c r="F1041" t="str">
        <f>HYPERLINK("https://talan.bank.gov.ua/get-user-certificate/0ep93sE5TQZiB0rzkV4y","Завантажити сертифікат")</f>
        <v>Завантажити сертифікат</v>
      </c>
    </row>
    <row r="1042" spans="1:6" x14ac:dyDescent="0.3">
      <c r="A1042" t="s">
        <v>3556</v>
      </c>
      <c r="B1042" t="s">
        <v>3557</v>
      </c>
      <c r="C1042" t="s">
        <v>3558</v>
      </c>
      <c r="D1042" t="s">
        <v>3554</v>
      </c>
      <c r="E1042" t="s">
        <v>3555</v>
      </c>
      <c r="F1042" t="str">
        <f>HYPERLINK("https://talan.bank.gov.ua/get-user-certificate/0ep93FU9xB0_44N2Cj2F","Завантажити сертифікат")</f>
        <v>Завантажити сертифікат</v>
      </c>
    </row>
    <row r="1043" spans="1:6" x14ac:dyDescent="0.3">
      <c r="A1043" t="s">
        <v>3559</v>
      </c>
      <c r="B1043" t="s">
        <v>3560</v>
      </c>
      <c r="C1043" t="s">
        <v>3561</v>
      </c>
      <c r="D1043" t="s">
        <v>3554</v>
      </c>
      <c r="E1043" t="s">
        <v>3555</v>
      </c>
      <c r="F1043" t="str">
        <f>HYPERLINK("https://talan.bank.gov.ua/get-user-certificate/0ep93Lsc9ZNYhg24W7Ll","Завантажити сертифікат")</f>
        <v>Завантажити сертифікат</v>
      </c>
    </row>
    <row r="1044" spans="1:6" x14ac:dyDescent="0.3">
      <c r="A1044" t="s">
        <v>3562</v>
      </c>
      <c r="B1044" t="s">
        <v>3563</v>
      </c>
      <c r="C1044" t="s">
        <v>3564</v>
      </c>
      <c r="D1044" t="s">
        <v>3554</v>
      </c>
      <c r="E1044" t="s">
        <v>3555</v>
      </c>
      <c r="F1044" t="str">
        <f>HYPERLINK("https://talan.bank.gov.ua/get-user-certificate/0ep93zRH8eNEfJeeBTTQ","Завантажити сертифікат")</f>
        <v>Завантажити сертифікат</v>
      </c>
    </row>
    <row r="1045" spans="1:6" x14ac:dyDescent="0.3">
      <c r="A1045" t="s">
        <v>3565</v>
      </c>
      <c r="B1045" t="s">
        <v>3566</v>
      </c>
      <c r="C1045" t="s">
        <v>3567</v>
      </c>
      <c r="D1045" t="s">
        <v>3568</v>
      </c>
      <c r="E1045" t="s">
        <v>3569</v>
      </c>
      <c r="F1045" t="str">
        <f>HYPERLINK("https://talan.bank.gov.ua/get-user-certificate/0ep93ZyvJ6mzAhcexlGE","Завантажити сертифікат")</f>
        <v>Завантажити сертифікат</v>
      </c>
    </row>
    <row r="1046" spans="1:6" x14ac:dyDescent="0.3">
      <c r="A1046" t="s">
        <v>3570</v>
      </c>
      <c r="B1046" t="s">
        <v>3571</v>
      </c>
      <c r="C1046" t="s">
        <v>3572</v>
      </c>
      <c r="D1046" t="s">
        <v>3568</v>
      </c>
      <c r="E1046" t="s">
        <v>3569</v>
      </c>
      <c r="F1046" t="str">
        <f>HYPERLINK("https://talan.bank.gov.ua/get-user-certificate/0ep93d6CsOuCscRSbH4b","Завантажити сертифікат")</f>
        <v>Завантажити сертифікат</v>
      </c>
    </row>
    <row r="1047" spans="1:6" x14ac:dyDescent="0.3">
      <c r="A1047" t="s">
        <v>3573</v>
      </c>
      <c r="B1047" t="s">
        <v>3574</v>
      </c>
      <c r="C1047" t="s">
        <v>3575</v>
      </c>
      <c r="D1047" t="s">
        <v>3568</v>
      </c>
      <c r="E1047" t="s">
        <v>3569</v>
      </c>
      <c r="F1047" t="str">
        <f>HYPERLINK("https://talan.bank.gov.ua/get-user-certificate/0ep9305wbTeEPOGD4-8p","Завантажити сертифікат")</f>
        <v>Завантажити сертифікат</v>
      </c>
    </row>
    <row r="1048" spans="1:6" x14ac:dyDescent="0.3">
      <c r="A1048" t="s">
        <v>3576</v>
      </c>
      <c r="B1048" t="s">
        <v>3577</v>
      </c>
      <c r="C1048" t="s">
        <v>3578</v>
      </c>
      <c r="D1048" t="s">
        <v>3568</v>
      </c>
      <c r="E1048" t="s">
        <v>3569</v>
      </c>
      <c r="F1048" t="str">
        <f>HYPERLINK("https://talan.bank.gov.ua/get-user-certificate/0ep932C8EcYjun2-xu3C","Завантажити сертифікат")</f>
        <v>Завантажити сертифікат</v>
      </c>
    </row>
    <row r="1049" spans="1:6" x14ac:dyDescent="0.3">
      <c r="A1049" t="s">
        <v>3579</v>
      </c>
      <c r="B1049" t="s">
        <v>3580</v>
      </c>
      <c r="C1049" t="s">
        <v>3581</v>
      </c>
      <c r="D1049" t="s">
        <v>3582</v>
      </c>
      <c r="E1049" t="s">
        <v>3583</v>
      </c>
      <c r="F1049" t="str">
        <f>HYPERLINK("https://talan.bank.gov.ua/get-user-certificate/0ep93lceoG01PvszXQCk","Завантажити сертифікат")</f>
        <v>Завантажити сертифікат</v>
      </c>
    </row>
    <row r="1050" spans="1:6" x14ac:dyDescent="0.3">
      <c r="A1050" t="s">
        <v>3584</v>
      </c>
      <c r="B1050" t="s">
        <v>3585</v>
      </c>
      <c r="C1050" t="s">
        <v>3586</v>
      </c>
      <c r="D1050" t="s">
        <v>3587</v>
      </c>
      <c r="E1050" t="s">
        <v>3588</v>
      </c>
      <c r="F1050" t="str">
        <f>HYPERLINK("https://talan.bank.gov.ua/get-user-certificate/0ep932W9FUJOqrNHLOem","Завантажити сертифікат")</f>
        <v>Завантажити сертифікат</v>
      </c>
    </row>
    <row r="1051" spans="1:6" x14ac:dyDescent="0.3">
      <c r="A1051" t="s">
        <v>3589</v>
      </c>
      <c r="B1051" t="s">
        <v>3590</v>
      </c>
      <c r="C1051" t="s">
        <v>3591</v>
      </c>
      <c r="D1051" t="s">
        <v>3587</v>
      </c>
      <c r="E1051" t="s">
        <v>3588</v>
      </c>
      <c r="F1051" t="str">
        <f>HYPERLINK("https://talan.bank.gov.ua/get-user-certificate/0ep93S7PYDhcPTBqwYdI","Завантажити сертифікат")</f>
        <v>Завантажити сертифікат</v>
      </c>
    </row>
    <row r="1052" spans="1:6" x14ac:dyDescent="0.3">
      <c r="A1052" t="s">
        <v>3592</v>
      </c>
      <c r="B1052" t="s">
        <v>3593</v>
      </c>
      <c r="C1052" t="s">
        <v>3594</v>
      </c>
      <c r="D1052" t="s">
        <v>3595</v>
      </c>
      <c r="E1052" t="s">
        <v>3596</v>
      </c>
      <c r="F1052" t="str">
        <f>HYPERLINK("https://talan.bank.gov.ua/get-user-certificate/0ep930Iu4PUKQXezo6fX","Завантажити сертифікат")</f>
        <v>Завантажити сертифікат</v>
      </c>
    </row>
    <row r="1053" spans="1:6" x14ac:dyDescent="0.3">
      <c r="A1053" t="s">
        <v>3597</v>
      </c>
      <c r="B1053" t="s">
        <v>3598</v>
      </c>
      <c r="C1053" t="s">
        <v>3599</v>
      </c>
      <c r="D1053" t="s">
        <v>3600</v>
      </c>
      <c r="E1053" t="s">
        <v>3601</v>
      </c>
      <c r="F1053" t="str">
        <f>HYPERLINK("https://talan.bank.gov.ua/get-user-certificate/0ep93kaGMUrX3kopB3HT","Завантажити сертифікат")</f>
        <v>Завантажити сертифікат</v>
      </c>
    </row>
    <row r="1054" spans="1:6" x14ac:dyDescent="0.3">
      <c r="A1054" t="s">
        <v>3602</v>
      </c>
      <c r="B1054" t="s">
        <v>3603</v>
      </c>
      <c r="C1054" t="s">
        <v>3604</v>
      </c>
      <c r="D1054" t="s">
        <v>3600</v>
      </c>
      <c r="E1054" t="s">
        <v>3601</v>
      </c>
      <c r="F1054" t="str">
        <f>HYPERLINK("https://talan.bank.gov.ua/get-user-certificate/0ep93OtQaUOaraPp_64t","Завантажити сертифікат")</f>
        <v>Завантажити сертифікат</v>
      </c>
    </row>
    <row r="1055" spans="1:6" x14ac:dyDescent="0.3">
      <c r="A1055" t="s">
        <v>3605</v>
      </c>
      <c r="B1055" t="s">
        <v>3606</v>
      </c>
      <c r="C1055" t="s">
        <v>3607</v>
      </c>
      <c r="D1055" t="s">
        <v>3600</v>
      </c>
      <c r="E1055" t="s">
        <v>3601</v>
      </c>
      <c r="F1055" t="str">
        <f>HYPERLINK("https://talan.bank.gov.ua/get-user-certificate/0ep93X3ztVlGdxMnmg-D","Завантажити сертифікат")</f>
        <v>Завантажити сертифікат</v>
      </c>
    </row>
    <row r="1056" spans="1:6" x14ac:dyDescent="0.3">
      <c r="A1056" t="s">
        <v>3608</v>
      </c>
      <c r="B1056" t="s">
        <v>3609</v>
      </c>
      <c r="C1056" t="s">
        <v>3610</v>
      </c>
      <c r="D1056" t="s">
        <v>3600</v>
      </c>
      <c r="E1056" t="s">
        <v>3601</v>
      </c>
      <c r="F1056" t="str">
        <f>HYPERLINK("https://talan.bank.gov.ua/get-user-certificate/0ep93sqqjOmRTToFLhOK","Завантажити сертифікат")</f>
        <v>Завантажити сертифікат</v>
      </c>
    </row>
    <row r="1057" spans="1:6" x14ac:dyDescent="0.3">
      <c r="A1057" t="s">
        <v>3611</v>
      </c>
      <c r="B1057" t="s">
        <v>3612</v>
      </c>
      <c r="C1057" t="s">
        <v>3613</v>
      </c>
      <c r="D1057" t="s">
        <v>3600</v>
      </c>
      <c r="E1057" t="s">
        <v>3601</v>
      </c>
      <c r="F1057" t="str">
        <f>HYPERLINK("https://talan.bank.gov.ua/get-user-certificate/0ep93fU2ge-6EOFs68ME","Завантажити сертифікат")</f>
        <v>Завантажити сертифікат</v>
      </c>
    </row>
    <row r="1058" spans="1:6" x14ac:dyDescent="0.3">
      <c r="A1058" t="s">
        <v>3614</v>
      </c>
      <c r="B1058" t="s">
        <v>3615</v>
      </c>
      <c r="C1058" t="s">
        <v>3616</v>
      </c>
      <c r="D1058" t="s">
        <v>3617</v>
      </c>
      <c r="E1058" t="s">
        <v>3618</v>
      </c>
      <c r="F1058" t="str">
        <f>HYPERLINK("https://talan.bank.gov.ua/get-user-certificate/0ep93rTh1QEelZgLpZzl","Завантажити сертифікат")</f>
        <v>Завантажити сертифікат</v>
      </c>
    </row>
    <row r="1059" spans="1:6" x14ac:dyDescent="0.3">
      <c r="A1059" t="s">
        <v>3619</v>
      </c>
      <c r="B1059" t="s">
        <v>3620</v>
      </c>
      <c r="C1059" t="s">
        <v>3621</v>
      </c>
      <c r="D1059" t="s">
        <v>3622</v>
      </c>
      <c r="E1059" t="s">
        <v>3623</v>
      </c>
      <c r="F1059" t="str">
        <f>HYPERLINK("https://talan.bank.gov.ua/get-user-certificate/0ep939lvAXOfLhALfH9k","Завантажити сертифікат")</f>
        <v>Завантажити сертифікат</v>
      </c>
    </row>
    <row r="1060" spans="1:6" x14ac:dyDescent="0.3">
      <c r="A1060" t="s">
        <v>3624</v>
      </c>
      <c r="B1060" t="s">
        <v>3625</v>
      </c>
      <c r="C1060" t="s">
        <v>3626</v>
      </c>
      <c r="D1060" t="s">
        <v>3622</v>
      </c>
      <c r="E1060" t="s">
        <v>3623</v>
      </c>
      <c r="F1060" t="str">
        <f>HYPERLINK("https://talan.bank.gov.ua/get-user-certificate/0ep93AVEGjzGvDPu-LSU","Завантажити сертифікат")</f>
        <v>Завантажити сертифікат</v>
      </c>
    </row>
    <row r="1061" spans="1:6" x14ac:dyDescent="0.3">
      <c r="A1061" t="s">
        <v>3627</v>
      </c>
      <c r="B1061" t="s">
        <v>3628</v>
      </c>
      <c r="C1061" t="s">
        <v>3629</v>
      </c>
      <c r="D1061" t="s">
        <v>3622</v>
      </c>
      <c r="E1061" t="s">
        <v>3623</v>
      </c>
      <c r="F1061" t="str">
        <f>HYPERLINK("https://talan.bank.gov.ua/get-user-certificate/0ep930l70ut-aTOERJ9f","Завантажити сертифікат")</f>
        <v>Завантажити сертифікат</v>
      </c>
    </row>
    <row r="1062" spans="1:6" x14ac:dyDescent="0.3">
      <c r="A1062" t="s">
        <v>3630</v>
      </c>
      <c r="B1062" t="s">
        <v>3631</v>
      </c>
      <c r="C1062" t="s">
        <v>3632</v>
      </c>
      <c r="D1062" t="s">
        <v>3622</v>
      </c>
      <c r="E1062" t="s">
        <v>3623</v>
      </c>
      <c r="F1062" t="str">
        <f>HYPERLINK("https://talan.bank.gov.ua/get-user-certificate/0ep936p5rL8vs2PNH5OF","Завантажити сертифікат")</f>
        <v>Завантажити сертифікат</v>
      </c>
    </row>
    <row r="1063" spans="1:6" x14ac:dyDescent="0.3">
      <c r="A1063" t="s">
        <v>3633</v>
      </c>
      <c r="B1063" t="s">
        <v>3634</v>
      </c>
      <c r="C1063" t="s">
        <v>3635</v>
      </c>
      <c r="D1063" t="s">
        <v>3622</v>
      </c>
      <c r="E1063" t="s">
        <v>3623</v>
      </c>
      <c r="F1063" t="str">
        <f>HYPERLINK("https://talan.bank.gov.ua/get-user-certificate/0ep93I79ZOVSUMTRGP2O","Завантажити сертифікат")</f>
        <v>Завантажити сертифікат</v>
      </c>
    </row>
    <row r="1064" spans="1:6" x14ac:dyDescent="0.3">
      <c r="A1064" t="s">
        <v>3636</v>
      </c>
      <c r="B1064" t="s">
        <v>3637</v>
      </c>
      <c r="C1064" t="s">
        <v>3638</v>
      </c>
      <c r="D1064" t="s">
        <v>3622</v>
      </c>
      <c r="E1064" t="s">
        <v>3623</v>
      </c>
      <c r="F1064" t="str">
        <f>HYPERLINK("https://talan.bank.gov.ua/get-user-certificate/0ep939LxgHtLNY2DwFQ8","Завантажити сертифікат")</f>
        <v>Завантажити сертифікат</v>
      </c>
    </row>
    <row r="1065" spans="1:6" x14ac:dyDescent="0.3">
      <c r="A1065" t="s">
        <v>3639</v>
      </c>
      <c r="B1065" t="s">
        <v>3640</v>
      </c>
      <c r="C1065" t="s">
        <v>3641</v>
      </c>
      <c r="D1065" t="s">
        <v>3622</v>
      </c>
      <c r="E1065" t="s">
        <v>3623</v>
      </c>
      <c r="F1065" t="str">
        <f>HYPERLINK("https://talan.bank.gov.ua/get-user-certificate/0ep939zvPNZpbgnfJX2H","Завантажити сертифікат")</f>
        <v>Завантажити сертифікат</v>
      </c>
    </row>
    <row r="1066" spans="1:6" x14ac:dyDescent="0.3">
      <c r="A1066" t="s">
        <v>3642</v>
      </c>
      <c r="B1066" t="s">
        <v>3643</v>
      </c>
      <c r="C1066" t="s">
        <v>3644</v>
      </c>
      <c r="D1066" t="s">
        <v>3622</v>
      </c>
      <c r="E1066" t="s">
        <v>3623</v>
      </c>
      <c r="F1066" t="str">
        <f>HYPERLINK("https://talan.bank.gov.ua/get-user-certificate/0ep93d8vnwI27Ns3AFjN","Завантажити сертифікат")</f>
        <v>Завантажити сертифікат</v>
      </c>
    </row>
    <row r="1067" spans="1:6" x14ac:dyDescent="0.3">
      <c r="A1067" t="s">
        <v>3645</v>
      </c>
      <c r="B1067" t="s">
        <v>3646</v>
      </c>
      <c r="C1067" t="s">
        <v>3647</v>
      </c>
      <c r="D1067" t="s">
        <v>3622</v>
      </c>
      <c r="E1067" t="s">
        <v>3623</v>
      </c>
      <c r="F1067" t="str">
        <f>HYPERLINK("https://talan.bank.gov.ua/get-user-certificate/0ep93UXRL83V50FCP7Yy","Завантажити сертифікат")</f>
        <v>Завантажити сертифікат</v>
      </c>
    </row>
    <row r="1068" spans="1:6" x14ac:dyDescent="0.3">
      <c r="A1068" t="s">
        <v>3648</v>
      </c>
      <c r="B1068" t="s">
        <v>3649</v>
      </c>
      <c r="C1068" t="s">
        <v>3650</v>
      </c>
      <c r="D1068" t="s">
        <v>3622</v>
      </c>
      <c r="E1068" t="s">
        <v>3623</v>
      </c>
      <c r="F1068" t="str">
        <f>HYPERLINK("https://talan.bank.gov.ua/get-user-certificate/0ep93vKpr3md5Xj39rKK","Завантажити сертифікат")</f>
        <v>Завантажити сертифікат</v>
      </c>
    </row>
    <row r="1069" spans="1:6" x14ac:dyDescent="0.3">
      <c r="A1069" t="s">
        <v>3651</v>
      </c>
      <c r="B1069" t="s">
        <v>3652</v>
      </c>
      <c r="C1069" t="s">
        <v>3653</v>
      </c>
      <c r="D1069" t="s">
        <v>3622</v>
      </c>
      <c r="E1069" t="s">
        <v>3623</v>
      </c>
      <c r="F1069" t="str">
        <f>HYPERLINK("https://talan.bank.gov.ua/get-user-certificate/0ep93hAztHYZzbhQcPs4","Завантажити сертифікат")</f>
        <v>Завантажити сертифікат</v>
      </c>
    </row>
    <row r="1070" spans="1:6" x14ac:dyDescent="0.3">
      <c r="A1070" t="s">
        <v>3654</v>
      </c>
      <c r="B1070" t="s">
        <v>3655</v>
      </c>
      <c r="C1070" t="s">
        <v>3656</v>
      </c>
      <c r="D1070" t="s">
        <v>3622</v>
      </c>
      <c r="E1070" t="s">
        <v>3623</v>
      </c>
      <c r="F1070" t="str">
        <f>HYPERLINK("https://talan.bank.gov.ua/get-user-certificate/0ep93mQsPJ3u6bUwOBtU","Завантажити сертифікат")</f>
        <v>Завантажити сертифікат</v>
      </c>
    </row>
    <row r="1071" spans="1:6" x14ac:dyDescent="0.3">
      <c r="A1071" t="s">
        <v>3657</v>
      </c>
      <c r="B1071" t="s">
        <v>3658</v>
      </c>
      <c r="C1071" t="s">
        <v>3659</v>
      </c>
      <c r="D1071" t="s">
        <v>3622</v>
      </c>
      <c r="E1071" t="s">
        <v>3623</v>
      </c>
      <c r="F1071" t="str">
        <f>HYPERLINK("https://talan.bank.gov.ua/get-user-certificate/0ep93jogvWKc5Z4PP05l","Завантажити сертифікат")</f>
        <v>Завантажити сертифікат</v>
      </c>
    </row>
    <row r="1072" spans="1:6" x14ac:dyDescent="0.3">
      <c r="A1072" t="s">
        <v>3660</v>
      </c>
      <c r="B1072" t="s">
        <v>3661</v>
      </c>
      <c r="C1072" t="s">
        <v>3662</v>
      </c>
      <c r="D1072" t="s">
        <v>3663</v>
      </c>
      <c r="E1072" t="s">
        <v>3664</v>
      </c>
      <c r="F1072" t="str">
        <f>HYPERLINK("https://talan.bank.gov.ua/get-user-certificate/0ep93d6Z10t8Hx8BN4Zf","Завантажити сертифікат")</f>
        <v>Завантажити сертифікат</v>
      </c>
    </row>
    <row r="1073" spans="1:6" x14ac:dyDescent="0.3">
      <c r="A1073" t="s">
        <v>3665</v>
      </c>
      <c r="B1073" t="s">
        <v>3666</v>
      </c>
      <c r="C1073" t="s">
        <v>3667</v>
      </c>
      <c r="D1073" t="s">
        <v>3668</v>
      </c>
      <c r="E1073" t="s">
        <v>3669</v>
      </c>
      <c r="F1073" t="str">
        <f>HYPERLINK("https://talan.bank.gov.ua/get-user-certificate/0ep93IoQsqT3urGj3_Ko","Завантажити сертифікат")</f>
        <v>Завантажити сертифікат</v>
      </c>
    </row>
    <row r="1074" spans="1:6" x14ac:dyDescent="0.3">
      <c r="A1074" t="s">
        <v>3670</v>
      </c>
      <c r="B1074" t="s">
        <v>3671</v>
      </c>
      <c r="C1074" t="s">
        <v>3672</v>
      </c>
      <c r="D1074" t="s">
        <v>3668</v>
      </c>
      <c r="E1074" t="s">
        <v>3669</v>
      </c>
      <c r="F1074" t="str">
        <f>HYPERLINK("https://talan.bank.gov.ua/get-user-certificate/0ep93Gqo7FCeeu-T1zIf","Завантажити сертифікат")</f>
        <v>Завантажити сертифікат</v>
      </c>
    </row>
    <row r="1075" spans="1:6" x14ac:dyDescent="0.3">
      <c r="A1075" t="s">
        <v>3673</v>
      </c>
      <c r="B1075" t="s">
        <v>3674</v>
      </c>
      <c r="C1075" t="s">
        <v>3675</v>
      </c>
      <c r="D1075" t="s">
        <v>3668</v>
      </c>
      <c r="E1075" t="s">
        <v>3669</v>
      </c>
      <c r="F1075" t="str">
        <f>HYPERLINK("https://talan.bank.gov.ua/get-user-certificate/0ep93oMkiN_M1X3egW1X","Завантажити сертифікат")</f>
        <v>Завантажити сертифікат</v>
      </c>
    </row>
    <row r="1076" spans="1:6" x14ac:dyDescent="0.3">
      <c r="A1076" t="s">
        <v>3676</v>
      </c>
      <c r="B1076" t="s">
        <v>3677</v>
      </c>
      <c r="C1076" t="s">
        <v>3678</v>
      </c>
      <c r="D1076" t="s">
        <v>3679</v>
      </c>
      <c r="E1076" t="s">
        <v>3669</v>
      </c>
      <c r="F1076" t="str">
        <f>HYPERLINK("https://talan.bank.gov.ua/get-user-certificate/0ep934bJQHg0qujnJZTc","Завантажити сертифікат")</f>
        <v>Завантажити сертифікат</v>
      </c>
    </row>
    <row r="1077" spans="1:6" x14ac:dyDescent="0.3">
      <c r="A1077" t="s">
        <v>3680</v>
      </c>
      <c r="B1077" t="s">
        <v>3681</v>
      </c>
      <c r="C1077" t="s">
        <v>3682</v>
      </c>
      <c r="D1077" t="s">
        <v>3679</v>
      </c>
      <c r="E1077" t="s">
        <v>3669</v>
      </c>
      <c r="F1077" t="str">
        <f>HYPERLINK("https://talan.bank.gov.ua/get-user-certificate/0ep93n6_IXQJql3M9T0H","Завантажити сертифікат")</f>
        <v>Завантажити сертифікат</v>
      </c>
    </row>
    <row r="1078" spans="1:6" x14ac:dyDescent="0.3">
      <c r="A1078" t="s">
        <v>3683</v>
      </c>
      <c r="B1078" t="s">
        <v>3684</v>
      </c>
      <c r="C1078" t="s">
        <v>3685</v>
      </c>
      <c r="D1078" t="s">
        <v>3686</v>
      </c>
      <c r="E1078" t="s">
        <v>3669</v>
      </c>
      <c r="F1078" t="str">
        <f>HYPERLINK("https://talan.bank.gov.ua/get-user-certificate/0ep93L_b4Aomokzxsn-j","Завантажити сертифікат")</f>
        <v>Завантажити сертифікат</v>
      </c>
    </row>
    <row r="1079" spans="1:6" x14ac:dyDescent="0.3">
      <c r="A1079" t="s">
        <v>3687</v>
      </c>
      <c r="B1079" t="s">
        <v>3688</v>
      </c>
      <c r="C1079" t="s">
        <v>3689</v>
      </c>
      <c r="D1079" t="s">
        <v>3686</v>
      </c>
      <c r="E1079" t="s">
        <v>3669</v>
      </c>
      <c r="F1079" t="str">
        <f>HYPERLINK("https://talan.bank.gov.ua/get-user-certificate/0ep93dHslpchkh67K1K7","Завантажити сертифікат")</f>
        <v>Завантажити сертифікат</v>
      </c>
    </row>
    <row r="1080" spans="1:6" x14ac:dyDescent="0.3">
      <c r="A1080" t="s">
        <v>3690</v>
      </c>
      <c r="B1080" t="s">
        <v>3691</v>
      </c>
      <c r="C1080" t="s">
        <v>3692</v>
      </c>
      <c r="D1080" t="s">
        <v>3693</v>
      </c>
      <c r="E1080" t="s">
        <v>3694</v>
      </c>
      <c r="F1080" t="str">
        <f>HYPERLINK("https://talan.bank.gov.ua/get-user-certificate/0ep93-c9xJtb4W2AGhMV","Завантажити сертифікат")</f>
        <v>Завантажити сертифікат</v>
      </c>
    </row>
    <row r="1081" spans="1:6" x14ac:dyDescent="0.3">
      <c r="A1081" t="s">
        <v>3695</v>
      </c>
      <c r="B1081" t="s">
        <v>3696</v>
      </c>
      <c r="C1081" t="s">
        <v>3697</v>
      </c>
      <c r="D1081" t="s">
        <v>3693</v>
      </c>
      <c r="E1081" t="s">
        <v>3694</v>
      </c>
      <c r="F1081" t="str">
        <f>HYPERLINK("https://talan.bank.gov.ua/get-user-certificate/0ep93gdeoEgkQkG8PRiz","Завантажити сертифікат")</f>
        <v>Завантажити сертифікат</v>
      </c>
    </row>
    <row r="1082" spans="1:6" x14ac:dyDescent="0.3">
      <c r="A1082" t="s">
        <v>3698</v>
      </c>
      <c r="B1082" t="s">
        <v>3699</v>
      </c>
      <c r="C1082" t="s">
        <v>3700</v>
      </c>
      <c r="D1082" t="s">
        <v>3693</v>
      </c>
      <c r="E1082" t="s">
        <v>3694</v>
      </c>
      <c r="F1082" t="str">
        <f>HYPERLINK("https://talan.bank.gov.ua/get-user-certificate/0ep93_mUGEir9yaxp2YI","Завантажити сертифікат")</f>
        <v>Завантажити сертифікат</v>
      </c>
    </row>
    <row r="1083" spans="1:6" x14ac:dyDescent="0.3">
      <c r="A1083" t="s">
        <v>3701</v>
      </c>
      <c r="B1083" t="s">
        <v>3702</v>
      </c>
      <c r="C1083" t="s">
        <v>3703</v>
      </c>
      <c r="D1083" t="s">
        <v>3693</v>
      </c>
      <c r="E1083" t="s">
        <v>3694</v>
      </c>
      <c r="F1083" t="str">
        <f>HYPERLINK("https://talan.bank.gov.ua/get-user-certificate/0ep939fIJsC0GDf3LMIQ","Завантажити сертифікат")</f>
        <v>Завантажити сертифікат</v>
      </c>
    </row>
    <row r="1084" spans="1:6" x14ac:dyDescent="0.3">
      <c r="A1084" t="s">
        <v>3704</v>
      </c>
      <c r="B1084" t="s">
        <v>3705</v>
      </c>
      <c r="C1084" t="s">
        <v>3706</v>
      </c>
      <c r="D1084" t="s">
        <v>3693</v>
      </c>
      <c r="E1084" t="s">
        <v>3694</v>
      </c>
      <c r="F1084" t="str">
        <f>HYPERLINK("https://talan.bank.gov.ua/get-user-certificate/0ep93w2spDfjKfk6pt7x","Завантажити сертифікат")</f>
        <v>Завантажити сертифікат</v>
      </c>
    </row>
    <row r="1085" spans="1:6" x14ac:dyDescent="0.3">
      <c r="A1085" t="s">
        <v>3707</v>
      </c>
      <c r="B1085" t="s">
        <v>3708</v>
      </c>
      <c r="C1085" t="s">
        <v>3709</v>
      </c>
      <c r="D1085" t="s">
        <v>3693</v>
      </c>
      <c r="E1085" t="s">
        <v>3694</v>
      </c>
      <c r="F1085" t="str">
        <f>HYPERLINK("https://talan.bank.gov.ua/get-user-certificate/0ep933MaryuV5kncItXn","Завантажити сертифікат")</f>
        <v>Завантажити сертифікат</v>
      </c>
    </row>
    <row r="1086" spans="1:6" x14ac:dyDescent="0.3">
      <c r="A1086" t="s">
        <v>3710</v>
      </c>
      <c r="B1086" t="s">
        <v>3711</v>
      </c>
      <c r="C1086" t="s">
        <v>3712</v>
      </c>
      <c r="D1086" t="s">
        <v>3693</v>
      </c>
      <c r="E1086" t="s">
        <v>3694</v>
      </c>
      <c r="F1086" t="str">
        <f>HYPERLINK("https://talan.bank.gov.ua/get-user-certificate/0ep93JwM-XSKPOzorhjb","Завантажити сертифікат")</f>
        <v>Завантажити сертифікат</v>
      </c>
    </row>
    <row r="1087" spans="1:6" x14ac:dyDescent="0.3">
      <c r="A1087" t="s">
        <v>3713</v>
      </c>
      <c r="B1087" t="s">
        <v>3714</v>
      </c>
      <c r="C1087" t="s">
        <v>3715</v>
      </c>
      <c r="D1087" t="s">
        <v>3693</v>
      </c>
      <c r="E1087" t="s">
        <v>3694</v>
      </c>
      <c r="F1087" t="str">
        <f>HYPERLINK("https://talan.bank.gov.ua/get-user-certificate/0ep93JKYIktDYtcODGtz","Завантажити сертифікат")</f>
        <v>Завантажити сертифікат</v>
      </c>
    </row>
    <row r="1088" spans="1:6" x14ac:dyDescent="0.3">
      <c r="A1088" t="s">
        <v>3716</v>
      </c>
      <c r="B1088" t="s">
        <v>3717</v>
      </c>
      <c r="C1088" t="s">
        <v>3718</v>
      </c>
      <c r="D1088" t="s">
        <v>3693</v>
      </c>
      <c r="E1088" t="s">
        <v>3694</v>
      </c>
      <c r="F1088" t="str">
        <f>HYPERLINK("https://talan.bank.gov.ua/get-user-certificate/0ep93Jh2um0zDRkDD-3s","Завантажити сертифікат")</f>
        <v>Завантажити сертифікат</v>
      </c>
    </row>
    <row r="1089" spans="1:6" x14ac:dyDescent="0.3">
      <c r="A1089" t="s">
        <v>3719</v>
      </c>
      <c r="B1089" t="s">
        <v>3720</v>
      </c>
      <c r="C1089" t="s">
        <v>3721</v>
      </c>
      <c r="D1089" t="s">
        <v>3722</v>
      </c>
      <c r="E1089" t="s">
        <v>3694</v>
      </c>
      <c r="F1089" t="str">
        <f>HYPERLINK("https://talan.bank.gov.ua/get-user-certificate/0ep93jT9oqaoGOmIoKcK","Завантажити сертифікат")</f>
        <v>Завантажити сертифікат</v>
      </c>
    </row>
    <row r="1090" spans="1:6" x14ac:dyDescent="0.3">
      <c r="A1090" t="s">
        <v>3723</v>
      </c>
      <c r="B1090" t="s">
        <v>3724</v>
      </c>
      <c r="C1090" t="s">
        <v>3725</v>
      </c>
      <c r="D1090" t="s">
        <v>3722</v>
      </c>
      <c r="E1090" t="s">
        <v>3694</v>
      </c>
      <c r="F1090" t="str">
        <f>HYPERLINK("https://talan.bank.gov.ua/get-user-certificate/0ep93PDFp3qTQxmRAKDl","Завантажити сертифікат")</f>
        <v>Завантажити сертифікат</v>
      </c>
    </row>
    <row r="1091" spans="1:6" x14ac:dyDescent="0.3">
      <c r="A1091" t="s">
        <v>3726</v>
      </c>
      <c r="B1091" t="s">
        <v>3727</v>
      </c>
      <c r="C1091" t="s">
        <v>3728</v>
      </c>
      <c r="D1091" t="s">
        <v>3722</v>
      </c>
      <c r="E1091" t="s">
        <v>3694</v>
      </c>
      <c r="F1091" t="str">
        <f>HYPERLINK("https://talan.bank.gov.ua/get-user-certificate/0ep93y_Oi95NKQaWLwKl","Завантажити сертифікат")</f>
        <v>Завантажити сертифікат</v>
      </c>
    </row>
    <row r="1092" spans="1:6" x14ac:dyDescent="0.3">
      <c r="A1092" t="s">
        <v>3729</v>
      </c>
      <c r="B1092" t="s">
        <v>3730</v>
      </c>
      <c r="C1092" t="s">
        <v>3731</v>
      </c>
      <c r="D1092" t="s">
        <v>3722</v>
      </c>
      <c r="E1092" t="s">
        <v>3694</v>
      </c>
      <c r="F1092" t="str">
        <f>HYPERLINK("https://talan.bank.gov.ua/get-user-certificate/0ep93ypAHFv3MAKoJ-yY","Завантажити сертифікат")</f>
        <v>Завантажити сертифікат</v>
      </c>
    </row>
    <row r="1093" spans="1:6" x14ac:dyDescent="0.3">
      <c r="A1093" t="s">
        <v>3732</v>
      </c>
      <c r="B1093" t="s">
        <v>3733</v>
      </c>
      <c r="C1093" t="s">
        <v>3734</v>
      </c>
      <c r="D1093" t="s">
        <v>3722</v>
      </c>
      <c r="E1093" t="s">
        <v>3694</v>
      </c>
      <c r="F1093" t="str">
        <f>HYPERLINK("https://talan.bank.gov.ua/get-user-certificate/0ep93mFko9T7U4-ggUSS","Завантажити сертифікат")</f>
        <v>Завантажити сертифікат</v>
      </c>
    </row>
    <row r="1094" spans="1:6" x14ac:dyDescent="0.3">
      <c r="A1094" t="s">
        <v>3735</v>
      </c>
      <c r="B1094" t="s">
        <v>3736</v>
      </c>
      <c r="C1094" t="s">
        <v>3737</v>
      </c>
      <c r="D1094" t="s">
        <v>3722</v>
      </c>
      <c r="E1094" t="s">
        <v>3694</v>
      </c>
      <c r="F1094" t="str">
        <f>HYPERLINK("https://talan.bank.gov.ua/get-user-certificate/0ep93w0_acprJ_Gd2kM-","Завантажити сертифікат")</f>
        <v>Завантажити сертифікат</v>
      </c>
    </row>
    <row r="1095" spans="1:6" x14ac:dyDescent="0.3">
      <c r="A1095" t="s">
        <v>3738</v>
      </c>
      <c r="B1095" t="s">
        <v>3739</v>
      </c>
      <c r="C1095" t="s">
        <v>3740</v>
      </c>
      <c r="D1095" t="s">
        <v>3722</v>
      </c>
      <c r="E1095" t="s">
        <v>3694</v>
      </c>
      <c r="F1095" t="str">
        <f>HYPERLINK("https://talan.bank.gov.ua/get-user-certificate/0ep93dO_-UKV46nfsfaA","Завантажити сертифікат")</f>
        <v>Завантажити сертифікат</v>
      </c>
    </row>
    <row r="1096" spans="1:6" x14ac:dyDescent="0.3">
      <c r="A1096" t="s">
        <v>3741</v>
      </c>
      <c r="B1096" t="s">
        <v>3742</v>
      </c>
      <c r="C1096" t="s">
        <v>3743</v>
      </c>
      <c r="D1096" t="s">
        <v>3722</v>
      </c>
      <c r="E1096" t="s">
        <v>3694</v>
      </c>
      <c r="F1096" t="str">
        <f>HYPERLINK("https://talan.bank.gov.ua/get-user-certificate/0ep93I4LO2C1Po9hq6Q1","Завантажити сертифікат")</f>
        <v>Завантажити сертифікат</v>
      </c>
    </row>
    <row r="1097" spans="1:6" x14ac:dyDescent="0.3">
      <c r="A1097" t="s">
        <v>3744</v>
      </c>
      <c r="B1097" t="s">
        <v>3745</v>
      </c>
      <c r="C1097" t="s">
        <v>3746</v>
      </c>
      <c r="D1097" t="s">
        <v>3747</v>
      </c>
      <c r="E1097" t="s">
        <v>3694</v>
      </c>
      <c r="F1097" t="str">
        <f>HYPERLINK("https://talan.bank.gov.ua/get-user-certificate/0ep93k2ah8kvc5Tlbsp9","Завантажити сертифікат")</f>
        <v>Завантажити сертифікат</v>
      </c>
    </row>
    <row r="1098" spans="1:6" x14ac:dyDescent="0.3">
      <c r="A1098" t="s">
        <v>3748</v>
      </c>
      <c r="B1098" t="s">
        <v>3749</v>
      </c>
      <c r="C1098" t="s">
        <v>3750</v>
      </c>
      <c r="D1098" t="s">
        <v>3747</v>
      </c>
      <c r="E1098" t="s">
        <v>3694</v>
      </c>
      <c r="F1098" t="str">
        <f>HYPERLINK("https://talan.bank.gov.ua/get-user-certificate/0ep93h1QMw6TFyCDTv6q","Завантажити сертифікат")</f>
        <v>Завантажити сертифікат</v>
      </c>
    </row>
    <row r="1099" spans="1:6" x14ac:dyDescent="0.3">
      <c r="A1099" t="s">
        <v>3751</v>
      </c>
      <c r="B1099" t="s">
        <v>3752</v>
      </c>
      <c r="C1099" t="s">
        <v>3753</v>
      </c>
      <c r="D1099" t="s">
        <v>3747</v>
      </c>
      <c r="E1099" t="s">
        <v>3694</v>
      </c>
      <c r="F1099" t="str">
        <f>HYPERLINK("https://talan.bank.gov.ua/get-user-certificate/0ep93_xykW_sp8MecyHI","Завантажити сертифікат")</f>
        <v>Завантажити сертифікат</v>
      </c>
    </row>
    <row r="1100" spans="1:6" x14ac:dyDescent="0.3">
      <c r="A1100" t="s">
        <v>3754</v>
      </c>
      <c r="B1100" t="s">
        <v>3755</v>
      </c>
      <c r="C1100" t="s">
        <v>3756</v>
      </c>
      <c r="D1100" t="s">
        <v>3747</v>
      </c>
      <c r="E1100" t="s">
        <v>3694</v>
      </c>
      <c r="F1100" t="str">
        <f>HYPERLINK("https://talan.bank.gov.ua/get-user-certificate/0ep93Fgz-ZCrSMJvPtay","Завантажити сертифікат")</f>
        <v>Завантажити сертифікат</v>
      </c>
    </row>
    <row r="1101" spans="1:6" x14ac:dyDescent="0.3">
      <c r="A1101" t="s">
        <v>3757</v>
      </c>
      <c r="B1101" t="s">
        <v>3758</v>
      </c>
      <c r="C1101" t="s">
        <v>3759</v>
      </c>
      <c r="D1101" t="s">
        <v>3747</v>
      </c>
      <c r="E1101" t="s">
        <v>3694</v>
      </c>
      <c r="F1101" t="str">
        <f>HYPERLINK("https://talan.bank.gov.ua/get-user-certificate/0ep93O3wb8LIXBmT3sGu","Завантажити сертифікат")</f>
        <v>Завантажити сертифікат</v>
      </c>
    </row>
    <row r="1102" spans="1:6" x14ac:dyDescent="0.3">
      <c r="A1102" t="s">
        <v>3760</v>
      </c>
      <c r="B1102" t="s">
        <v>3761</v>
      </c>
      <c r="C1102" t="s">
        <v>3762</v>
      </c>
      <c r="D1102" t="s">
        <v>3747</v>
      </c>
      <c r="E1102" t="s">
        <v>3694</v>
      </c>
      <c r="F1102" t="str">
        <f>HYPERLINK("https://talan.bank.gov.ua/get-user-certificate/0ep93sqwBJbT1r3w5Aq-","Завантажити сертифікат")</f>
        <v>Завантажити сертифікат</v>
      </c>
    </row>
    <row r="1103" spans="1:6" x14ac:dyDescent="0.3">
      <c r="A1103" t="s">
        <v>3763</v>
      </c>
      <c r="B1103" t="s">
        <v>3764</v>
      </c>
      <c r="C1103" t="s">
        <v>3765</v>
      </c>
      <c r="D1103" t="s">
        <v>3747</v>
      </c>
      <c r="E1103" t="s">
        <v>3694</v>
      </c>
      <c r="F1103" t="str">
        <f>HYPERLINK("https://talan.bank.gov.ua/get-user-certificate/0ep93f-6vLUB18RSjwvd","Завантажити сертифікат")</f>
        <v>Завантажити сертифікат</v>
      </c>
    </row>
    <row r="1104" spans="1:6" x14ac:dyDescent="0.3">
      <c r="A1104" t="s">
        <v>3766</v>
      </c>
      <c r="B1104" t="s">
        <v>3767</v>
      </c>
      <c r="C1104" t="s">
        <v>3768</v>
      </c>
      <c r="D1104" t="s">
        <v>3747</v>
      </c>
      <c r="E1104" t="s">
        <v>3694</v>
      </c>
      <c r="F1104" t="str">
        <f>HYPERLINK("https://talan.bank.gov.ua/get-user-certificate/0ep93wuL1aHzeY4K6PsJ","Завантажити сертифікат")</f>
        <v>Завантажити сертифікат</v>
      </c>
    </row>
    <row r="1105" spans="1:6" x14ac:dyDescent="0.3">
      <c r="A1105" t="s">
        <v>3769</v>
      </c>
      <c r="B1105" t="s">
        <v>3770</v>
      </c>
      <c r="C1105" t="s">
        <v>3771</v>
      </c>
      <c r="D1105" t="s">
        <v>3772</v>
      </c>
      <c r="E1105" t="s">
        <v>3773</v>
      </c>
      <c r="F1105" t="str">
        <f>HYPERLINK("https://talan.bank.gov.ua/get-user-certificate/0ep93T3ALyZUaC26v8sh","Завантажити сертифікат")</f>
        <v>Завантажити сертифікат</v>
      </c>
    </row>
    <row r="1106" spans="1:6" x14ac:dyDescent="0.3">
      <c r="A1106" t="s">
        <v>3774</v>
      </c>
      <c r="B1106" t="s">
        <v>3775</v>
      </c>
      <c r="C1106" t="s">
        <v>3776</v>
      </c>
      <c r="D1106" t="s">
        <v>3777</v>
      </c>
      <c r="E1106" t="s">
        <v>3778</v>
      </c>
      <c r="F1106" t="str">
        <f>HYPERLINK("https://talan.bank.gov.ua/get-user-certificate/0ep93Zyqk2HFJeaKsrJ7","Завантажити сертифікат")</f>
        <v>Завантажити сертифікат</v>
      </c>
    </row>
    <row r="1107" spans="1:6" x14ac:dyDescent="0.3">
      <c r="A1107" t="s">
        <v>3779</v>
      </c>
      <c r="B1107" t="s">
        <v>3780</v>
      </c>
      <c r="C1107" t="s">
        <v>3781</v>
      </c>
      <c r="D1107" t="s">
        <v>3777</v>
      </c>
      <c r="E1107" t="s">
        <v>3778</v>
      </c>
      <c r="F1107" t="str">
        <f>HYPERLINK("https://talan.bank.gov.ua/get-user-certificate/0ep93NtWihZ9vTZS0Fiz","Завантажити сертифікат")</f>
        <v>Завантажити сертифікат</v>
      </c>
    </row>
    <row r="1108" spans="1:6" x14ac:dyDescent="0.3">
      <c r="A1108" t="s">
        <v>3782</v>
      </c>
      <c r="B1108" t="s">
        <v>3783</v>
      </c>
      <c r="C1108" t="s">
        <v>3784</v>
      </c>
      <c r="D1108" t="s">
        <v>3777</v>
      </c>
      <c r="E1108" t="s">
        <v>3778</v>
      </c>
      <c r="F1108" t="str">
        <f>HYPERLINK("https://talan.bank.gov.ua/get-user-certificate/0ep939ngt4u-cKK8l7iB","Завантажити сертифікат")</f>
        <v>Завантажити сертифікат</v>
      </c>
    </row>
    <row r="1109" spans="1:6" x14ac:dyDescent="0.3">
      <c r="A1109" t="s">
        <v>3785</v>
      </c>
      <c r="B1109" t="s">
        <v>3786</v>
      </c>
      <c r="C1109" t="s">
        <v>3787</v>
      </c>
      <c r="D1109" t="s">
        <v>3777</v>
      </c>
      <c r="E1109" t="s">
        <v>3778</v>
      </c>
      <c r="F1109" t="str">
        <f>HYPERLINK("https://talan.bank.gov.ua/get-user-certificate/0ep93NvqV4JbS8G8d4fD","Завантажити сертифікат")</f>
        <v>Завантажити сертифікат</v>
      </c>
    </row>
    <row r="1110" spans="1:6" x14ac:dyDescent="0.3">
      <c r="A1110" t="s">
        <v>3788</v>
      </c>
      <c r="B1110" t="s">
        <v>3789</v>
      </c>
      <c r="C1110" t="s">
        <v>3790</v>
      </c>
      <c r="D1110" t="s">
        <v>3777</v>
      </c>
      <c r="E1110" t="s">
        <v>3778</v>
      </c>
      <c r="F1110" t="str">
        <f>HYPERLINK("https://talan.bank.gov.ua/get-user-certificate/0ep93Gdzj2kDwlUaYTcO","Завантажити сертифікат")</f>
        <v>Завантажити сертифікат</v>
      </c>
    </row>
    <row r="1111" spans="1:6" x14ac:dyDescent="0.3">
      <c r="A1111" t="s">
        <v>3791</v>
      </c>
      <c r="B1111" t="s">
        <v>3792</v>
      </c>
      <c r="C1111" t="s">
        <v>3793</v>
      </c>
      <c r="D1111" t="s">
        <v>3777</v>
      </c>
      <c r="E1111" t="s">
        <v>3778</v>
      </c>
      <c r="F1111" t="str">
        <f>HYPERLINK("https://talan.bank.gov.ua/get-user-certificate/0ep932afmgXZQJnYkfev","Завантажити сертифікат")</f>
        <v>Завантажити сертифікат</v>
      </c>
    </row>
    <row r="1112" spans="1:6" x14ac:dyDescent="0.3">
      <c r="A1112" t="s">
        <v>3794</v>
      </c>
      <c r="B1112" t="s">
        <v>3795</v>
      </c>
      <c r="C1112" t="s">
        <v>3796</v>
      </c>
      <c r="D1112" t="s">
        <v>3777</v>
      </c>
      <c r="E1112" t="s">
        <v>3778</v>
      </c>
      <c r="F1112" t="str">
        <f>HYPERLINK("https://talan.bank.gov.ua/get-user-certificate/0ep93RtsMs1ZNi6EHP_A","Завантажити сертифікат")</f>
        <v>Завантажити сертифікат</v>
      </c>
    </row>
    <row r="1113" spans="1:6" x14ac:dyDescent="0.3">
      <c r="A1113" t="s">
        <v>3797</v>
      </c>
      <c r="B1113" t="s">
        <v>3798</v>
      </c>
      <c r="C1113" t="s">
        <v>3799</v>
      </c>
      <c r="D1113" t="s">
        <v>3777</v>
      </c>
      <c r="E1113" t="s">
        <v>3778</v>
      </c>
      <c r="F1113" t="str">
        <f>HYPERLINK("https://talan.bank.gov.ua/get-user-certificate/0ep93DQivzKFEhNPJbh0","Завантажити сертифікат")</f>
        <v>Завантажити сертифікат</v>
      </c>
    </row>
    <row r="1114" spans="1:6" x14ac:dyDescent="0.3">
      <c r="A1114" t="s">
        <v>3800</v>
      </c>
      <c r="B1114" t="s">
        <v>3801</v>
      </c>
      <c r="C1114" t="s">
        <v>3802</v>
      </c>
      <c r="D1114" t="s">
        <v>3777</v>
      </c>
      <c r="E1114" t="s">
        <v>3778</v>
      </c>
      <c r="F1114" t="str">
        <f>HYPERLINK("https://talan.bank.gov.ua/get-user-certificate/0ep93sai5i8I7boipllX","Завантажити сертифікат")</f>
        <v>Завантажити сертифікат</v>
      </c>
    </row>
    <row r="1115" spans="1:6" x14ac:dyDescent="0.3">
      <c r="A1115" t="s">
        <v>3803</v>
      </c>
      <c r="B1115" t="s">
        <v>3804</v>
      </c>
      <c r="C1115" t="s">
        <v>3805</v>
      </c>
      <c r="D1115" t="s">
        <v>3777</v>
      </c>
      <c r="E1115" t="s">
        <v>3778</v>
      </c>
      <c r="F1115" t="str">
        <f>HYPERLINK("https://talan.bank.gov.ua/get-user-certificate/0ep93ysFb-JZRjHnB_8o","Завантажити сертифікат")</f>
        <v>Завантажити сертифікат</v>
      </c>
    </row>
    <row r="1116" spans="1:6" x14ac:dyDescent="0.3">
      <c r="A1116" t="s">
        <v>3806</v>
      </c>
      <c r="B1116" t="s">
        <v>3807</v>
      </c>
      <c r="C1116" t="s">
        <v>3808</v>
      </c>
      <c r="D1116" t="s">
        <v>3777</v>
      </c>
      <c r="E1116" t="s">
        <v>3778</v>
      </c>
      <c r="F1116" t="str">
        <f>HYPERLINK("https://talan.bank.gov.ua/get-user-certificate/0ep93Xre3e6ItZziSKLQ","Завантажити сертифікат")</f>
        <v>Завантажити сертифікат</v>
      </c>
    </row>
    <row r="1117" spans="1:6" x14ac:dyDescent="0.3">
      <c r="A1117" t="s">
        <v>3809</v>
      </c>
      <c r="B1117" t="s">
        <v>3810</v>
      </c>
      <c r="C1117" t="s">
        <v>3811</v>
      </c>
      <c r="D1117" t="s">
        <v>3777</v>
      </c>
      <c r="E1117" t="s">
        <v>3778</v>
      </c>
      <c r="F1117" t="str">
        <f>HYPERLINK("https://talan.bank.gov.ua/get-user-certificate/0ep93STSsgaa0ZPkiIgK","Завантажити сертифікат")</f>
        <v>Завантажити сертифікат</v>
      </c>
    </row>
    <row r="1118" spans="1:6" x14ac:dyDescent="0.3">
      <c r="A1118" t="s">
        <v>3812</v>
      </c>
      <c r="B1118" t="s">
        <v>3813</v>
      </c>
      <c r="C1118" t="s">
        <v>3814</v>
      </c>
      <c r="D1118" t="s">
        <v>3815</v>
      </c>
      <c r="E1118" t="s">
        <v>3816</v>
      </c>
      <c r="F1118" t="str">
        <f>HYPERLINK("https://talan.bank.gov.ua/get-user-certificate/0ep93JWkps-keNTM58tv","Завантажити сертифікат")</f>
        <v>Завантажити сертифікат</v>
      </c>
    </row>
    <row r="1119" spans="1:6" x14ac:dyDescent="0.3">
      <c r="A1119" t="s">
        <v>3817</v>
      </c>
      <c r="B1119" t="s">
        <v>3818</v>
      </c>
      <c r="C1119" t="s">
        <v>3819</v>
      </c>
      <c r="D1119" t="s">
        <v>3815</v>
      </c>
      <c r="E1119" t="s">
        <v>3816</v>
      </c>
      <c r="F1119" t="str">
        <f>HYPERLINK("https://talan.bank.gov.ua/get-user-certificate/0ep93-k7VCe_xFBklPha","Завантажити сертифікат")</f>
        <v>Завантажити сертифікат</v>
      </c>
    </row>
    <row r="1120" spans="1:6" x14ac:dyDescent="0.3">
      <c r="A1120" t="s">
        <v>3820</v>
      </c>
      <c r="B1120" t="s">
        <v>3821</v>
      </c>
      <c r="C1120" t="s">
        <v>3822</v>
      </c>
      <c r="D1120" t="s">
        <v>3815</v>
      </c>
      <c r="E1120" t="s">
        <v>3816</v>
      </c>
      <c r="F1120" t="str">
        <f>HYPERLINK("https://talan.bank.gov.ua/get-user-certificate/0ep932G95RXl8AyutRKC","Завантажити сертифікат")</f>
        <v>Завантажити сертифікат</v>
      </c>
    </row>
    <row r="1121" spans="1:6" x14ac:dyDescent="0.3">
      <c r="A1121" t="s">
        <v>3823</v>
      </c>
      <c r="B1121" t="s">
        <v>3824</v>
      </c>
      <c r="C1121" t="s">
        <v>3825</v>
      </c>
      <c r="D1121" t="s">
        <v>3815</v>
      </c>
      <c r="E1121" t="s">
        <v>3816</v>
      </c>
      <c r="F1121" t="str">
        <f>HYPERLINK("https://talan.bank.gov.ua/get-user-certificate/0ep93D6-5bN_UGf3qozf","Завантажити сертифікат")</f>
        <v>Завантажити сертифікат</v>
      </c>
    </row>
    <row r="1122" spans="1:6" x14ac:dyDescent="0.3">
      <c r="A1122" t="s">
        <v>3826</v>
      </c>
      <c r="B1122" t="s">
        <v>3827</v>
      </c>
      <c r="C1122" t="s">
        <v>3828</v>
      </c>
      <c r="D1122" t="s">
        <v>3829</v>
      </c>
      <c r="E1122" t="s">
        <v>3830</v>
      </c>
      <c r="F1122" t="str">
        <f>HYPERLINK("https://talan.bank.gov.ua/get-user-certificate/0ep93GJ_Z_leDgDpN_7z","Завантажити сертифікат")</f>
        <v>Завантажити сертифікат</v>
      </c>
    </row>
    <row r="1123" spans="1:6" x14ac:dyDescent="0.3">
      <c r="A1123" t="s">
        <v>3831</v>
      </c>
      <c r="B1123" t="s">
        <v>3832</v>
      </c>
      <c r="C1123" t="s">
        <v>3833</v>
      </c>
      <c r="D1123" t="s">
        <v>3829</v>
      </c>
      <c r="E1123" t="s">
        <v>3830</v>
      </c>
      <c r="F1123" t="str">
        <f>HYPERLINK("https://talan.bank.gov.ua/get-user-certificate/0ep93w0vSLPfmRIggF1N","Завантажити сертифікат")</f>
        <v>Завантажити сертифікат</v>
      </c>
    </row>
    <row r="1124" spans="1:6" x14ac:dyDescent="0.3">
      <c r="A1124" t="s">
        <v>3834</v>
      </c>
      <c r="B1124" t="s">
        <v>3835</v>
      </c>
      <c r="C1124" t="s">
        <v>3836</v>
      </c>
      <c r="D1124" t="s">
        <v>3829</v>
      </c>
      <c r="E1124" t="s">
        <v>3830</v>
      </c>
      <c r="F1124" t="str">
        <f>HYPERLINK("https://talan.bank.gov.ua/get-user-certificate/0ep934k_5-Rt0dPEj1Uw","Завантажити сертифікат")</f>
        <v>Завантажити сертифікат</v>
      </c>
    </row>
    <row r="1125" spans="1:6" x14ac:dyDescent="0.3">
      <c r="A1125" t="s">
        <v>3837</v>
      </c>
      <c r="B1125" t="s">
        <v>3838</v>
      </c>
      <c r="C1125" t="s">
        <v>3839</v>
      </c>
      <c r="D1125" t="s">
        <v>3840</v>
      </c>
      <c r="E1125" t="s">
        <v>3830</v>
      </c>
      <c r="F1125" t="str">
        <f>HYPERLINK("https://talan.bank.gov.ua/get-user-certificate/0ep93_AqMvuMqu4hoae6","Завантажити сертифікат")</f>
        <v>Завантажити сертифікат</v>
      </c>
    </row>
    <row r="1126" spans="1:6" x14ac:dyDescent="0.3">
      <c r="A1126" t="s">
        <v>3841</v>
      </c>
      <c r="B1126" t="s">
        <v>3842</v>
      </c>
      <c r="C1126" t="s">
        <v>3843</v>
      </c>
      <c r="D1126" t="s">
        <v>3840</v>
      </c>
      <c r="E1126" t="s">
        <v>3830</v>
      </c>
      <c r="F1126" t="str">
        <f>HYPERLINK("https://talan.bank.gov.ua/get-user-certificate/0ep93I5FinOUAZZJk0fn","Завантажити сертифікат")</f>
        <v>Завантажити сертифікат</v>
      </c>
    </row>
    <row r="1127" spans="1:6" x14ac:dyDescent="0.3">
      <c r="A1127" t="s">
        <v>3844</v>
      </c>
      <c r="B1127" t="s">
        <v>3845</v>
      </c>
      <c r="C1127" t="s">
        <v>3846</v>
      </c>
      <c r="D1127" t="s">
        <v>3840</v>
      </c>
      <c r="E1127" t="s">
        <v>3830</v>
      </c>
      <c r="F1127" t="str">
        <f>HYPERLINK("https://talan.bank.gov.ua/get-user-certificate/0ep93HNShkn4TuTLD26k","Завантажити сертифікат")</f>
        <v>Завантажити сертифікат</v>
      </c>
    </row>
    <row r="1128" spans="1:6" x14ac:dyDescent="0.3">
      <c r="A1128" t="s">
        <v>3847</v>
      </c>
      <c r="B1128" t="s">
        <v>3848</v>
      </c>
      <c r="C1128" t="s">
        <v>3849</v>
      </c>
      <c r="D1128" t="s">
        <v>3840</v>
      </c>
      <c r="E1128" t="s">
        <v>3830</v>
      </c>
      <c r="F1128" t="str">
        <f>HYPERLINK("https://talan.bank.gov.ua/get-user-certificate/0ep930eHpmYPpje2KNwS","Завантажити сертифікат")</f>
        <v>Завантажити сертифікат</v>
      </c>
    </row>
    <row r="1129" spans="1:6" x14ac:dyDescent="0.3">
      <c r="A1129" t="s">
        <v>3850</v>
      </c>
      <c r="B1129" t="s">
        <v>3851</v>
      </c>
      <c r="C1129" t="s">
        <v>3852</v>
      </c>
      <c r="D1129" t="s">
        <v>3840</v>
      </c>
      <c r="E1129" t="s">
        <v>3830</v>
      </c>
      <c r="F1129" t="str">
        <f>HYPERLINK("https://talan.bank.gov.ua/get-user-certificate/0ep93l3aETos923FfoAb","Завантажити сертифікат")</f>
        <v>Завантажити сертифікат</v>
      </c>
    </row>
    <row r="1130" spans="1:6" x14ac:dyDescent="0.3">
      <c r="A1130" t="s">
        <v>3853</v>
      </c>
      <c r="B1130" t="s">
        <v>3854</v>
      </c>
      <c r="C1130" t="s">
        <v>3855</v>
      </c>
      <c r="D1130" t="s">
        <v>3840</v>
      </c>
      <c r="E1130" t="s">
        <v>3830</v>
      </c>
      <c r="F1130" t="str">
        <f>HYPERLINK("https://talan.bank.gov.ua/get-user-certificate/0ep93VrFP-TxWd-GYqWC","Завантажити сертифікат")</f>
        <v>Завантажити сертифікат</v>
      </c>
    </row>
    <row r="1131" spans="1:6" x14ac:dyDescent="0.3">
      <c r="A1131" t="s">
        <v>3856</v>
      </c>
      <c r="B1131" t="s">
        <v>3857</v>
      </c>
      <c r="C1131" t="s">
        <v>3858</v>
      </c>
      <c r="D1131" t="s">
        <v>3859</v>
      </c>
      <c r="E1131" t="s">
        <v>3860</v>
      </c>
      <c r="F1131" t="str">
        <f>HYPERLINK("https://talan.bank.gov.ua/get-user-certificate/0ep93plwFGFuvF8x2tf9","Завантажити сертифікат")</f>
        <v>Завантажити сертифікат</v>
      </c>
    </row>
    <row r="1132" spans="1:6" x14ac:dyDescent="0.3">
      <c r="A1132" t="s">
        <v>3861</v>
      </c>
      <c r="B1132" t="s">
        <v>3862</v>
      </c>
      <c r="C1132" t="s">
        <v>3863</v>
      </c>
      <c r="D1132" t="s">
        <v>3859</v>
      </c>
      <c r="E1132" t="s">
        <v>3860</v>
      </c>
      <c r="F1132" t="str">
        <f>HYPERLINK("https://talan.bank.gov.ua/get-user-certificate/0ep93Ux5zykD0v7HwAe4","Завантажити сертифікат")</f>
        <v>Завантажити сертифікат</v>
      </c>
    </row>
    <row r="1133" spans="1:6" x14ac:dyDescent="0.3">
      <c r="A1133" t="s">
        <v>3864</v>
      </c>
      <c r="B1133" t="s">
        <v>3865</v>
      </c>
      <c r="C1133" t="s">
        <v>3866</v>
      </c>
      <c r="D1133" t="s">
        <v>3859</v>
      </c>
      <c r="E1133" t="s">
        <v>3860</v>
      </c>
      <c r="F1133" t="str">
        <f>HYPERLINK("https://talan.bank.gov.ua/get-user-certificate/0ep93uFyMV7nNtsmFlNE","Завантажити сертифікат")</f>
        <v>Завантажити сертифікат</v>
      </c>
    </row>
    <row r="1134" spans="1:6" x14ac:dyDescent="0.3">
      <c r="A1134" t="s">
        <v>3867</v>
      </c>
      <c r="B1134" t="s">
        <v>3868</v>
      </c>
      <c r="C1134" t="s">
        <v>3869</v>
      </c>
      <c r="D1134" t="s">
        <v>3859</v>
      </c>
      <c r="E1134" t="s">
        <v>3860</v>
      </c>
      <c r="F1134" t="str">
        <f>HYPERLINK("https://talan.bank.gov.ua/get-user-certificate/0ep93YTZO4rQ8Qw5AowX","Завантажити сертифікат")</f>
        <v>Завантажити сертифікат</v>
      </c>
    </row>
    <row r="1135" spans="1:6" x14ac:dyDescent="0.3">
      <c r="A1135" t="s">
        <v>3870</v>
      </c>
      <c r="B1135" t="s">
        <v>3871</v>
      </c>
      <c r="C1135" t="s">
        <v>3872</v>
      </c>
      <c r="D1135" t="s">
        <v>3859</v>
      </c>
      <c r="E1135" t="s">
        <v>3860</v>
      </c>
      <c r="F1135" t="str">
        <f>HYPERLINK("https://talan.bank.gov.ua/get-user-certificate/0ep9321TfxjnR10GdZix","Завантажити сертифікат")</f>
        <v>Завантажити сертифікат</v>
      </c>
    </row>
    <row r="1136" spans="1:6" x14ac:dyDescent="0.3">
      <c r="A1136" t="s">
        <v>3873</v>
      </c>
      <c r="B1136" t="s">
        <v>3874</v>
      </c>
      <c r="C1136" t="s">
        <v>3875</v>
      </c>
      <c r="D1136" t="s">
        <v>3859</v>
      </c>
      <c r="E1136" t="s">
        <v>3860</v>
      </c>
      <c r="F1136" t="str">
        <f>HYPERLINK("https://talan.bank.gov.ua/get-user-certificate/0ep93lJ0CWTi_QGfMZGz","Завантажити сертифікат")</f>
        <v>Завантажити сертифікат</v>
      </c>
    </row>
    <row r="1137" spans="1:6" x14ac:dyDescent="0.3">
      <c r="A1137" t="s">
        <v>3876</v>
      </c>
      <c r="B1137" t="s">
        <v>3877</v>
      </c>
      <c r="C1137" t="s">
        <v>3878</v>
      </c>
      <c r="D1137" t="s">
        <v>3879</v>
      </c>
      <c r="E1137" t="s">
        <v>3880</v>
      </c>
      <c r="F1137" t="str">
        <f>HYPERLINK("https://talan.bank.gov.ua/get-user-certificate/0ep93aP9IW3vwgDTwbd1","Завантажити сертифікат")</f>
        <v>Завантажити сертифікат</v>
      </c>
    </row>
    <row r="1138" spans="1:6" x14ac:dyDescent="0.3">
      <c r="A1138" t="s">
        <v>3881</v>
      </c>
      <c r="B1138" t="s">
        <v>3882</v>
      </c>
      <c r="C1138" t="s">
        <v>3883</v>
      </c>
      <c r="D1138" t="s">
        <v>3879</v>
      </c>
      <c r="E1138" t="s">
        <v>3880</v>
      </c>
      <c r="F1138" t="str">
        <f>HYPERLINK("https://talan.bank.gov.ua/get-user-certificate/0ep93Vmd4dRkAJ2Apb-O","Завантажити сертифікат")</f>
        <v>Завантажити сертифікат</v>
      </c>
    </row>
    <row r="1139" spans="1:6" x14ac:dyDescent="0.3">
      <c r="A1139" t="s">
        <v>3884</v>
      </c>
      <c r="B1139" t="s">
        <v>3885</v>
      </c>
      <c r="C1139" t="s">
        <v>3886</v>
      </c>
      <c r="D1139" t="s">
        <v>3887</v>
      </c>
      <c r="E1139" t="s">
        <v>3880</v>
      </c>
      <c r="F1139" t="str">
        <f>HYPERLINK("https://talan.bank.gov.ua/get-user-certificate/0ep937HO58YanE0HimYf","Завантажити сертифікат")</f>
        <v>Завантажити сертифікат</v>
      </c>
    </row>
    <row r="1140" spans="1:6" x14ac:dyDescent="0.3">
      <c r="A1140" t="s">
        <v>3888</v>
      </c>
      <c r="B1140" t="s">
        <v>3889</v>
      </c>
      <c r="C1140" t="s">
        <v>3890</v>
      </c>
      <c r="D1140" t="s">
        <v>3887</v>
      </c>
      <c r="E1140" t="s">
        <v>3880</v>
      </c>
      <c r="F1140" t="str">
        <f>HYPERLINK("https://talan.bank.gov.ua/get-user-certificate/0ep93t0AjdmtJzTRB7GM","Завантажити сертифікат")</f>
        <v>Завантажити сертифікат</v>
      </c>
    </row>
    <row r="1141" spans="1:6" x14ac:dyDescent="0.3">
      <c r="A1141" t="s">
        <v>3891</v>
      </c>
      <c r="B1141" t="s">
        <v>3892</v>
      </c>
      <c r="C1141" t="s">
        <v>3893</v>
      </c>
      <c r="D1141" t="s">
        <v>3887</v>
      </c>
      <c r="E1141" t="s">
        <v>3880</v>
      </c>
      <c r="F1141" t="str">
        <f>HYPERLINK("https://talan.bank.gov.ua/get-user-certificate/0ep93G0tlg4of0rycxuv","Завантажити сертифікат")</f>
        <v>Завантажити сертифікат</v>
      </c>
    </row>
    <row r="1142" spans="1:6" x14ac:dyDescent="0.3">
      <c r="A1142" t="s">
        <v>3894</v>
      </c>
      <c r="B1142" t="s">
        <v>3895</v>
      </c>
      <c r="C1142" t="s">
        <v>3896</v>
      </c>
      <c r="D1142" t="s">
        <v>3897</v>
      </c>
      <c r="E1142" t="s">
        <v>3898</v>
      </c>
      <c r="F1142" t="str">
        <f>HYPERLINK("https://talan.bank.gov.ua/get-user-certificate/0ep93leGv6b66LF8wXRB","Завантажити сертифікат")</f>
        <v>Завантажити сертифікат</v>
      </c>
    </row>
    <row r="1143" spans="1:6" x14ac:dyDescent="0.3">
      <c r="A1143" t="s">
        <v>3899</v>
      </c>
      <c r="B1143" t="s">
        <v>3900</v>
      </c>
      <c r="C1143" t="s">
        <v>3901</v>
      </c>
      <c r="D1143" t="s">
        <v>3897</v>
      </c>
      <c r="E1143" t="s">
        <v>3898</v>
      </c>
      <c r="F1143" t="str">
        <f>HYPERLINK("https://talan.bank.gov.ua/get-user-certificate/0ep931rJ1wusogUmiDFn","Завантажити сертифікат")</f>
        <v>Завантажити сертифікат</v>
      </c>
    </row>
    <row r="1144" spans="1:6" x14ac:dyDescent="0.3">
      <c r="A1144" t="s">
        <v>3902</v>
      </c>
      <c r="B1144" t="s">
        <v>3903</v>
      </c>
      <c r="C1144" t="s">
        <v>3904</v>
      </c>
      <c r="D1144" t="s">
        <v>3897</v>
      </c>
      <c r="E1144" t="s">
        <v>3898</v>
      </c>
      <c r="F1144" t="str">
        <f>HYPERLINK("https://talan.bank.gov.ua/get-user-certificate/0ep93b2T1efkzCVstQ_9","Завантажити сертифікат")</f>
        <v>Завантажити сертифікат</v>
      </c>
    </row>
    <row r="1145" spans="1:6" x14ac:dyDescent="0.3">
      <c r="A1145" t="s">
        <v>3905</v>
      </c>
      <c r="B1145" t="s">
        <v>3906</v>
      </c>
      <c r="C1145" t="s">
        <v>3907</v>
      </c>
      <c r="D1145" t="s">
        <v>3897</v>
      </c>
      <c r="E1145" t="s">
        <v>3898</v>
      </c>
      <c r="F1145" t="str">
        <f>HYPERLINK("https://talan.bank.gov.ua/get-user-certificate/0ep93AoqY0C52FUYWYSr","Завантажити сертифікат")</f>
        <v>Завантажити сертифікат</v>
      </c>
    </row>
    <row r="1146" spans="1:6" x14ac:dyDescent="0.3">
      <c r="A1146" t="s">
        <v>3908</v>
      </c>
      <c r="B1146" t="s">
        <v>3909</v>
      </c>
      <c r="C1146" t="s">
        <v>3910</v>
      </c>
      <c r="D1146" t="s">
        <v>3897</v>
      </c>
      <c r="E1146" t="s">
        <v>3898</v>
      </c>
      <c r="F1146" t="str">
        <f>HYPERLINK("https://talan.bank.gov.ua/get-user-certificate/0ep938S3FR_XtkE6lJiW","Завантажити сертифікат")</f>
        <v>Завантажити сертифікат</v>
      </c>
    </row>
    <row r="1147" spans="1:6" x14ac:dyDescent="0.3">
      <c r="A1147" t="s">
        <v>3911</v>
      </c>
      <c r="B1147" t="s">
        <v>3912</v>
      </c>
      <c r="C1147" t="s">
        <v>3913</v>
      </c>
      <c r="D1147" t="s">
        <v>3897</v>
      </c>
      <c r="E1147" t="s">
        <v>3898</v>
      </c>
      <c r="F1147" t="str">
        <f>HYPERLINK("https://talan.bank.gov.ua/get-user-certificate/0ep93DKjfxRKIqCb7wsk","Завантажити сертифікат")</f>
        <v>Завантажити сертифікат</v>
      </c>
    </row>
    <row r="1148" spans="1:6" x14ac:dyDescent="0.3">
      <c r="A1148" t="s">
        <v>3914</v>
      </c>
      <c r="B1148" t="s">
        <v>3915</v>
      </c>
      <c r="C1148" t="s">
        <v>3916</v>
      </c>
      <c r="D1148" t="s">
        <v>3897</v>
      </c>
      <c r="E1148" t="s">
        <v>3898</v>
      </c>
      <c r="F1148" t="str">
        <f>HYPERLINK("https://talan.bank.gov.ua/get-user-certificate/0ep93ku7KYZjZ17aalOb","Завантажити сертифікат")</f>
        <v>Завантажити сертифікат</v>
      </c>
    </row>
    <row r="1149" spans="1:6" x14ac:dyDescent="0.3">
      <c r="A1149" t="s">
        <v>3917</v>
      </c>
      <c r="B1149" t="s">
        <v>3918</v>
      </c>
      <c r="C1149" t="s">
        <v>3919</v>
      </c>
      <c r="D1149" t="s">
        <v>3897</v>
      </c>
      <c r="E1149" t="s">
        <v>3898</v>
      </c>
      <c r="F1149" t="str">
        <f>HYPERLINK("https://talan.bank.gov.ua/get-user-certificate/0ep93drQ7GjMnXSdg1H0","Завантажити сертифікат")</f>
        <v>Завантажити сертифікат</v>
      </c>
    </row>
    <row r="1150" spans="1:6" x14ac:dyDescent="0.3">
      <c r="A1150" t="s">
        <v>3920</v>
      </c>
      <c r="B1150" t="s">
        <v>3921</v>
      </c>
      <c r="C1150" t="s">
        <v>3922</v>
      </c>
      <c r="D1150" t="s">
        <v>3923</v>
      </c>
      <c r="E1150" t="s">
        <v>3924</v>
      </c>
      <c r="F1150" t="str">
        <f>HYPERLINK("https://talan.bank.gov.ua/get-user-certificate/0ep937j5SO4B1IvzveVE","Завантажити сертифікат")</f>
        <v>Завантажити сертифікат</v>
      </c>
    </row>
    <row r="1151" spans="1:6" x14ac:dyDescent="0.3">
      <c r="A1151" t="s">
        <v>3925</v>
      </c>
      <c r="B1151" t="s">
        <v>3926</v>
      </c>
      <c r="C1151" t="s">
        <v>3927</v>
      </c>
      <c r="D1151" t="s">
        <v>3928</v>
      </c>
      <c r="E1151" t="s">
        <v>3929</v>
      </c>
      <c r="F1151" t="str">
        <f>HYPERLINK("https://talan.bank.gov.ua/get-user-certificate/0ep93NfaJ-l2fTxL8yDe","Завантажити сертифікат")</f>
        <v>Завантажити сертифікат</v>
      </c>
    </row>
    <row r="1152" spans="1:6" x14ac:dyDescent="0.3">
      <c r="A1152" t="s">
        <v>3930</v>
      </c>
      <c r="B1152" t="s">
        <v>3931</v>
      </c>
      <c r="C1152" t="s">
        <v>3932</v>
      </c>
      <c r="D1152" t="s">
        <v>3928</v>
      </c>
      <c r="E1152" t="s">
        <v>3929</v>
      </c>
      <c r="F1152" t="str">
        <f>HYPERLINK("https://talan.bank.gov.ua/get-user-certificate/0ep93qA9iRk39SzPak7N","Завантажити сертифікат")</f>
        <v>Завантажити сертифікат</v>
      </c>
    </row>
    <row r="1153" spans="1:6" x14ac:dyDescent="0.3">
      <c r="A1153" t="s">
        <v>3933</v>
      </c>
      <c r="B1153" t="s">
        <v>3934</v>
      </c>
      <c r="C1153" t="s">
        <v>3935</v>
      </c>
      <c r="D1153" t="s">
        <v>3928</v>
      </c>
      <c r="E1153" t="s">
        <v>3929</v>
      </c>
      <c r="F1153" t="str">
        <f>HYPERLINK("https://talan.bank.gov.ua/get-user-certificate/0ep93K_irl6I3pI-J6mA","Завантажити сертифікат")</f>
        <v>Завантажити сертифікат</v>
      </c>
    </row>
    <row r="1154" spans="1:6" x14ac:dyDescent="0.3">
      <c r="A1154" t="s">
        <v>3936</v>
      </c>
      <c r="B1154" t="s">
        <v>3937</v>
      </c>
      <c r="C1154" t="s">
        <v>3938</v>
      </c>
      <c r="D1154" t="s">
        <v>3928</v>
      </c>
      <c r="E1154" t="s">
        <v>3929</v>
      </c>
      <c r="F1154" t="str">
        <f>HYPERLINK("https://talan.bank.gov.ua/get-user-certificate/0ep930jTMenh5hfIL-Wp","Завантажити сертифікат")</f>
        <v>Завантажити сертифікат</v>
      </c>
    </row>
    <row r="1155" spans="1:6" x14ac:dyDescent="0.3">
      <c r="A1155" t="s">
        <v>3939</v>
      </c>
      <c r="B1155" t="s">
        <v>3940</v>
      </c>
      <c r="C1155" t="s">
        <v>3941</v>
      </c>
      <c r="D1155" t="s">
        <v>3942</v>
      </c>
      <c r="E1155" t="s">
        <v>3943</v>
      </c>
      <c r="F1155" t="str">
        <f>HYPERLINK("https://talan.bank.gov.ua/get-user-certificate/0ep93t788petfBWbQxh1","Завантажити сертифікат")</f>
        <v>Завантажити сертифікат</v>
      </c>
    </row>
    <row r="1156" spans="1:6" x14ac:dyDescent="0.3">
      <c r="A1156" t="s">
        <v>3944</v>
      </c>
      <c r="B1156" t="s">
        <v>3945</v>
      </c>
      <c r="C1156" t="s">
        <v>3946</v>
      </c>
      <c r="D1156" t="s">
        <v>3942</v>
      </c>
      <c r="E1156" t="s">
        <v>3943</v>
      </c>
      <c r="F1156" t="str">
        <f>HYPERLINK("https://talan.bank.gov.ua/get-user-certificate/0ep93V7rvlh9-X-Gq4Ag","Завантажити сертифікат")</f>
        <v>Завантажити сертифікат</v>
      </c>
    </row>
    <row r="1157" spans="1:6" x14ac:dyDescent="0.3">
      <c r="A1157" t="s">
        <v>3947</v>
      </c>
      <c r="B1157" t="s">
        <v>3948</v>
      </c>
      <c r="C1157" t="s">
        <v>3949</v>
      </c>
      <c r="D1157" t="s">
        <v>3942</v>
      </c>
      <c r="E1157" t="s">
        <v>3943</v>
      </c>
      <c r="F1157" t="str">
        <f>HYPERLINK("https://talan.bank.gov.ua/get-user-certificate/0ep93WJJdspRFdfGWoDF","Завантажити сертифікат")</f>
        <v>Завантажити сертифікат</v>
      </c>
    </row>
    <row r="1158" spans="1:6" x14ac:dyDescent="0.3">
      <c r="A1158" t="s">
        <v>3950</v>
      </c>
      <c r="B1158" t="s">
        <v>3951</v>
      </c>
      <c r="C1158" t="s">
        <v>3952</v>
      </c>
      <c r="D1158" t="s">
        <v>3942</v>
      </c>
      <c r="E1158" t="s">
        <v>3943</v>
      </c>
      <c r="F1158" t="str">
        <f>HYPERLINK("https://talan.bank.gov.ua/get-user-certificate/0ep93pwCXFqvTbv_SvoU","Завантажити сертифікат")</f>
        <v>Завантажити сертифікат</v>
      </c>
    </row>
    <row r="1159" spans="1:6" x14ac:dyDescent="0.3">
      <c r="A1159" t="s">
        <v>3953</v>
      </c>
      <c r="B1159" t="s">
        <v>3954</v>
      </c>
      <c r="C1159" t="s">
        <v>3955</v>
      </c>
      <c r="D1159" t="s">
        <v>3942</v>
      </c>
      <c r="E1159" t="s">
        <v>3943</v>
      </c>
      <c r="F1159" t="str">
        <f>HYPERLINK("https://talan.bank.gov.ua/get-user-certificate/0ep93uZRj5o6ZqGaS4kg","Завантажити сертифікат")</f>
        <v>Завантажити сертифікат</v>
      </c>
    </row>
    <row r="1160" spans="1:6" x14ac:dyDescent="0.3">
      <c r="A1160" t="s">
        <v>3956</v>
      </c>
      <c r="B1160" t="s">
        <v>3957</v>
      </c>
      <c r="C1160" t="s">
        <v>3958</v>
      </c>
      <c r="D1160" t="s">
        <v>3942</v>
      </c>
      <c r="E1160" t="s">
        <v>3943</v>
      </c>
      <c r="F1160" t="str">
        <f>HYPERLINK("https://talan.bank.gov.ua/get-user-certificate/0ep93kZ8LZoX5iYGbxsS","Завантажити сертифікат")</f>
        <v>Завантажити сертифікат</v>
      </c>
    </row>
    <row r="1161" spans="1:6" x14ac:dyDescent="0.3">
      <c r="A1161" t="s">
        <v>3959</v>
      </c>
      <c r="B1161" t="s">
        <v>3960</v>
      </c>
      <c r="C1161" t="s">
        <v>3961</v>
      </c>
      <c r="D1161" t="s">
        <v>3942</v>
      </c>
      <c r="E1161" t="s">
        <v>3943</v>
      </c>
      <c r="F1161" t="str">
        <f>HYPERLINK("https://talan.bank.gov.ua/get-user-certificate/0ep93wprqG2lDKWu-UQI","Завантажити сертифікат")</f>
        <v>Завантажити сертифікат</v>
      </c>
    </row>
    <row r="1162" spans="1:6" x14ac:dyDescent="0.3">
      <c r="A1162" t="s">
        <v>3962</v>
      </c>
      <c r="B1162" t="s">
        <v>3963</v>
      </c>
      <c r="C1162" t="s">
        <v>3964</v>
      </c>
      <c r="D1162" t="s">
        <v>3942</v>
      </c>
      <c r="E1162" t="s">
        <v>3943</v>
      </c>
      <c r="F1162" t="str">
        <f>HYPERLINK("https://talan.bank.gov.ua/get-user-certificate/0ep93LLT8SD0UnM3oJKu","Завантажити сертифікат")</f>
        <v>Завантажити сертифікат</v>
      </c>
    </row>
    <row r="1163" spans="1:6" x14ac:dyDescent="0.3">
      <c r="A1163" t="s">
        <v>3965</v>
      </c>
      <c r="B1163" t="s">
        <v>3966</v>
      </c>
      <c r="C1163" t="s">
        <v>3967</v>
      </c>
      <c r="D1163" t="s">
        <v>3942</v>
      </c>
      <c r="E1163" t="s">
        <v>3943</v>
      </c>
      <c r="F1163" t="str">
        <f>HYPERLINK("https://talan.bank.gov.ua/get-user-certificate/0ep93vQuQ-WTXXcl2VJt","Завантажити сертифікат")</f>
        <v>Завантажити сертифікат</v>
      </c>
    </row>
    <row r="1164" spans="1:6" x14ac:dyDescent="0.3">
      <c r="A1164" t="s">
        <v>3968</v>
      </c>
      <c r="B1164" t="s">
        <v>3969</v>
      </c>
      <c r="C1164" t="s">
        <v>3970</v>
      </c>
      <c r="D1164" t="s">
        <v>3942</v>
      </c>
      <c r="E1164" t="s">
        <v>3943</v>
      </c>
      <c r="F1164" t="str">
        <f>HYPERLINK("https://talan.bank.gov.ua/get-user-certificate/0ep93HgxepUYS7Lug0RM","Завантажити сертифікат")</f>
        <v>Завантажити сертифікат</v>
      </c>
    </row>
    <row r="1165" spans="1:6" x14ac:dyDescent="0.3">
      <c r="A1165" t="s">
        <v>3971</v>
      </c>
      <c r="B1165" t="s">
        <v>3972</v>
      </c>
      <c r="C1165" t="s">
        <v>3973</v>
      </c>
      <c r="D1165" t="s">
        <v>3942</v>
      </c>
      <c r="E1165" t="s">
        <v>3943</v>
      </c>
      <c r="F1165" t="str">
        <f>HYPERLINK("https://talan.bank.gov.ua/get-user-certificate/0ep93tGThzMpRiWzBaC1","Завантажити сертифікат")</f>
        <v>Завантажити сертифікат</v>
      </c>
    </row>
    <row r="1166" spans="1:6" x14ac:dyDescent="0.3">
      <c r="A1166" t="s">
        <v>3974</v>
      </c>
      <c r="B1166" t="s">
        <v>3975</v>
      </c>
      <c r="C1166" t="s">
        <v>3976</v>
      </c>
      <c r="D1166" t="s">
        <v>3942</v>
      </c>
      <c r="E1166" t="s">
        <v>3943</v>
      </c>
      <c r="F1166" t="str">
        <f>HYPERLINK("https://talan.bank.gov.ua/get-user-certificate/0ep93xgRPI8v20nQIM0v","Завантажити сертифікат")</f>
        <v>Завантажити сертифікат</v>
      </c>
    </row>
    <row r="1167" spans="1:6" x14ac:dyDescent="0.3">
      <c r="A1167" t="s">
        <v>3977</v>
      </c>
      <c r="B1167" t="s">
        <v>3978</v>
      </c>
      <c r="C1167" t="s">
        <v>3979</v>
      </c>
      <c r="D1167" t="s">
        <v>3980</v>
      </c>
      <c r="E1167" t="s">
        <v>3981</v>
      </c>
      <c r="F1167" t="str">
        <f>HYPERLINK("https://talan.bank.gov.ua/get-user-certificate/0ep93uTX1ObfNmlMayCS","Завантажити сертифікат")</f>
        <v>Завантажити сертифікат</v>
      </c>
    </row>
    <row r="1168" spans="1:6" x14ac:dyDescent="0.3">
      <c r="A1168" t="s">
        <v>3982</v>
      </c>
      <c r="B1168" t="s">
        <v>3983</v>
      </c>
      <c r="C1168" t="s">
        <v>3984</v>
      </c>
      <c r="D1168" t="s">
        <v>3980</v>
      </c>
      <c r="E1168" t="s">
        <v>3981</v>
      </c>
      <c r="F1168" t="str">
        <f>HYPERLINK("https://talan.bank.gov.ua/get-user-certificate/0ep93ayWL9FYgFbtTKps","Завантажити сертифікат")</f>
        <v>Завантажити сертифікат</v>
      </c>
    </row>
    <row r="1169" spans="1:6" x14ac:dyDescent="0.3">
      <c r="A1169" t="s">
        <v>3985</v>
      </c>
      <c r="B1169" t="s">
        <v>3986</v>
      </c>
      <c r="C1169" t="s">
        <v>3987</v>
      </c>
      <c r="D1169" t="s">
        <v>3980</v>
      </c>
      <c r="E1169" t="s">
        <v>3981</v>
      </c>
      <c r="F1169" t="str">
        <f>HYPERLINK("https://talan.bank.gov.ua/get-user-certificate/0ep93lpyU2AZDDBdW_He","Завантажити сертифікат")</f>
        <v>Завантажити сертифікат</v>
      </c>
    </row>
    <row r="1170" spans="1:6" x14ac:dyDescent="0.3">
      <c r="A1170" t="s">
        <v>3988</v>
      </c>
      <c r="B1170" t="s">
        <v>3989</v>
      </c>
      <c r="C1170" t="s">
        <v>3990</v>
      </c>
      <c r="D1170" t="s">
        <v>3980</v>
      </c>
      <c r="E1170" t="s">
        <v>3981</v>
      </c>
      <c r="F1170" t="str">
        <f>HYPERLINK("https://talan.bank.gov.ua/get-user-certificate/0ep93GROSnb0BFZpZf4E","Завантажити сертифікат")</f>
        <v>Завантажити сертифікат</v>
      </c>
    </row>
    <row r="1171" spans="1:6" x14ac:dyDescent="0.3">
      <c r="A1171" t="s">
        <v>3991</v>
      </c>
      <c r="B1171" t="s">
        <v>3992</v>
      </c>
      <c r="C1171" t="s">
        <v>3993</v>
      </c>
      <c r="D1171" t="s">
        <v>3980</v>
      </c>
      <c r="E1171" t="s">
        <v>3981</v>
      </c>
      <c r="F1171" t="str">
        <f>HYPERLINK("https://talan.bank.gov.ua/get-user-certificate/0ep93PctMeWyKRFB6hZB","Завантажити сертифікат")</f>
        <v>Завантажити сертифікат</v>
      </c>
    </row>
    <row r="1172" spans="1:6" x14ac:dyDescent="0.3">
      <c r="A1172" t="s">
        <v>3994</v>
      </c>
      <c r="B1172" t="s">
        <v>3995</v>
      </c>
      <c r="C1172" t="s">
        <v>3996</v>
      </c>
      <c r="D1172" t="s">
        <v>3980</v>
      </c>
      <c r="E1172" t="s">
        <v>3981</v>
      </c>
      <c r="F1172" t="str">
        <f>HYPERLINK("https://talan.bank.gov.ua/get-user-certificate/0ep93x03uOBXOqDocE2G","Завантажити сертифікат")</f>
        <v>Завантажити сертифікат</v>
      </c>
    </row>
    <row r="1173" spans="1:6" x14ac:dyDescent="0.3">
      <c r="A1173" t="s">
        <v>3997</v>
      </c>
      <c r="B1173" t="s">
        <v>3998</v>
      </c>
      <c r="C1173" t="s">
        <v>3999</v>
      </c>
      <c r="D1173" t="s">
        <v>3980</v>
      </c>
      <c r="E1173" t="s">
        <v>3981</v>
      </c>
      <c r="F1173" t="str">
        <f>HYPERLINK("https://talan.bank.gov.ua/get-user-certificate/0ep9307pkAeIGMehGRWA","Завантажити сертифікат")</f>
        <v>Завантажити сертифікат</v>
      </c>
    </row>
    <row r="1174" spans="1:6" x14ac:dyDescent="0.3">
      <c r="A1174" t="s">
        <v>4000</v>
      </c>
      <c r="B1174" t="s">
        <v>4001</v>
      </c>
      <c r="C1174" t="s">
        <v>4002</v>
      </c>
      <c r="D1174" t="s">
        <v>4003</v>
      </c>
      <c r="E1174" t="s">
        <v>3981</v>
      </c>
      <c r="F1174" t="str">
        <f>HYPERLINK("https://talan.bank.gov.ua/get-user-certificate/0ep93-yAqBNOntKJsf1I","Завантажити сертифікат")</f>
        <v>Завантажити сертифікат</v>
      </c>
    </row>
    <row r="1175" spans="1:6" x14ac:dyDescent="0.3">
      <c r="A1175" t="s">
        <v>4004</v>
      </c>
      <c r="B1175" t="s">
        <v>4005</v>
      </c>
      <c r="C1175" t="s">
        <v>4006</v>
      </c>
      <c r="D1175" t="s">
        <v>4003</v>
      </c>
      <c r="E1175" t="s">
        <v>3981</v>
      </c>
      <c r="F1175" t="str">
        <f>HYPERLINK("https://talan.bank.gov.ua/get-user-certificate/0ep93ph6bsH8xc5YJgKO","Завантажити сертифікат")</f>
        <v>Завантажити сертифікат</v>
      </c>
    </row>
    <row r="1176" spans="1:6" x14ac:dyDescent="0.3">
      <c r="A1176" t="s">
        <v>4007</v>
      </c>
      <c r="B1176" t="s">
        <v>4008</v>
      </c>
      <c r="C1176" t="s">
        <v>4009</v>
      </c>
      <c r="D1176" t="s">
        <v>4003</v>
      </c>
      <c r="E1176" t="s">
        <v>3981</v>
      </c>
      <c r="F1176" t="str">
        <f>HYPERLINK("https://talan.bank.gov.ua/get-user-certificate/0ep935tfxdS7THvZF3fE","Завантажити сертифікат")</f>
        <v>Завантажити сертифікат</v>
      </c>
    </row>
    <row r="1177" spans="1:6" x14ac:dyDescent="0.3">
      <c r="A1177" t="s">
        <v>4010</v>
      </c>
      <c r="B1177" t="s">
        <v>4011</v>
      </c>
      <c r="C1177" t="s">
        <v>4012</v>
      </c>
      <c r="D1177" t="s">
        <v>4003</v>
      </c>
      <c r="E1177" t="s">
        <v>3981</v>
      </c>
      <c r="F1177" t="str">
        <f>HYPERLINK("https://talan.bank.gov.ua/get-user-certificate/0ep93qKYN7pUrfuf-Jjx","Завантажити сертифікат")</f>
        <v>Завантажити сертифікат</v>
      </c>
    </row>
    <row r="1178" spans="1:6" x14ac:dyDescent="0.3">
      <c r="A1178" t="s">
        <v>4013</v>
      </c>
      <c r="B1178" t="s">
        <v>4014</v>
      </c>
      <c r="C1178" t="s">
        <v>4015</v>
      </c>
      <c r="D1178" t="s">
        <v>4003</v>
      </c>
      <c r="E1178" t="s">
        <v>3981</v>
      </c>
      <c r="F1178" t="str">
        <f>HYPERLINK("https://talan.bank.gov.ua/get-user-certificate/0ep93kJb_7aAKJpW4Tup","Завантажити сертифікат")</f>
        <v>Завантажити сертифікат</v>
      </c>
    </row>
    <row r="1179" spans="1:6" x14ac:dyDescent="0.3">
      <c r="A1179" t="s">
        <v>4016</v>
      </c>
      <c r="B1179" t="s">
        <v>4017</v>
      </c>
      <c r="C1179" t="s">
        <v>4018</v>
      </c>
      <c r="D1179" t="s">
        <v>4003</v>
      </c>
      <c r="E1179" t="s">
        <v>3981</v>
      </c>
      <c r="F1179" t="str">
        <f>HYPERLINK("https://talan.bank.gov.ua/get-user-certificate/0ep93J9bfH7M2ZrSFB2q","Завантажити сертифікат")</f>
        <v>Завантажити сертифікат</v>
      </c>
    </row>
    <row r="1180" spans="1:6" x14ac:dyDescent="0.3">
      <c r="A1180" t="s">
        <v>4019</v>
      </c>
      <c r="B1180" t="s">
        <v>4020</v>
      </c>
      <c r="C1180" t="s">
        <v>4021</v>
      </c>
      <c r="D1180" t="s">
        <v>4022</v>
      </c>
      <c r="E1180" t="s">
        <v>3981</v>
      </c>
      <c r="F1180" t="str">
        <f>HYPERLINK("https://talan.bank.gov.ua/get-user-certificate/0ep93JCOMgrW4013szQ6","Завантажити сертифікат")</f>
        <v>Завантажити сертифікат</v>
      </c>
    </row>
    <row r="1181" spans="1:6" x14ac:dyDescent="0.3">
      <c r="A1181" t="s">
        <v>4023</v>
      </c>
      <c r="B1181" t="s">
        <v>4024</v>
      </c>
      <c r="C1181" t="s">
        <v>4025</v>
      </c>
      <c r="D1181" t="s">
        <v>4022</v>
      </c>
      <c r="E1181" t="s">
        <v>3981</v>
      </c>
      <c r="F1181" t="str">
        <f>HYPERLINK("https://talan.bank.gov.ua/get-user-certificate/0ep93vWMH7M-WvqB7Brt","Завантажити сертифікат")</f>
        <v>Завантажити сертифікат</v>
      </c>
    </row>
    <row r="1182" spans="1:6" x14ac:dyDescent="0.3">
      <c r="A1182" t="s">
        <v>4026</v>
      </c>
      <c r="B1182" t="s">
        <v>4027</v>
      </c>
      <c r="C1182" t="s">
        <v>4028</v>
      </c>
      <c r="D1182" t="s">
        <v>4029</v>
      </c>
      <c r="E1182" t="s">
        <v>3981</v>
      </c>
      <c r="F1182" t="str">
        <f>HYPERLINK("https://talan.bank.gov.ua/get-user-certificate/0ep93gG683je_OkOP3oO","Завантажити сертифікат")</f>
        <v>Завантажити сертифікат</v>
      </c>
    </row>
    <row r="1183" spans="1:6" x14ac:dyDescent="0.3">
      <c r="A1183" t="s">
        <v>4030</v>
      </c>
      <c r="B1183" t="s">
        <v>4031</v>
      </c>
      <c r="C1183" t="s">
        <v>4032</v>
      </c>
      <c r="D1183" t="s">
        <v>4033</v>
      </c>
      <c r="E1183" t="s">
        <v>4034</v>
      </c>
      <c r="F1183" t="str">
        <f>HYPERLINK("https://talan.bank.gov.ua/get-user-certificate/0ep93iDichh63yIw32vi","Завантажити сертифікат")</f>
        <v>Завантажити сертифікат</v>
      </c>
    </row>
    <row r="1184" spans="1:6" x14ac:dyDescent="0.3">
      <c r="A1184" t="s">
        <v>4035</v>
      </c>
      <c r="B1184" t="s">
        <v>4036</v>
      </c>
      <c r="C1184" t="s">
        <v>4037</v>
      </c>
      <c r="D1184" t="s">
        <v>4038</v>
      </c>
      <c r="E1184" t="s">
        <v>4039</v>
      </c>
      <c r="F1184" t="str">
        <f>HYPERLINK("https://talan.bank.gov.ua/get-user-certificate/0ep9307pjh9ONN52_Rgo","Завантажити сертифікат")</f>
        <v>Завантажити сертифікат</v>
      </c>
    </row>
    <row r="1185" spans="1:6" x14ac:dyDescent="0.3">
      <c r="A1185" t="s">
        <v>4040</v>
      </c>
      <c r="B1185" t="s">
        <v>4041</v>
      </c>
      <c r="C1185" t="s">
        <v>4042</v>
      </c>
      <c r="D1185" t="s">
        <v>4038</v>
      </c>
      <c r="E1185" t="s">
        <v>4039</v>
      </c>
      <c r="F1185" t="str">
        <f>HYPERLINK("https://talan.bank.gov.ua/get-user-certificate/0ep934WImsTgkNBksYRD","Завантажити сертифікат")</f>
        <v>Завантажити сертифікат</v>
      </c>
    </row>
    <row r="1186" spans="1:6" x14ac:dyDescent="0.3">
      <c r="A1186" t="s">
        <v>4043</v>
      </c>
      <c r="B1186" t="s">
        <v>4044</v>
      </c>
      <c r="C1186" t="s">
        <v>4045</v>
      </c>
      <c r="D1186" t="s">
        <v>4038</v>
      </c>
      <c r="E1186" t="s">
        <v>4039</v>
      </c>
      <c r="F1186" t="str">
        <f>HYPERLINK("https://talan.bank.gov.ua/get-user-certificate/0ep93hFwGBPf293SIHG0","Завантажити сертифікат")</f>
        <v>Завантажити сертифікат</v>
      </c>
    </row>
    <row r="1187" spans="1:6" x14ac:dyDescent="0.3">
      <c r="A1187" t="s">
        <v>4046</v>
      </c>
      <c r="B1187" t="s">
        <v>4047</v>
      </c>
      <c r="C1187" t="s">
        <v>4048</v>
      </c>
      <c r="D1187" t="s">
        <v>4038</v>
      </c>
      <c r="E1187" t="s">
        <v>4039</v>
      </c>
      <c r="F1187" t="str">
        <f>HYPERLINK("https://talan.bank.gov.ua/get-user-certificate/0ep935ug_DfabC33xPPE","Завантажити сертифікат")</f>
        <v>Завантажити сертифікат</v>
      </c>
    </row>
    <row r="1188" spans="1:6" x14ac:dyDescent="0.3">
      <c r="A1188" t="s">
        <v>4049</v>
      </c>
      <c r="B1188" t="s">
        <v>4050</v>
      </c>
      <c r="C1188" t="s">
        <v>4051</v>
      </c>
      <c r="D1188" t="s">
        <v>4038</v>
      </c>
      <c r="E1188" t="s">
        <v>4039</v>
      </c>
      <c r="F1188" t="str">
        <f>HYPERLINK("https://talan.bank.gov.ua/get-user-certificate/0ep93hMPjdpesm4R4c1a","Завантажити сертифікат")</f>
        <v>Завантажити сертифікат</v>
      </c>
    </row>
    <row r="1189" spans="1:6" x14ac:dyDescent="0.3">
      <c r="A1189" t="s">
        <v>4052</v>
      </c>
      <c r="B1189" t="s">
        <v>4053</v>
      </c>
      <c r="C1189" t="s">
        <v>4054</v>
      </c>
      <c r="D1189" t="s">
        <v>4038</v>
      </c>
      <c r="E1189" t="s">
        <v>4039</v>
      </c>
      <c r="F1189" t="str">
        <f>HYPERLINK("https://talan.bank.gov.ua/get-user-certificate/0ep936GYznxys7niKktA","Завантажити сертифікат")</f>
        <v>Завантажити сертифікат</v>
      </c>
    </row>
    <row r="1190" spans="1:6" x14ac:dyDescent="0.3">
      <c r="A1190" t="s">
        <v>4055</v>
      </c>
      <c r="B1190" t="s">
        <v>4056</v>
      </c>
      <c r="C1190" t="s">
        <v>4057</v>
      </c>
      <c r="D1190" t="s">
        <v>4038</v>
      </c>
      <c r="E1190" t="s">
        <v>4039</v>
      </c>
      <c r="F1190" t="str">
        <f>HYPERLINK("https://talan.bank.gov.ua/get-user-certificate/0ep9328TAFLhhOcaUar9","Завантажити сертифікат")</f>
        <v>Завантажити сертифікат</v>
      </c>
    </row>
    <row r="1191" spans="1:6" x14ac:dyDescent="0.3">
      <c r="A1191" t="s">
        <v>4058</v>
      </c>
      <c r="B1191" t="s">
        <v>4059</v>
      </c>
      <c r="C1191" t="s">
        <v>4060</v>
      </c>
      <c r="D1191" t="s">
        <v>4038</v>
      </c>
      <c r="E1191" t="s">
        <v>4039</v>
      </c>
      <c r="F1191" t="str">
        <f>HYPERLINK("https://talan.bank.gov.ua/get-user-certificate/0ep93Xf2-EmOoj-FaGt7","Завантажити сертифікат")</f>
        <v>Завантажити сертифікат</v>
      </c>
    </row>
    <row r="1192" spans="1:6" x14ac:dyDescent="0.3">
      <c r="A1192" t="s">
        <v>4061</v>
      </c>
      <c r="B1192" t="s">
        <v>4062</v>
      </c>
      <c r="C1192" t="s">
        <v>4063</v>
      </c>
      <c r="D1192" t="s">
        <v>4038</v>
      </c>
      <c r="E1192" t="s">
        <v>4039</v>
      </c>
      <c r="F1192" t="str">
        <f>HYPERLINK("https://talan.bank.gov.ua/get-user-certificate/0ep93hxVgpzJXCcJoX1V","Завантажити сертифікат")</f>
        <v>Завантажити сертифікат</v>
      </c>
    </row>
    <row r="1193" spans="1:6" x14ac:dyDescent="0.3">
      <c r="A1193" t="s">
        <v>4064</v>
      </c>
      <c r="B1193" t="s">
        <v>4065</v>
      </c>
      <c r="C1193" t="s">
        <v>4066</v>
      </c>
      <c r="D1193" t="s">
        <v>4067</v>
      </c>
      <c r="E1193" t="s">
        <v>4068</v>
      </c>
      <c r="F1193" t="str">
        <f>HYPERLINK("https://talan.bank.gov.ua/get-user-certificate/0ep93dZ4jrteYR7jq7Ll","Завантажити сертифікат")</f>
        <v>Завантажити сертифікат</v>
      </c>
    </row>
    <row r="1194" spans="1:6" x14ac:dyDescent="0.3">
      <c r="A1194" t="s">
        <v>4069</v>
      </c>
      <c r="B1194" t="s">
        <v>4070</v>
      </c>
      <c r="C1194" t="s">
        <v>4071</v>
      </c>
      <c r="D1194" t="s">
        <v>4072</v>
      </c>
      <c r="E1194" t="s">
        <v>4073</v>
      </c>
      <c r="F1194" t="str">
        <f>HYPERLINK("https://talan.bank.gov.ua/get-user-certificate/0ep93eTgrTsikCPwGJxK","Завантажити сертифікат")</f>
        <v>Завантажити сертифікат</v>
      </c>
    </row>
    <row r="1195" spans="1:6" x14ac:dyDescent="0.3">
      <c r="A1195" t="s">
        <v>4074</v>
      </c>
      <c r="B1195" t="s">
        <v>4075</v>
      </c>
      <c r="C1195" t="s">
        <v>4076</v>
      </c>
      <c r="D1195" t="s">
        <v>4072</v>
      </c>
      <c r="E1195" t="s">
        <v>4073</v>
      </c>
      <c r="F1195" t="str">
        <f>HYPERLINK("https://talan.bank.gov.ua/get-user-certificate/0ep93rUjC7XtKueWbjr6","Завантажити сертифікат")</f>
        <v>Завантажити сертифікат</v>
      </c>
    </row>
    <row r="1196" spans="1:6" x14ac:dyDescent="0.3">
      <c r="A1196" t="s">
        <v>4077</v>
      </c>
      <c r="B1196" t="s">
        <v>4078</v>
      </c>
      <c r="C1196" t="s">
        <v>4079</v>
      </c>
      <c r="D1196" t="s">
        <v>4080</v>
      </c>
      <c r="E1196" t="s">
        <v>4081</v>
      </c>
      <c r="F1196" t="str">
        <f>HYPERLINK("https://talan.bank.gov.ua/get-user-certificate/0ep9334VdUDVrpMQRdRF","Завантажити сертифікат")</f>
        <v>Завантажити сертифікат</v>
      </c>
    </row>
    <row r="1197" spans="1:6" x14ac:dyDescent="0.3">
      <c r="A1197" t="s">
        <v>4082</v>
      </c>
      <c r="B1197" t="s">
        <v>4083</v>
      </c>
      <c r="C1197" t="s">
        <v>4084</v>
      </c>
      <c r="D1197" t="s">
        <v>4085</v>
      </c>
      <c r="E1197" t="s">
        <v>4086</v>
      </c>
      <c r="F1197" t="str">
        <f>HYPERLINK("https://talan.bank.gov.ua/get-user-certificate/0ep93M6UPwRDSP4tZBDM","Завантажити сертифікат")</f>
        <v>Завантажити сертифікат</v>
      </c>
    </row>
    <row r="1198" spans="1:6" x14ac:dyDescent="0.3">
      <c r="A1198" t="s">
        <v>4087</v>
      </c>
      <c r="B1198" t="s">
        <v>4088</v>
      </c>
      <c r="C1198" t="s">
        <v>4089</v>
      </c>
      <c r="D1198" t="s">
        <v>4085</v>
      </c>
      <c r="E1198" t="s">
        <v>4086</v>
      </c>
      <c r="F1198" t="str">
        <f>HYPERLINK("https://talan.bank.gov.ua/get-user-certificate/0ep93aRfX-qZCen8t8Ed","Завантажити сертифікат")</f>
        <v>Завантажити сертифікат</v>
      </c>
    </row>
    <row r="1199" spans="1:6" x14ac:dyDescent="0.3">
      <c r="A1199" t="s">
        <v>4090</v>
      </c>
      <c r="B1199" t="s">
        <v>4091</v>
      </c>
      <c r="C1199" t="s">
        <v>4092</v>
      </c>
      <c r="D1199" t="s">
        <v>4085</v>
      </c>
      <c r="E1199" t="s">
        <v>4086</v>
      </c>
      <c r="F1199" t="str">
        <f>HYPERLINK("https://talan.bank.gov.ua/get-user-certificate/0ep93C4KsWQJ63Q-bEzs","Завантажити сертифікат")</f>
        <v>Завантажити сертифікат</v>
      </c>
    </row>
    <row r="1200" spans="1:6" x14ac:dyDescent="0.3">
      <c r="A1200" t="s">
        <v>4093</v>
      </c>
      <c r="B1200" t="s">
        <v>4094</v>
      </c>
      <c r="C1200" t="s">
        <v>4095</v>
      </c>
      <c r="D1200" t="s">
        <v>4085</v>
      </c>
      <c r="E1200" t="s">
        <v>4086</v>
      </c>
      <c r="F1200" t="str">
        <f>HYPERLINK("https://talan.bank.gov.ua/get-user-certificate/0ep93z1EiwW859y4A1hS","Завантажити сертифікат")</f>
        <v>Завантажити сертифікат</v>
      </c>
    </row>
    <row r="1201" spans="1:6" x14ac:dyDescent="0.3">
      <c r="A1201" t="s">
        <v>4096</v>
      </c>
      <c r="B1201" t="s">
        <v>4097</v>
      </c>
      <c r="C1201" t="s">
        <v>4098</v>
      </c>
      <c r="D1201" t="s">
        <v>4085</v>
      </c>
      <c r="E1201" t="s">
        <v>4086</v>
      </c>
      <c r="F1201" t="str">
        <f>HYPERLINK("https://talan.bank.gov.ua/get-user-certificate/0ep93XDhHuDivZw4RiJS","Завантажити сертифікат")</f>
        <v>Завантажити сертифікат</v>
      </c>
    </row>
    <row r="1202" spans="1:6" x14ac:dyDescent="0.3">
      <c r="A1202" t="s">
        <v>4099</v>
      </c>
      <c r="B1202" t="s">
        <v>4100</v>
      </c>
      <c r="C1202" t="s">
        <v>4101</v>
      </c>
      <c r="D1202" t="s">
        <v>4085</v>
      </c>
      <c r="E1202" t="s">
        <v>4086</v>
      </c>
      <c r="F1202" t="str">
        <f>HYPERLINK("https://talan.bank.gov.ua/get-user-certificate/0ep93gS9tZR9F9oLnGyt","Завантажити сертифікат")</f>
        <v>Завантажити сертифікат</v>
      </c>
    </row>
    <row r="1203" spans="1:6" x14ac:dyDescent="0.3">
      <c r="A1203" t="s">
        <v>4102</v>
      </c>
      <c r="B1203" t="s">
        <v>4103</v>
      </c>
      <c r="C1203" t="s">
        <v>4104</v>
      </c>
      <c r="D1203" t="s">
        <v>4085</v>
      </c>
      <c r="E1203" t="s">
        <v>4086</v>
      </c>
      <c r="F1203" t="str">
        <f>HYPERLINK("https://talan.bank.gov.ua/get-user-certificate/0ep93LeqCbxVf4kQTX2Z","Завантажити сертифікат")</f>
        <v>Завантажити сертифікат</v>
      </c>
    </row>
    <row r="1204" spans="1:6" x14ac:dyDescent="0.3">
      <c r="A1204" t="s">
        <v>4105</v>
      </c>
      <c r="B1204" t="s">
        <v>4106</v>
      </c>
      <c r="C1204" t="s">
        <v>4107</v>
      </c>
      <c r="D1204" t="s">
        <v>4085</v>
      </c>
      <c r="E1204" t="s">
        <v>4086</v>
      </c>
      <c r="F1204" t="str">
        <f>HYPERLINK("https://talan.bank.gov.ua/get-user-certificate/0ep936T4hA3Cq73XXq65","Завантажити сертифікат")</f>
        <v>Завантажити сертифікат</v>
      </c>
    </row>
    <row r="1205" spans="1:6" x14ac:dyDescent="0.3">
      <c r="A1205" t="s">
        <v>4108</v>
      </c>
      <c r="B1205" t="s">
        <v>4109</v>
      </c>
      <c r="C1205" t="s">
        <v>4110</v>
      </c>
      <c r="D1205" t="s">
        <v>4085</v>
      </c>
      <c r="E1205" t="s">
        <v>4086</v>
      </c>
      <c r="F1205" t="str">
        <f>HYPERLINK("https://talan.bank.gov.ua/get-user-certificate/0ep93x7rjmKdC63Ved0l","Завантажити сертифікат")</f>
        <v>Завантажити сертифікат</v>
      </c>
    </row>
    <row r="1206" spans="1:6" x14ac:dyDescent="0.3">
      <c r="A1206" t="s">
        <v>4111</v>
      </c>
      <c r="B1206" t="s">
        <v>4112</v>
      </c>
      <c r="C1206" t="s">
        <v>4113</v>
      </c>
      <c r="D1206" t="s">
        <v>4114</v>
      </c>
      <c r="E1206" t="s">
        <v>4115</v>
      </c>
      <c r="F1206" t="str">
        <f>HYPERLINK("https://talan.bank.gov.ua/get-user-certificate/0ep93nhJMt6P-RVTAR2i","Завантажити сертифікат")</f>
        <v>Завантажити сертифікат</v>
      </c>
    </row>
    <row r="1207" spans="1:6" x14ac:dyDescent="0.3">
      <c r="A1207" t="s">
        <v>4116</v>
      </c>
      <c r="B1207" t="s">
        <v>4117</v>
      </c>
      <c r="C1207" t="s">
        <v>4118</v>
      </c>
      <c r="D1207" t="s">
        <v>4119</v>
      </c>
      <c r="E1207" t="s">
        <v>4120</v>
      </c>
      <c r="F1207" t="str">
        <f>HYPERLINK("https://talan.bank.gov.ua/get-user-certificate/0ep932jgKTTc2NACteR4","Завантажити сертифікат")</f>
        <v>Завантажити сертифікат</v>
      </c>
    </row>
    <row r="1208" spans="1:6" x14ac:dyDescent="0.3">
      <c r="A1208" t="s">
        <v>4121</v>
      </c>
      <c r="B1208" t="s">
        <v>4122</v>
      </c>
      <c r="C1208" t="s">
        <v>4123</v>
      </c>
      <c r="D1208" t="s">
        <v>4119</v>
      </c>
      <c r="E1208" t="s">
        <v>4120</v>
      </c>
      <c r="F1208" t="str">
        <f>HYPERLINK("https://talan.bank.gov.ua/get-user-certificate/0ep93wnepreNH2y48O9L","Завантажити сертифікат")</f>
        <v>Завантажити сертифікат</v>
      </c>
    </row>
    <row r="1209" spans="1:6" x14ac:dyDescent="0.3">
      <c r="A1209" t="s">
        <v>4124</v>
      </c>
      <c r="B1209" t="s">
        <v>4125</v>
      </c>
      <c r="C1209" t="s">
        <v>4126</v>
      </c>
      <c r="D1209" t="s">
        <v>4119</v>
      </c>
      <c r="E1209" t="s">
        <v>4120</v>
      </c>
      <c r="F1209" t="str">
        <f>HYPERLINK("https://talan.bank.gov.ua/get-user-certificate/0ep93uwiXUuA0gv5gtXr","Завантажити сертифікат")</f>
        <v>Завантажити сертифікат</v>
      </c>
    </row>
    <row r="1210" spans="1:6" x14ac:dyDescent="0.3">
      <c r="A1210" t="s">
        <v>4127</v>
      </c>
      <c r="B1210" t="s">
        <v>4128</v>
      </c>
      <c r="C1210" t="s">
        <v>4129</v>
      </c>
      <c r="D1210" t="s">
        <v>4119</v>
      </c>
      <c r="E1210" t="s">
        <v>4120</v>
      </c>
      <c r="F1210" t="str">
        <f>HYPERLINK("https://talan.bank.gov.ua/get-user-certificate/0ep932ICf4jrxVbsEsJv","Завантажити сертифікат")</f>
        <v>Завантажити сертифікат</v>
      </c>
    </row>
    <row r="1211" spans="1:6" x14ac:dyDescent="0.3">
      <c r="A1211" t="s">
        <v>4130</v>
      </c>
      <c r="B1211" t="s">
        <v>4131</v>
      </c>
      <c r="C1211" t="s">
        <v>4132</v>
      </c>
      <c r="D1211" t="s">
        <v>4119</v>
      </c>
      <c r="E1211" t="s">
        <v>4120</v>
      </c>
      <c r="F1211" t="str">
        <f>HYPERLINK("https://talan.bank.gov.ua/get-user-certificate/0ep93QSPgrsu2t9_YQqm","Завантажити сертифікат")</f>
        <v>Завантажити сертифікат</v>
      </c>
    </row>
    <row r="1212" spans="1:6" x14ac:dyDescent="0.3">
      <c r="A1212" t="s">
        <v>4133</v>
      </c>
      <c r="B1212" t="s">
        <v>4134</v>
      </c>
      <c r="C1212" t="s">
        <v>4135</v>
      </c>
      <c r="D1212" t="s">
        <v>4119</v>
      </c>
      <c r="E1212" t="s">
        <v>4120</v>
      </c>
      <c r="F1212" t="str">
        <f>HYPERLINK("https://talan.bank.gov.ua/get-user-certificate/0ep93ZNpbZmr6StVK9Tn","Завантажити сертифікат")</f>
        <v>Завантажити сертифікат</v>
      </c>
    </row>
    <row r="1213" spans="1:6" x14ac:dyDescent="0.3">
      <c r="A1213" t="s">
        <v>4136</v>
      </c>
      <c r="B1213" t="s">
        <v>4137</v>
      </c>
      <c r="C1213" t="s">
        <v>4138</v>
      </c>
      <c r="D1213" t="s">
        <v>4119</v>
      </c>
      <c r="E1213" t="s">
        <v>4120</v>
      </c>
      <c r="F1213" t="str">
        <f>HYPERLINK("https://talan.bank.gov.ua/get-user-certificate/0ep93isDdLZMeBGXrsS5","Завантажити сертифікат")</f>
        <v>Завантажити сертифікат</v>
      </c>
    </row>
    <row r="1214" spans="1:6" x14ac:dyDescent="0.3">
      <c r="A1214" t="s">
        <v>4139</v>
      </c>
      <c r="B1214" t="s">
        <v>4140</v>
      </c>
      <c r="C1214" t="s">
        <v>4141</v>
      </c>
      <c r="D1214" t="s">
        <v>4119</v>
      </c>
      <c r="E1214" t="s">
        <v>4120</v>
      </c>
      <c r="F1214" t="str">
        <f>HYPERLINK("https://talan.bank.gov.ua/get-user-certificate/0ep93v0g_ZVVp-2bL34Z","Завантажити сертифікат")</f>
        <v>Завантажити сертифікат</v>
      </c>
    </row>
    <row r="1215" spans="1:6" x14ac:dyDescent="0.3">
      <c r="A1215" t="s">
        <v>4142</v>
      </c>
      <c r="B1215" t="s">
        <v>4143</v>
      </c>
      <c r="C1215" t="s">
        <v>4144</v>
      </c>
      <c r="D1215" t="s">
        <v>4119</v>
      </c>
      <c r="E1215" t="s">
        <v>4120</v>
      </c>
      <c r="F1215" t="str">
        <f>HYPERLINK("https://talan.bank.gov.ua/get-user-certificate/0ep93pHGmP0zDMhmoKQD","Завантажити сертифікат")</f>
        <v>Завантажити сертифікат</v>
      </c>
    </row>
    <row r="1216" spans="1:6" x14ac:dyDescent="0.3">
      <c r="A1216" t="s">
        <v>4145</v>
      </c>
      <c r="B1216" t="s">
        <v>4146</v>
      </c>
      <c r="C1216" t="s">
        <v>4147</v>
      </c>
      <c r="D1216" t="s">
        <v>4119</v>
      </c>
      <c r="E1216" t="s">
        <v>4120</v>
      </c>
      <c r="F1216" t="str">
        <f>HYPERLINK("https://talan.bank.gov.ua/get-user-certificate/0ep935S-vDj2aaQcxW4A","Завантажити сертифікат")</f>
        <v>Завантажити сертифікат</v>
      </c>
    </row>
    <row r="1217" spans="1:6" x14ac:dyDescent="0.3">
      <c r="A1217" t="s">
        <v>4148</v>
      </c>
      <c r="B1217" t="s">
        <v>4149</v>
      </c>
      <c r="C1217" t="s">
        <v>4150</v>
      </c>
      <c r="D1217" t="s">
        <v>4119</v>
      </c>
      <c r="E1217" t="s">
        <v>4120</v>
      </c>
      <c r="F1217" t="str">
        <f>HYPERLINK("https://talan.bank.gov.ua/get-user-certificate/0ep93gm5iVXRBB3hkm85","Завантажити сертифікат")</f>
        <v>Завантажити сертифікат</v>
      </c>
    </row>
    <row r="1218" spans="1:6" x14ac:dyDescent="0.3">
      <c r="A1218" t="s">
        <v>4151</v>
      </c>
      <c r="B1218" t="s">
        <v>4152</v>
      </c>
      <c r="C1218" t="s">
        <v>4153</v>
      </c>
      <c r="D1218" t="s">
        <v>4119</v>
      </c>
      <c r="E1218" t="s">
        <v>4120</v>
      </c>
      <c r="F1218" t="str">
        <f>HYPERLINK("https://talan.bank.gov.ua/get-user-certificate/0ep93w4Qm09ZHPrZu4Xd","Завантажити сертифікат")</f>
        <v>Завантажити сертифікат</v>
      </c>
    </row>
    <row r="1219" spans="1:6" x14ac:dyDescent="0.3">
      <c r="A1219" t="s">
        <v>4154</v>
      </c>
      <c r="B1219" t="s">
        <v>4155</v>
      </c>
      <c r="C1219" t="s">
        <v>4156</v>
      </c>
      <c r="D1219" t="s">
        <v>4119</v>
      </c>
      <c r="E1219" t="s">
        <v>4120</v>
      </c>
      <c r="F1219" t="str">
        <f>HYPERLINK("https://talan.bank.gov.ua/get-user-certificate/0ep93MLeJZYWzDrqLV6-","Завантажити сертифікат")</f>
        <v>Завантажити сертифікат</v>
      </c>
    </row>
    <row r="1220" spans="1:6" x14ac:dyDescent="0.3">
      <c r="A1220" t="s">
        <v>4157</v>
      </c>
      <c r="B1220" t="s">
        <v>4158</v>
      </c>
      <c r="C1220" t="s">
        <v>4159</v>
      </c>
      <c r="D1220" t="s">
        <v>4160</v>
      </c>
      <c r="E1220" t="s">
        <v>4161</v>
      </c>
      <c r="F1220" t="str">
        <f>HYPERLINK("https://talan.bank.gov.ua/get-user-certificate/0ep93t5EPTjoL3n998ni","Завантажити сертифікат")</f>
        <v>Завантажити сертифікат</v>
      </c>
    </row>
    <row r="1221" spans="1:6" x14ac:dyDescent="0.3">
      <c r="A1221" t="s">
        <v>4162</v>
      </c>
      <c r="B1221" t="s">
        <v>4163</v>
      </c>
      <c r="C1221" t="s">
        <v>4164</v>
      </c>
      <c r="D1221" t="s">
        <v>4165</v>
      </c>
      <c r="E1221" t="s">
        <v>4161</v>
      </c>
      <c r="F1221" t="str">
        <f>HYPERLINK("https://talan.bank.gov.ua/get-user-certificate/0ep93rVR0QNKkghjTVoo","Завантажити сертифікат")</f>
        <v>Завантажити сертифікат</v>
      </c>
    </row>
    <row r="1222" spans="1:6" x14ac:dyDescent="0.3">
      <c r="A1222" t="s">
        <v>4166</v>
      </c>
      <c r="B1222" t="s">
        <v>4167</v>
      </c>
      <c r="C1222" t="s">
        <v>4168</v>
      </c>
      <c r="D1222" t="s">
        <v>4169</v>
      </c>
      <c r="E1222" t="s">
        <v>4161</v>
      </c>
      <c r="F1222" t="str">
        <f>HYPERLINK("https://talan.bank.gov.ua/get-user-certificate/0ep93Sk6NN_BkVKYsCW_","Завантажити сертифікат")</f>
        <v>Завантажити сертифікат</v>
      </c>
    </row>
    <row r="1223" spans="1:6" x14ac:dyDescent="0.3">
      <c r="A1223" t="s">
        <v>4170</v>
      </c>
      <c r="B1223" t="s">
        <v>4171</v>
      </c>
      <c r="C1223" t="s">
        <v>4172</v>
      </c>
      <c r="D1223" t="s">
        <v>4173</v>
      </c>
      <c r="E1223" t="s">
        <v>4161</v>
      </c>
      <c r="F1223" t="str">
        <f>HYPERLINK("https://talan.bank.gov.ua/get-user-certificate/0ep9352bfmlRSjPiEzqp","Завантажити сертифікат")</f>
        <v>Завантажити сертифікат</v>
      </c>
    </row>
    <row r="1224" spans="1:6" x14ac:dyDescent="0.3">
      <c r="A1224" t="s">
        <v>4174</v>
      </c>
      <c r="B1224" t="s">
        <v>4175</v>
      </c>
      <c r="C1224" t="s">
        <v>4176</v>
      </c>
      <c r="D1224" t="s">
        <v>4173</v>
      </c>
      <c r="E1224" t="s">
        <v>4161</v>
      </c>
      <c r="F1224" t="str">
        <f>HYPERLINK("https://talan.bank.gov.ua/get-user-certificate/0ep93sYfCP-07UiUNsk0","Завантажити сертифікат")</f>
        <v>Завантажити сертифікат</v>
      </c>
    </row>
    <row r="1225" spans="1:6" x14ac:dyDescent="0.3">
      <c r="A1225" t="s">
        <v>4177</v>
      </c>
      <c r="B1225" t="s">
        <v>4178</v>
      </c>
      <c r="C1225" t="s">
        <v>4179</v>
      </c>
      <c r="D1225" t="s">
        <v>4180</v>
      </c>
      <c r="E1225" t="s">
        <v>4181</v>
      </c>
      <c r="F1225" t="str">
        <f>HYPERLINK("https://talan.bank.gov.ua/get-user-certificate/0ep936vFeG81_np7_19x","Завантажити сертифікат")</f>
        <v>Завантажити сертифікат</v>
      </c>
    </row>
    <row r="1226" spans="1:6" x14ac:dyDescent="0.3">
      <c r="A1226" t="s">
        <v>4182</v>
      </c>
      <c r="B1226" t="s">
        <v>4183</v>
      </c>
      <c r="C1226" t="s">
        <v>4184</v>
      </c>
      <c r="D1226" t="s">
        <v>4185</v>
      </c>
      <c r="E1226" t="s">
        <v>4186</v>
      </c>
      <c r="F1226" t="str">
        <f>HYPERLINK("https://talan.bank.gov.ua/get-user-certificate/0ep930olznsEuKZfTpVL","Завантажити сертифікат")</f>
        <v>Завантажити сертифікат</v>
      </c>
    </row>
    <row r="1227" spans="1:6" x14ac:dyDescent="0.3">
      <c r="A1227" t="s">
        <v>4187</v>
      </c>
      <c r="B1227" t="s">
        <v>4188</v>
      </c>
      <c r="C1227" t="s">
        <v>4189</v>
      </c>
      <c r="D1227" t="s">
        <v>4185</v>
      </c>
      <c r="E1227" t="s">
        <v>4186</v>
      </c>
      <c r="F1227" t="str">
        <f>HYPERLINK("https://talan.bank.gov.ua/get-user-certificate/0ep9344phSDTpvjHA1I1","Завантажити сертифікат")</f>
        <v>Завантажити сертифікат</v>
      </c>
    </row>
    <row r="1228" spans="1:6" x14ac:dyDescent="0.3">
      <c r="A1228" t="s">
        <v>4190</v>
      </c>
      <c r="B1228" t="s">
        <v>4191</v>
      </c>
      <c r="C1228" t="s">
        <v>4192</v>
      </c>
      <c r="D1228" t="s">
        <v>4185</v>
      </c>
      <c r="E1228" t="s">
        <v>4186</v>
      </c>
      <c r="F1228" t="str">
        <f>HYPERLINK("https://talan.bank.gov.ua/get-user-certificate/0ep93Z_FmAER-0mS-Jho","Завантажити сертифікат")</f>
        <v>Завантажити сертифікат</v>
      </c>
    </row>
    <row r="1229" spans="1:6" x14ac:dyDescent="0.3">
      <c r="A1229" t="s">
        <v>4193</v>
      </c>
      <c r="B1229" t="s">
        <v>4194</v>
      </c>
      <c r="C1229" t="s">
        <v>4195</v>
      </c>
      <c r="D1229" t="s">
        <v>4185</v>
      </c>
      <c r="E1229" t="s">
        <v>4186</v>
      </c>
      <c r="F1229" t="str">
        <f>HYPERLINK("https://talan.bank.gov.ua/get-user-certificate/0ep93-z_cwEpixOC-OmT","Завантажити сертифікат")</f>
        <v>Завантажити сертифікат</v>
      </c>
    </row>
    <row r="1230" spans="1:6" x14ac:dyDescent="0.3">
      <c r="A1230" t="s">
        <v>4196</v>
      </c>
      <c r="B1230" t="s">
        <v>4197</v>
      </c>
      <c r="C1230" t="s">
        <v>4198</v>
      </c>
      <c r="D1230" t="s">
        <v>4185</v>
      </c>
      <c r="E1230" t="s">
        <v>4186</v>
      </c>
      <c r="F1230" t="str">
        <f>HYPERLINK("https://talan.bank.gov.ua/get-user-certificate/0ep93t7yvRiW2GfbnZ7e","Завантажити сертифікат")</f>
        <v>Завантажити сертифікат</v>
      </c>
    </row>
    <row r="1231" spans="1:6" x14ac:dyDescent="0.3">
      <c r="A1231" t="s">
        <v>4199</v>
      </c>
      <c r="B1231" t="s">
        <v>4200</v>
      </c>
      <c r="C1231" t="s">
        <v>4201</v>
      </c>
      <c r="D1231" t="s">
        <v>4185</v>
      </c>
      <c r="E1231" t="s">
        <v>4186</v>
      </c>
      <c r="F1231" t="str">
        <f>HYPERLINK("https://talan.bank.gov.ua/get-user-certificate/0ep935h0bFL_vemecgKx","Завантажити сертифікат")</f>
        <v>Завантажити сертифікат</v>
      </c>
    </row>
    <row r="1232" spans="1:6" x14ac:dyDescent="0.3">
      <c r="A1232" t="s">
        <v>4202</v>
      </c>
      <c r="B1232" t="s">
        <v>4203</v>
      </c>
      <c r="C1232" t="s">
        <v>4204</v>
      </c>
      <c r="D1232" t="s">
        <v>4185</v>
      </c>
      <c r="E1232" t="s">
        <v>4186</v>
      </c>
      <c r="F1232" t="str">
        <f>HYPERLINK("https://talan.bank.gov.ua/get-user-certificate/0ep93IWdDjibCx9QWYaj","Завантажити сертифікат")</f>
        <v>Завантажити сертифікат</v>
      </c>
    </row>
    <row r="1233" spans="1:6" x14ac:dyDescent="0.3">
      <c r="A1233" t="s">
        <v>4205</v>
      </c>
      <c r="B1233" t="s">
        <v>4206</v>
      </c>
      <c r="C1233" t="s">
        <v>4207</v>
      </c>
      <c r="D1233" t="s">
        <v>4185</v>
      </c>
      <c r="E1233" t="s">
        <v>4186</v>
      </c>
      <c r="F1233" t="str">
        <f>HYPERLINK("https://talan.bank.gov.ua/get-user-certificate/0ep93AxDqhFh9vmnpGiS","Завантажити сертифікат")</f>
        <v>Завантажити сертифікат</v>
      </c>
    </row>
    <row r="1234" spans="1:6" x14ac:dyDescent="0.3">
      <c r="A1234" t="s">
        <v>4208</v>
      </c>
      <c r="B1234" t="s">
        <v>4209</v>
      </c>
      <c r="C1234" t="s">
        <v>4210</v>
      </c>
      <c r="D1234" t="s">
        <v>4185</v>
      </c>
      <c r="E1234" t="s">
        <v>4186</v>
      </c>
      <c r="F1234" t="str">
        <f>HYPERLINK("https://talan.bank.gov.ua/get-user-certificate/0ep93cwMCS71uaCQfG3Z","Завантажити сертифікат")</f>
        <v>Завантажити сертифікат</v>
      </c>
    </row>
    <row r="1235" spans="1:6" x14ac:dyDescent="0.3">
      <c r="A1235" t="s">
        <v>4211</v>
      </c>
      <c r="B1235" t="s">
        <v>4212</v>
      </c>
      <c r="C1235" t="s">
        <v>4213</v>
      </c>
      <c r="D1235" t="s">
        <v>4214</v>
      </c>
      <c r="E1235" t="s">
        <v>4215</v>
      </c>
      <c r="F1235" t="str">
        <f>HYPERLINK("https://talan.bank.gov.ua/get-user-certificate/0ep93ewzyk_40itxdHY0","Завантажити сертифікат")</f>
        <v>Завантажити сертифікат</v>
      </c>
    </row>
    <row r="1236" spans="1:6" x14ac:dyDescent="0.3">
      <c r="A1236" t="s">
        <v>4216</v>
      </c>
      <c r="B1236" t="s">
        <v>4217</v>
      </c>
      <c r="C1236" t="s">
        <v>4218</v>
      </c>
      <c r="D1236" t="s">
        <v>4214</v>
      </c>
      <c r="E1236" t="s">
        <v>4215</v>
      </c>
      <c r="F1236" t="str">
        <f>HYPERLINK("https://talan.bank.gov.ua/get-user-certificate/0ep93R6BGDe7iFkF35_0","Завантажити сертифікат")</f>
        <v>Завантажити сертифікат</v>
      </c>
    </row>
    <row r="1237" spans="1:6" x14ac:dyDescent="0.3">
      <c r="A1237" t="s">
        <v>4219</v>
      </c>
      <c r="B1237" t="s">
        <v>4220</v>
      </c>
      <c r="C1237" t="s">
        <v>4221</v>
      </c>
      <c r="D1237" t="s">
        <v>4214</v>
      </c>
      <c r="E1237" t="s">
        <v>4215</v>
      </c>
      <c r="F1237" t="str">
        <f>HYPERLINK("https://talan.bank.gov.ua/get-user-certificate/0ep932E6Zm-QIDOG5TYB","Завантажити сертифікат")</f>
        <v>Завантажити сертифікат</v>
      </c>
    </row>
    <row r="1238" spans="1:6" x14ac:dyDescent="0.3">
      <c r="A1238" t="s">
        <v>4222</v>
      </c>
      <c r="B1238" t="s">
        <v>4223</v>
      </c>
      <c r="C1238" t="s">
        <v>4224</v>
      </c>
      <c r="D1238" t="s">
        <v>4214</v>
      </c>
      <c r="E1238" t="s">
        <v>4215</v>
      </c>
      <c r="F1238" t="str">
        <f>HYPERLINK("https://talan.bank.gov.ua/get-user-certificate/0ep93zs8VbXzW7gsdohR","Завантажити сертифікат")</f>
        <v>Завантажити сертифікат</v>
      </c>
    </row>
    <row r="1239" spans="1:6" x14ac:dyDescent="0.3">
      <c r="A1239" t="s">
        <v>4225</v>
      </c>
      <c r="B1239" t="s">
        <v>4226</v>
      </c>
      <c r="C1239" t="s">
        <v>4227</v>
      </c>
      <c r="D1239" t="s">
        <v>4214</v>
      </c>
      <c r="E1239" t="s">
        <v>4215</v>
      </c>
      <c r="F1239" t="str">
        <f>HYPERLINK("https://talan.bank.gov.ua/get-user-certificate/0ep93ZSs1xNQcsa4e6Pe","Завантажити сертифікат")</f>
        <v>Завантажити сертифікат</v>
      </c>
    </row>
    <row r="1240" spans="1:6" x14ac:dyDescent="0.3">
      <c r="A1240" t="s">
        <v>4228</v>
      </c>
      <c r="B1240" t="s">
        <v>4229</v>
      </c>
      <c r="C1240" t="s">
        <v>4230</v>
      </c>
      <c r="D1240" t="s">
        <v>4214</v>
      </c>
      <c r="E1240" t="s">
        <v>4215</v>
      </c>
      <c r="F1240" t="str">
        <f>HYPERLINK("https://talan.bank.gov.ua/get-user-certificate/0ep93iI6hYgAz3HIpRXE","Завантажити сертифікат")</f>
        <v>Завантажити сертифікат</v>
      </c>
    </row>
    <row r="1241" spans="1:6" x14ac:dyDescent="0.3">
      <c r="A1241" t="s">
        <v>4231</v>
      </c>
      <c r="B1241" t="s">
        <v>4232</v>
      </c>
      <c r="C1241" t="s">
        <v>4233</v>
      </c>
      <c r="D1241" t="s">
        <v>4214</v>
      </c>
      <c r="E1241" t="s">
        <v>4215</v>
      </c>
      <c r="F1241" t="str">
        <f>HYPERLINK("https://talan.bank.gov.ua/get-user-certificate/0ep93-8RlgE6BVaOIQZ8","Завантажити сертифікат")</f>
        <v>Завантажити сертифікат</v>
      </c>
    </row>
    <row r="1242" spans="1:6" x14ac:dyDescent="0.3">
      <c r="A1242" t="s">
        <v>4234</v>
      </c>
      <c r="B1242" t="s">
        <v>4235</v>
      </c>
      <c r="C1242" t="s">
        <v>4236</v>
      </c>
      <c r="D1242" t="s">
        <v>4214</v>
      </c>
      <c r="E1242" t="s">
        <v>4215</v>
      </c>
      <c r="F1242" t="str">
        <f>HYPERLINK("https://talan.bank.gov.ua/get-user-certificate/0ep93TlUL-OAFP561uCx","Завантажити сертифікат")</f>
        <v>Завантажити сертифікат</v>
      </c>
    </row>
    <row r="1243" spans="1:6" x14ac:dyDescent="0.3">
      <c r="A1243" t="s">
        <v>4237</v>
      </c>
      <c r="B1243" t="s">
        <v>4238</v>
      </c>
      <c r="C1243" t="s">
        <v>4239</v>
      </c>
      <c r="D1243" t="s">
        <v>4214</v>
      </c>
      <c r="E1243" t="s">
        <v>4215</v>
      </c>
      <c r="F1243" t="str">
        <f>HYPERLINK("https://talan.bank.gov.ua/get-user-certificate/0ep937kxDdlTnQfTYc2b","Завантажити сертифікат")</f>
        <v>Завантажити сертифікат</v>
      </c>
    </row>
    <row r="1244" spans="1:6" x14ac:dyDescent="0.3">
      <c r="A1244" t="s">
        <v>4240</v>
      </c>
      <c r="B1244" t="s">
        <v>4241</v>
      </c>
      <c r="C1244" t="s">
        <v>4242</v>
      </c>
      <c r="D1244" t="s">
        <v>4214</v>
      </c>
      <c r="E1244" t="s">
        <v>4215</v>
      </c>
      <c r="F1244" t="str">
        <f>HYPERLINK("https://talan.bank.gov.ua/get-user-certificate/0ep93lUPFUoI66-nhjAb","Завантажити сертифікат")</f>
        <v>Завантажити сертифікат</v>
      </c>
    </row>
    <row r="1245" spans="1:6" x14ac:dyDescent="0.3">
      <c r="A1245" t="s">
        <v>4243</v>
      </c>
      <c r="B1245" t="s">
        <v>4244</v>
      </c>
      <c r="C1245" t="s">
        <v>4245</v>
      </c>
      <c r="D1245" t="s">
        <v>4214</v>
      </c>
      <c r="E1245" t="s">
        <v>4215</v>
      </c>
      <c r="F1245" t="str">
        <f>HYPERLINK("https://talan.bank.gov.ua/get-user-certificate/0ep93MOst9OIjO6iHf1c","Завантажити сертифікат")</f>
        <v>Завантажити сертифікат</v>
      </c>
    </row>
    <row r="1246" spans="1:6" x14ac:dyDescent="0.3">
      <c r="A1246" t="s">
        <v>4246</v>
      </c>
      <c r="B1246" t="s">
        <v>4247</v>
      </c>
      <c r="C1246" t="s">
        <v>4248</v>
      </c>
      <c r="D1246" t="s">
        <v>4214</v>
      </c>
      <c r="E1246" t="s">
        <v>4215</v>
      </c>
      <c r="F1246" t="str">
        <f>HYPERLINK("https://talan.bank.gov.ua/get-user-certificate/0ep930JomyC7l7OUS2Hd","Завантажити сертифікат")</f>
        <v>Завантажити сертифікат</v>
      </c>
    </row>
    <row r="1247" spans="1:6" x14ac:dyDescent="0.3">
      <c r="A1247" t="s">
        <v>4249</v>
      </c>
      <c r="B1247" t="s">
        <v>4250</v>
      </c>
      <c r="C1247" t="s">
        <v>4251</v>
      </c>
      <c r="D1247" t="s">
        <v>4214</v>
      </c>
      <c r="E1247" t="s">
        <v>4215</v>
      </c>
      <c r="F1247" t="str">
        <f>HYPERLINK("https://talan.bank.gov.ua/get-user-certificate/0ep93pCwL8N_xWg2Bwy7","Завантажити сертифікат")</f>
        <v>Завантажити сертифікат</v>
      </c>
    </row>
    <row r="1248" spans="1:6" x14ac:dyDescent="0.3">
      <c r="A1248" t="s">
        <v>4252</v>
      </c>
      <c r="B1248" t="s">
        <v>4253</v>
      </c>
      <c r="C1248" t="s">
        <v>4254</v>
      </c>
      <c r="D1248" t="s">
        <v>4214</v>
      </c>
      <c r="E1248" t="s">
        <v>4215</v>
      </c>
      <c r="F1248" t="str">
        <f>HYPERLINK("https://talan.bank.gov.ua/get-user-certificate/0ep93BLO_AmkaLgxkvQq","Завантажити сертифікат")</f>
        <v>Завантажити сертифікат</v>
      </c>
    </row>
    <row r="1249" spans="1:6" x14ac:dyDescent="0.3">
      <c r="A1249" t="s">
        <v>4255</v>
      </c>
      <c r="B1249" t="s">
        <v>4256</v>
      </c>
      <c r="C1249" t="s">
        <v>4257</v>
      </c>
      <c r="D1249" t="s">
        <v>4214</v>
      </c>
      <c r="E1249" t="s">
        <v>4215</v>
      </c>
      <c r="F1249" t="str">
        <f>HYPERLINK("https://talan.bank.gov.ua/get-user-certificate/0ep93kPF2JOvvetE_usK","Завантажити сертифікат")</f>
        <v>Завантажити сертифікат</v>
      </c>
    </row>
    <row r="1250" spans="1:6" x14ac:dyDescent="0.3">
      <c r="A1250" t="s">
        <v>4258</v>
      </c>
      <c r="B1250" t="s">
        <v>4259</v>
      </c>
      <c r="C1250" t="s">
        <v>4260</v>
      </c>
      <c r="D1250" t="s">
        <v>4214</v>
      </c>
      <c r="E1250" t="s">
        <v>4215</v>
      </c>
      <c r="F1250" t="str">
        <f>HYPERLINK("https://talan.bank.gov.ua/get-user-certificate/0ep93QvESgjc96R4GtQb","Завантажити сертифікат")</f>
        <v>Завантажити сертифікат</v>
      </c>
    </row>
    <row r="1251" spans="1:6" x14ac:dyDescent="0.3">
      <c r="A1251" t="s">
        <v>4261</v>
      </c>
      <c r="B1251" t="s">
        <v>4262</v>
      </c>
      <c r="C1251" t="s">
        <v>4263</v>
      </c>
      <c r="D1251" t="s">
        <v>4214</v>
      </c>
      <c r="E1251" t="s">
        <v>4215</v>
      </c>
      <c r="F1251" t="str">
        <f>HYPERLINK("https://talan.bank.gov.ua/get-user-certificate/0ep93dHiP67l9osxF7XS","Завантажити сертифікат")</f>
        <v>Завантажити сертифікат</v>
      </c>
    </row>
    <row r="1252" spans="1:6" x14ac:dyDescent="0.3">
      <c r="A1252" t="s">
        <v>4264</v>
      </c>
      <c r="B1252" t="s">
        <v>4265</v>
      </c>
      <c r="C1252" t="s">
        <v>4266</v>
      </c>
      <c r="D1252" t="s">
        <v>4214</v>
      </c>
      <c r="E1252" t="s">
        <v>4215</v>
      </c>
      <c r="F1252" t="str">
        <f>HYPERLINK("https://talan.bank.gov.ua/get-user-certificate/0ep9335ZnzXCZH4VwNXN","Завантажити сертифікат")</f>
        <v>Завантажити сертифікат</v>
      </c>
    </row>
    <row r="1253" spans="1:6" x14ac:dyDescent="0.3">
      <c r="A1253" t="s">
        <v>4267</v>
      </c>
      <c r="B1253" t="s">
        <v>4268</v>
      </c>
      <c r="C1253" t="s">
        <v>4269</v>
      </c>
      <c r="D1253" t="s">
        <v>4214</v>
      </c>
      <c r="E1253" t="s">
        <v>4215</v>
      </c>
      <c r="F1253" t="str">
        <f>HYPERLINK("https://talan.bank.gov.ua/get-user-certificate/0ep93egpvvPjqUonJh_S","Завантажити сертифікат")</f>
        <v>Завантажити сертифікат</v>
      </c>
    </row>
    <row r="1254" spans="1:6" x14ac:dyDescent="0.3">
      <c r="A1254" t="s">
        <v>4270</v>
      </c>
      <c r="B1254" t="s">
        <v>4271</v>
      </c>
      <c r="C1254" t="s">
        <v>4272</v>
      </c>
      <c r="D1254" t="s">
        <v>4214</v>
      </c>
      <c r="E1254" t="s">
        <v>4215</v>
      </c>
      <c r="F1254" t="str">
        <f>HYPERLINK("https://talan.bank.gov.ua/get-user-certificate/0ep93ifxQNV9w-7KVTGD","Завантажити сертифікат")</f>
        <v>Завантажити сертифікат</v>
      </c>
    </row>
    <row r="1255" spans="1:6" x14ac:dyDescent="0.3">
      <c r="A1255" t="s">
        <v>4273</v>
      </c>
      <c r="B1255" t="s">
        <v>4274</v>
      </c>
      <c r="C1255" t="s">
        <v>4275</v>
      </c>
      <c r="D1255" t="s">
        <v>4214</v>
      </c>
      <c r="E1255" t="s">
        <v>4215</v>
      </c>
      <c r="F1255" t="str">
        <f>HYPERLINK("https://talan.bank.gov.ua/get-user-certificate/0ep936RAjuct1m1gVcd3","Завантажити сертифікат")</f>
        <v>Завантажити сертифікат</v>
      </c>
    </row>
    <row r="1256" spans="1:6" x14ac:dyDescent="0.3">
      <c r="A1256" t="s">
        <v>4276</v>
      </c>
      <c r="B1256" t="s">
        <v>4277</v>
      </c>
      <c r="C1256" t="s">
        <v>4278</v>
      </c>
      <c r="D1256" t="s">
        <v>4214</v>
      </c>
      <c r="E1256" t="s">
        <v>4215</v>
      </c>
      <c r="F1256" t="str">
        <f>HYPERLINK("https://talan.bank.gov.ua/get-user-certificate/0ep93vcsuJsKjRI_ok6C","Завантажити сертифікат")</f>
        <v>Завантажити сертифікат</v>
      </c>
    </row>
    <row r="1257" spans="1:6" x14ac:dyDescent="0.3">
      <c r="A1257" t="s">
        <v>4279</v>
      </c>
      <c r="B1257" t="s">
        <v>4280</v>
      </c>
      <c r="C1257" t="s">
        <v>4281</v>
      </c>
      <c r="D1257" t="s">
        <v>4214</v>
      </c>
      <c r="E1257" t="s">
        <v>4215</v>
      </c>
      <c r="F1257" t="str">
        <f>HYPERLINK("https://talan.bank.gov.ua/get-user-certificate/0ep93kp1yTMbDEmqBPtT","Завантажити сертифікат")</f>
        <v>Завантажити сертифікат</v>
      </c>
    </row>
    <row r="1258" spans="1:6" x14ac:dyDescent="0.3">
      <c r="A1258" t="s">
        <v>4282</v>
      </c>
      <c r="B1258" t="s">
        <v>4283</v>
      </c>
      <c r="C1258" t="s">
        <v>4284</v>
      </c>
      <c r="D1258" t="s">
        <v>4214</v>
      </c>
      <c r="E1258" t="s">
        <v>4215</v>
      </c>
      <c r="F1258" t="str">
        <f>HYPERLINK("https://talan.bank.gov.ua/get-user-certificate/0ep93apGYhjrMYMfAs-J","Завантажити сертифікат")</f>
        <v>Завантажити сертифікат</v>
      </c>
    </row>
    <row r="1259" spans="1:6" x14ac:dyDescent="0.3">
      <c r="A1259" t="s">
        <v>4285</v>
      </c>
      <c r="B1259" t="s">
        <v>4286</v>
      </c>
      <c r="C1259" t="s">
        <v>4287</v>
      </c>
      <c r="D1259" t="s">
        <v>4214</v>
      </c>
      <c r="E1259" t="s">
        <v>4215</v>
      </c>
      <c r="F1259" t="str">
        <f>HYPERLINK("https://talan.bank.gov.ua/get-user-certificate/0ep93zQ_-8oENXJil7FM","Завантажити сертифікат")</f>
        <v>Завантажити сертифікат</v>
      </c>
    </row>
    <row r="1260" spans="1:6" x14ac:dyDescent="0.3">
      <c r="A1260" t="s">
        <v>4288</v>
      </c>
      <c r="B1260" t="s">
        <v>4289</v>
      </c>
      <c r="C1260" t="s">
        <v>4290</v>
      </c>
      <c r="D1260" t="s">
        <v>4214</v>
      </c>
      <c r="E1260" t="s">
        <v>4215</v>
      </c>
      <c r="F1260" t="str">
        <f>HYPERLINK("https://talan.bank.gov.ua/get-user-certificate/0ep93_fwzrvnpB4d34MH","Завантажити сертифікат")</f>
        <v>Завантажити сертифікат</v>
      </c>
    </row>
    <row r="1261" spans="1:6" x14ac:dyDescent="0.3">
      <c r="A1261" t="s">
        <v>4291</v>
      </c>
      <c r="B1261" t="s">
        <v>4292</v>
      </c>
      <c r="C1261" t="s">
        <v>4293</v>
      </c>
      <c r="D1261" t="s">
        <v>4214</v>
      </c>
      <c r="E1261" t="s">
        <v>4215</v>
      </c>
      <c r="F1261" t="str">
        <f>HYPERLINK("https://talan.bank.gov.ua/get-user-certificate/0ep93xDJC1DzDZKme1VH","Завантажити сертифікат")</f>
        <v>Завантажити сертифікат</v>
      </c>
    </row>
    <row r="1262" spans="1:6" x14ac:dyDescent="0.3">
      <c r="A1262" t="s">
        <v>4294</v>
      </c>
      <c r="B1262" t="s">
        <v>4295</v>
      </c>
      <c r="C1262" t="s">
        <v>4296</v>
      </c>
      <c r="D1262" t="s">
        <v>4214</v>
      </c>
      <c r="E1262" t="s">
        <v>4215</v>
      </c>
      <c r="F1262" t="str">
        <f>HYPERLINK("https://talan.bank.gov.ua/get-user-certificate/0ep930xogYD5Qhqou1L3","Завантажити сертифікат")</f>
        <v>Завантажити сертифікат</v>
      </c>
    </row>
    <row r="1263" spans="1:6" x14ac:dyDescent="0.3">
      <c r="A1263" t="s">
        <v>4297</v>
      </c>
      <c r="B1263" t="s">
        <v>4298</v>
      </c>
      <c r="C1263" t="s">
        <v>4299</v>
      </c>
      <c r="D1263" t="s">
        <v>4214</v>
      </c>
      <c r="E1263" t="s">
        <v>4215</v>
      </c>
      <c r="F1263" t="str">
        <f>HYPERLINK("https://talan.bank.gov.ua/get-user-certificate/0ep93rKFZOsTRZNZ2u3r","Завантажити сертифікат")</f>
        <v>Завантажити сертифікат</v>
      </c>
    </row>
    <row r="1264" spans="1:6" x14ac:dyDescent="0.3">
      <c r="A1264" t="s">
        <v>4300</v>
      </c>
      <c r="B1264" t="s">
        <v>4301</v>
      </c>
      <c r="C1264" t="s">
        <v>4302</v>
      </c>
      <c r="D1264" t="s">
        <v>4214</v>
      </c>
      <c r="E1264" t="s">
        <v>4215</v>
      </c>
      <c r="F1264" t="str">
        <f>HYPERLINK("https://talan.bank.gov.ua/get-user-certificate/0ep93m0OoXfkdDRrhc-P","Завантажити сертифікат")</f>
        <v>Завантажити сертифікат</v>
      </c>
    </row>
    <row r="1265" spans="1:6" x14ac:dyDescent="0.3">
      <c r="A1265" t="s">
        <v>4303</v>
      </c>
      <c r="B1265" t="s">
        <v>4304</v>
      </c>
      <c r="C1265" t="s">
        <v>4305</v>
      </c>
      <c r="D1265" t="s">
        <v>4214</v>
      </c>
      <c r="E1265" t="s">
        <v>4215</v>
      </c>
      <c r="F1265" t="str">
        <f>HYPERLINK("https://talan.bank.gov.ua/get-user-certificate/0ep93jyR0RajXio95lyx","Завантажити сертифікат")</f>
        <v>Завантажити сертифікат</v>
      </c>
    </row>
    <row r="1266" spans="1:6" x14ac:dyDescent="0.3">
      <c r="A1266" t="s">
        <v>4306</v>
      </c>
      <c r="B1266" t="s">
        <v>4307</v>
      </c>
      <c r="C1266" t="s">
        <v>4308</v>
      </c>
      <c r="D1266" t="s">
        <v>4214</v>
      </c>
      <c r="E1266" t="s">
        <v>4215</v>
      </c>
      <c r="F1266" t="str">
        <f>HYPERLINK("https://talan.bank.gov.ua/get-user-certificate/0ep93ep84tXQWgpRaj5f","Завантажити сертифікат")</f>
        <v>Завантажити сертифікат</v>
      </c>
    </row>
    <row r="1267" spans="1:6" x14ac:dyDescent="0.3">
      <c r="A1267" t="s">
        <v>4309</v>
      </c>
      <c r="B1267" t="s">
        <v>4310</v>
      </c>
      <c r="C1267" t="s">
        <v>4311</v>
      </c>
      <c r="D1267" t="s">
        <v>4214</v>
      </c>
      <c r="E1267" t="s">
        <v>4215</v>
      </c>
      <c r="F1267" t="str">
        <f>HYPERLINK("https://talan.bank.gov.ua/get-user-certificate/0ep935qJBs6c7OPPl8X4","Завантажити сертифікат")</f>
        <v>Завантажити сертифікат</v>
      </c>
    </row>
    <row r="1268" spans="1:6" x14ac:dyDescent="0.3">
      <c r="A1268" t="s">
        <v>4312</v>
      </c>
      <c r="B1268" t="s">
        <v>4313</v>
      </c>
      <c r="C1268" t="s">
        <v>4314</v>
      </c>
      <c r="D1268" t="s">
        <v>4214</v>
      </c>
      <c r="E1268" t="s">
        <v>4215</v>
      </c>
      <c r="F1268" t="str">
        <f>HYPERLINK("https://talan.bank.gov.ua/get-user-certificate/0ep93QZWagzyg-3Cch29","Завантажити сертифікат")</f>
        <v>Завантажити сертифікат</v>
      </c>
    </row>
    <row r="1269" spans="1:6" x14ac:dyDescent="0.3">
      <c r="A1269" t="s">
        <v>4315</v>
      </c>
      <c r="B1269" t="s">
        <v>4316</v>
      </c>
      <c r="C1269" t="s">
        <v>4317</v>
      </c>
      <c r="D1269" t="s">
        <v>4214</v>
      </c>
      <c r="E1269" t="s">
        <v>4215</v>
      </c>
      <c r="F1269" t="str">
        <f>HYPERLINK("https://talan.bank.gov.ua/get-user-certificate/0ep93oSVwI0CgYv3ntxZ","Завантажити сертифікат")</f>
        <v>Завантажити сертифікат</v>
      </c>
    </row>
    <row r="1270" spans="1:6" x14ac:dyDescent="0.3">
      <c r="A1270" t="s">
        <v>4318</v>
      </c>
      <c r="B1270" t="s">
        <v>4319</v>
      </c>
      <c r="C1270" t="s">
        <v>4320</v>
      </c>
      <c r="D1270" t="s">
        <v>4214</v>
      </c>
      <c r="E1270" t="s">
        <v>4215</v>
      </c>
      <c r="F1270" t="str">
        <f>HYPERLINK("https://talan.bank.gov.ua/get-user-certificate/0ep93VDtNA_KpplT4P0_","Завантажити сертифікат")</f>
        <v>Завантажити сертифікат</v>
      </c>
    </row>
    <row r="1271" spans="1:6" x14ac:dyDescent="0.3">
      <c r="A1271" t="s">
        <v>4321</v>
      </c>
      <c r="B1271" t="s">
        <v>4322</v>
      </c>
      <c r="C1271" t="s">
        <v>4323</v>
      </c>
      <c r="D1271" t="s">
        <v>4214</v>
      </c>
      <c r="E1271" t="s">
        <v>4215</v>
      </c>
      <c r="F1271" t="str">
        <f>HYPERLINK("https://talan.bank.gov.ua/get-user-certificate/0ep93vaDdIjNQO49X2ts","Завантажити сертифікат")</f>
        <v>Завантажити сертифікат</v>
      </c>
    </row>
    <row r="1272" spans="1:6" x14ac:dyDescent="0.3">
      <c r="A1272" t="s">
        <v>4324</v>
      </c>
      <c r="B1272" t="s">
        <v>4325</v>
      </c>
      <c r="C1272" t="s">
        <v>4326</v>
      </c>
      <c r="D1272" t="s">
        <v>4214</v>
      </c>
      <c r="E1272" t="s">
        <v>4215</v>
      </c>
      <c r="F1272" t="str">
        <f>HYPERLINK("https://talan.bank.gov.ua/get-user-certificate/0ep93Iavt-CR28baFEx4","Завантажити сертифікат")</f>
        <v>Завантажити сертифікат</v>
      </c>
    </row>
    <row r="1273" spans="1:6" x14ac:dyDescent="0.3">
      <c r="A1273" t="s">
        <v>4327</v>
      </c>
      <c r="B1273" t="s">
        <v>4328</v>
      </c>
      <c r="C1273" t="s">
        <v>4329</v>
      </c>
      <c r="D1273" t="s">
        <v>4214</v>
      </c>
      <c r="E1273" t="s">
        <v>4215</v>
      </c>
      <c r="F1273" t="str">
        <f>HYPERLINK("https://talan.bank.gov.ua/get-user-certificate/0ep93mzl7erPfC8E-Euo","Завантажити сертифікат")</f>
        <v>Завантажити сертифікат</v>
      </c>
    </row>
    <row r="1274" spans="1:6" x14ac:dyDescent="0.3">
      <c r="A1274" t="s">
        <v>4330</v>
      </c>
      <c r="B1274" t="s">
        <v>4331</v>
      </c>
      <c r="C1274" t="s">
        <v>4332</v>
      </c>
      <c r="D1274" t="s">
        <v>4333</v>
      </c>
      <c r="E1274" t="s">
        <v>4334</v>
      </c>
      <c r="F1274" t="str">
        <f>HYPERLINK("https://talan.bank.gov.ua/get-user-certificate/0ep936k-nhKVXaN0Tr8X","Завантажити сертифікат")</f>
        <v>Завантажити сертифікат</v>
      </c>
    </row>
    <row r="1275" spans="1:6" x14ac:dyDescent="0.3">
      <c r="A1275" t="s">
        <v>4335</v>
      </c>
      <c r="B1275" t="s">
        <v>4336</v>
      </c>
      <c r="C1275" t="s">
        <v>4337</v>
      </c>
      <c r="D1275" t="s">
        <v>4333</v>
      </c>
      <c r="E1275" t="s">
        <v>4334</v>
      </c>
      <c r="F1275" t="str">
        <f>HYPERLINK("https://talan.bank.gov.ua/get-user-certificate/0ep93yDOKFyAVPfmwa59","Завантажити сертифікат")</f>
        <v>Завантажити сертифікат</v>
      </c>
    </row>
    <row r="1276" spans="1:6" x14ac:dyDescent="0.3">
      <c r="A1276" t="s">
        <v>4338</v>
      </c>
      <c r="B1276" t="s">
        <v>4339</v>
      </c>
      <c r="C1276" t="s">
        <v>4340</v>
      </c>
      <c r="D1276" t="s">
        <v>4333</v>
      </c>
      <c r="E1276" t="s">
        <v>4334</v>
      </c>
      <c r="F1276" t="str">
        <f>HYPERLINK("https://talan.bank.gov.ua/get-user-certificate/0ep93Ybe7oIMVEixQZwo","Завантажити сертифікат")</f>
        <v>Завантажити сертифікат</v>
      </c>
    </row>
    <row r="1277" spans="1:6" x14ac:dyDescent="0.3">
      <c r="A1277" t="s">
        <v>4341</v>
      </c>
      <c r="B1277" t="s">
        <v>4342</v>
      </c>
      <c r="C1277" t="s">
        <v>4343</v>
      </c>
      <c r="D1277" t="s">
        <v>4333</v>
      </c>
      <c r="E1277" t="s">
        <v>4334</v>
      </c>
      <c r="F1277" t="str">
        <f>HYPERLINK("https://talan.bank.gov.ua/get-user-certificate/0ep93N34S-r9nV2Z1lDJ","Завантажити сертифікат")</f>
        <v>Завантажити сертифікат</v>
      </c>
    </row>
    <row r="1278" spans="1:6" x14ac:dyDescent="0.3">
      <c r="A1278" t="s">
        <v>4344</v>
      </c>
      <c r="B1278" t="s">
        <v>4345</v>
      </c>
      <c r="C1278" t="s">
        <v>4346</v>
      </c>
      <c r="D1278" t="s">
        <v>4347</v>
      </c>
      <c r="E1278" t="s">
        <v>4348</v>
      </c>
      <c r="F1278" t="str">
        <f>HYPERLINK("https://talan.bank.gov.ua/get-user-certificate/0ep93XCRVAXDqdxyJ8U5","Завантажити сертифікат")</f>
        <v>Завантажити сертифікат</v>
      </c>
    </row>
    <row r="1279" spans="1:6" x14ac:dyDescent="0.3">
      <c r="A1279" t="s">
        <v>4349</v>
      </c>
      <c r="B1279" t="s">
        <v>4350</v>
      </c>
      <c r="C1279" t="s">
        <v>4351</v>
      </c>
      <c r="D1279" t="s">
        <v>4352</v>
      </c>
      <c r="E1279" t="s">
        <v>4348</v>
      </c>
      <c r="F1279" t="str">
        <f>HYPERLINK("https://talan.bank.gov.ua/get-user-certificate/0ep93flnUx_J-bWjWGwT","Завантажити сертифікат")</f>
        <v>Завантажити сертифікат</v>
      </c>
    </row>
    <row r="1280" spans="1:6" x14ac:dyDescent="0.3">
      <c r="A1280" t="s">
        <v>4353</v>
      </c>
      <c r="B1280" t="s">
        <v>4354</v>
      </c>
      <c r="C1280" t="s">
        <v>4355</v>
      </c>
      <c r="D1280" t="s">
        <v>4356</v>
      </c>
      <c r="E1280" t="s">
        <v>4357</v>
      </c>
      <c r="F1280" t="str">
        <f>HYPERLINK("https://talan.bank.gov.ua/get-user-certificate/0ep9317Y5rtk6m99NbI4","Завантажити сертифікат")</f>
        <v>Завантажити сертифікат</v>
      </c>
    </row>
    <row r="1281" spans="1:6" x14ac:dyDescent="0.3">
      <c r="A1281" t="s">
        <v>4358</v>
      </c>
      <c r="B1281" t="s">
        <v>4359</v>
      </c>
      <c r="C1281" t="s">
        <v>4360</v>
      </c>
      <c r="D1281" t="s">
        <v>4356</v>
      </c>
      <c r="E1281" t="s">
        <v>4357</v>
      </c>
      <c r="F1281" t="str">
        <f>HYPERLINK("https://talan.bank.gov.ua/get-user-certificate/0ep93OUPoIeBiuwKZfrs","Завантажити сертифікат")</f>
        <v>Завантажити сертифікат</v>
      </c>
    </row>
    <row r="1282" spans="1:6" x14ac:dyDescent="0.3">
      <c r="A1282" t="s">
        <v>4361</v>
      </c>
      <c r="B1282" t="s">
        <v>4362</v>
      </c>
      <c r="C1282" t="s">
        <v>4363</v>
      </c>
      <c r="D1282" t="s">
        <v>4356</v>
      </c>
      <c r="E1282" t="s">
        <v>4357</v>
      </c>
      <c r="F1282" t="str">
        <f>HYPERLINK("https://talan.bank.gov.ua/get-user-certificate/0ep93rI0E1wbA7CbH03m","Завантажити сертифікат")</f>
        <v>Завантажити сертифікат</v>
      </c>
    </row>
    <row r="1283" spans="1:6" x14ac:dyDescent="0.3">
      <c r="A1283" t="s">
        <v>4364</v>
      </c>
      <c r="B1283" t="s">
        <v>4365</v>
      </c>
      <c r="C1283" t="s">
        <v>4366</v>
      </c>
      <c r="D1283" t="s">
        <v>4356</v>
      </c>
      <c r="E1283" t="s">
        <v>4357</v>
      </c>
      <c r="F1283" t="str">
        <f>HYPERLINK("https://talan.bank.gov.ua/get-user-certificate/0ep93Zfe7JOJBnRYMCNq","Завантажити сертифікат")</f>
        <v>Завантажити сертифікат</v>
      </c>
    </row>
    <row r="1284" spans="1:6" x14ac:dyDescent="0.3">
      <c r="A1284" t="s">
        <v>4367</v>
      </c>
      <c r="B1284" t="s">
        <v>4368</v>
      </c>
      <c r="C1284" t="s">
        <v>4369</v>
      </c>
      <c r="D1284" t="s">
        <v>4370</v>
      </c>
      <c r="E1284" t="s">
        <v>4371</v>
      </c>
      <c r="F1284" t="str">
        <f>HYPERLINK("https://talan.bank.gov.ua/get-user-certificate/0ep93cLJBHG-yqfDe8Vl","Завантажити сертифікат")</f>
        <v>Завантажити сертифікат</v>
      </c>
    </row>
    <row r="1285" spans="1:6" x14ac:dyDescent="0.3">
      <c r="A1285" t="s">
        <v>4372</v>
      </c>
      <c r="B1285" t="s">
        <v>4373</v>
      </c>
      <c r="C1285" t="s">
        <v>4374</v>
      </c>
      <c r="D1285" t="s">
        <v>4375</v>
      </c>
      <c r="E1285" t="s">
        <v>4376</v>
      </c>
      <c r="F1285" t="str">
        <f>HYPERLINK("https://talan.bank.gov.ua/get-user-certificate/0ep93KXEMMqxjXQyCPEw","Завантажити сертифікат")</f>
        <v>Завантажити сертифікат</v>
      </c>
    </row>
    <row r="1286" spans="1:6" x14ac:dyDescent="0.3">
      <c r="A1286" t="s">
        <v>4377</v>
      </c>
      <c r="B1286" t="s">
        <v>4378</v>
      </c>
      <c r="C1286" t="s">
        <v>4379</v>
      </c>
      <c r="D1286" t="s">
        <v>4375</v>
      </c>
      <c r="E1286" t="s">
        <v>4376</v>
      </c>
      <c r="F1286" t="str">
        <f>HYPERLINK("https://talan.bank.gov.ua/get-user-certificate/0ep939g2-aclZS6PxTCe","Завантажити сертифікат")</f>
        <v>Завантажити сертифікат</v>
      </c>
    </row>
    <row r="1287" spans="1:6" x14ac:dyDescent="0.3">
      <c r="A1287" t="s">
        <v>4380</v>
      </c>
      <c r="B1287" t="s">
        <v>4381</v>
      </c>
      <c r="C1287" t="s">
        <v>4382</v>
      </c>
      <c r="D1287" t="s">
        <v>4375</v>
      </c>
      <c r="E1287" t="s">
        <v>4376</v>
      </c>
      <c r="F1287" t="str">
        <f>HYPERLINK("https://talan.bank.gov.ua/get-user-certificate/0ep93McxIG6ivZo3Gf7L","Завантажити сертифікат")</f>
        <v>Завантажити сертифікат</v>
      </c>
    </row>
    <row r="1288" spans="1:6" x14ac:dyDescent="0.3">
      <c r="A1288" t="s">
        <v>4383</v>
      </c>
      <c r="B1288" t="s">
        <v>4384</v>
      </c>
      <c r="C1288" t="s">
        <v>4385</v>
      </c>
      <c r="D1288" t="s">
        <v>4356</v>
      </c>
      <c r="E1288" t="s">
        <v>4386</v>
      </c>
      <c r="F1288" t="str">
        <f>HYPERLINK("https://talan.bank.gov.ua/get-user-certificate/0ep93GY09e1ZtwhXT0l-","Завантажити сертифікат")</f>
        <v>Завантажити сертифікат</v>
      </c>
    </row>
    <row r="1289" spans="1:6" x14ac:dyDescent="0.3">
      <c r="A1289" t="s">
        <v>4387</v>
      </c>
      <c r="B1289" t="s">
        <v>4388</v>
      </c>
      <c r="C1289" t="s">
        <v>4389</v>
      </c>
      <c r="D1289" t="s">
        <v>4356</v>
      </c>
      <c r="E1289" t="s">
        <v>4386</v>
      </c>
      <c r="F1289" t="str">
        <f>HYPERLINK("https://talan.bank.gov.ua/get-user-certificate/0ep93-KsyXYrhWMDkQU2","Завантажити сертифікат")</f>
        <v>Завантажити сертифікат</v>
      </c>
    </row>
    <row r="1290" spans="1:6" x14ac:dyDescent="0.3">
      <c r="A1290" t="s">
        <v>4390</v>
      </c>
      <c r="B1290" t="s">
        <v>4391</v>
      </c>
      <c r="C1290" t="s">
        <v>4392</v>
      </c>
      <c r="D1290" t="s">
        <v>4393</v>
      </c>
      <c r="E1290" t="s">
        <v>4394</v>
      </c>
      <c r="F1290" t="str">
        <f>HYPERLINK("https://talan.bank.gov.ua/get-user-certificate/0ep93UNPZDQAz3VGvrdZ","Завантажити сертифікат")</f>
        <v>Завантажити сертифікат</v>
      </c>
    </row>
    <row r="1291" spans="1:6" x14ac:dyDescent="0.3">
      <c r="A1291" t="s">
        <v>4395</v>
      </c>
      <c r="B1291" t="s">
        <v>4396</v>
      </c>
      <c r="C1291" t="s">
        <v>4397</v>
      </c>
      <c r="D1291" t="s">
        <v>4393</v>
      </c>
      <c r="E1291" t="s">
        <v>4394</v>
      </c>
      <c r="F1291" t="str">
        <f>HYPERLINK("https://talan.bank.gov.ua/get-user-certificate/0ep93OCwomtkaakUS10V","Завантажити сертифікат")</f>
        <v>Завантажити сертифікат</v>
      </c>
    </row>
    <row r="1292" spans="1:6" x14ac:dyDescent="0.3">
      <c r="A1292" t="s">
        <v>4398</v>
      </c>
      <c r="B1292" t="s">
        <v>4399</v>
      </c>
      <c r="C1292" t="s">
        <v>4400</v>
      </c>
      <c r="D1292" t="s">
        <v>4393</v>
      </c>
      <c r="E1292" t="s">
        <v>4394</v>
      </c>
      <c r="F1292" t="str">
        <f>HYPERLINK("https://talan.bank.gov.ua/get-user-certificate/0ep93p6D67e-tSuEnyoT","Завантажити сертифікат")</f>
        <v>Завантажити сертифікат</v>
      </c>
    </row>
    <row r="1293" spans="1:6" x14ac:dyDescent="0.3">
      <c r="A1293" t="s">
        <v>4401</v>
      </c>
      <c r="B1293" t="s">
        <v>4402</v>
      </c>
      <c r="C1293" t="s">
        <v>4403</v>
      </c>
      <c r="D1293" t="s">
        <v>4393</v>
      </c>
      <c r="E1293" t="s">
        <v>4394</v>
      </c>
      <c r="F1293" t="str">
        <f>HYPERLINK("https://talan.bank.gov.ua/get-user-certificate/0ep93yXjPDWExjydgwfj","Завантажити сертифікат")</f>
        <v>Завантажити сертифікат</v>
      </c>
    </row>
    <row r="1294" spans="1:6" x14ac:dyDescent="0.3">
      <c r="A1294" t="s">
        <v>4404</v>
      </c>
      <c r="B1294" t="s">
        <v>4405</v>
      </c>
      <c r="C1294" t="s">
        <v>4406</v>
      </c>
      <c r="D1294" t="s">
        <v>4393</v>
      </c>
      <c r="E1294" t="s">
        <v>4394</v>
      </c>
      <c r="F1294" t="str">
        <f>HYPERLINK("https://talan.bank.gov.ua/get-user-certificate/0ep93xTFDuBTxOiyqJOT","Завантажити сертифікат")</f>
        <v>Завантажити сертифікат</v>
      </c>
    </row>
    <row r="1295" spans="1:6" x14ac:dyDescent="0.3">
      <c r="A1295" t="s">
        <v>4407</v>
      </c>
      <c r="B1295" t="s">
        <v>4408</v>
      </c>
      <c r="C1295" t="s">
        <v>4409</v>
      </c>
      <c r="D1295" t="s">
        <v>4393</v>
      </c>
      <c r="E1295" t="s">
        <v>4394</v>
      </c>
      <c r="F1295" t="str">
        <f>HYPERLINK("https://talan.bank.gov.ua/get-user-certificate/0ep93-3JbkoVq56SuMQV","Завантажити сертифікат")</f>
        <v>Завантажити сертифікат</v>
      </c>
    </row>
    <row r="1296" spans="1:6" x14ac:dyDescent="0.3">
      <c r="A1296" t="s">
        <v>4410</v>
      </c>
      <c r="B1296" t="s">
        <v>4411</v>
      </c>
      <c r="C1296" t="s">
        <v>4412</v>
      </c>
      <c r="D1296" t="s">
        <v>4393</v>
      </c>
      <c r="E1296" t="s">
        <v>4394</v>
      </c>
      <c r="F1296" t="str">
        <f>HYPERLINK("https://talan.bank.gov.ua/get-user-certificate/0ep938Ca7tEkWztGlimZ","Завантажити сертифікат")</f>
        <v>Завантажити сертифікат</v>
      </c>
    </row>
    <row r="1297" spans="1:6" x14ac:dyDescent="0.3">
      <c r="A1297" t="s">
        <v>4413</v>
      </c>
      <c r="B1297" t="s">
        <v>4414</v>
      </c>
      <c r="C1297" t="s">
        <v>4415</v>
      </c>
      <c r="D1297" t="s">
        <v>4393</v>
      </c>
      <c r="E1297" t="s">
        <v>4394</v>
      </c>
      <c r="F1297" t="str">
        <f>HYPERLINK("https://talan.bank.gov.ua/get-user-certificate/0ep937vnRg6-ep_JFjKu","Завантажити сертифікат")</f>
        <v>Завантажити сертифікат</v>
      </c>
    </row>
    <row r="1298" spans="1:6" x14ac:dyDescent="0.3">
      <c r="A1298" t="s">
        <v>4416</v>
      </c>
      <c r="B1298" t="s">
        <v>4417</v>
      </c>
      <c r="C1298" t="s">
        <v>4418</v>
      </c>
      <c r="D1298" t="s">
        <v>4393</v>
      </c>
      <c r="E1298" t="s">
        <v>4394</v>
      </c>
      <c r="F1298" t="str">
        <f>HYPERLINK("https://talan.bank.gov.ua/get-user-certificate/0ep93TXBvQOa0xGKYWfY","Завантажити сертифікат")</f>
        <v>Завантажити сертифікат</v>
      </c>
    </row>
    <row r="1299" spans="1:6" x14ac:dyDescent="0.3">
      <c r="A1299" t="s">
        <v>4419</v>
      </c>
      <c r="B1299" t="s">
        <v>4420</v>
      </c>
      <c r="C1299" t="s">
        <v>4421</v>
      </c>
      <c r="D1299" t="s">
        <v>4393</v>
      </c>
      <c r="E1299" t="s">
        <v>4394</v>
      </c>
      <c r="F1299" t="str">
        <f>HYPERLINK("https://talan.bank.gov.ua/get-user-certificate/0ep93jRkHgVQW_LMBelw","Завантажити сертифікат")</f>
        <v>Завантажити сертифікат</v>
      </c>
    </row>
    <row r="1300" spans="1:6" x14ac:dyDescent="0.3">
      <c r="A1300" t="s">
        <v>4422</v>
      </c>
      <c r="B1300" t="s">
        <v>4423</v>
      </c>
      <c r="C1300" t="s">
        <v>4424</v>
      </c>
      <c r="D1300" t="s">
        <v>4393</v>
      </c>
      <c r="E1300" t="s">
        <v>4394</v>
      </c>
      <c r="F1300" t="str">
        <f>HYPERLINK("https://talan.bank.gov.ua/get-user-certificate/0ep938rGXaDSW23ryrYY","Завантажити сертифікат")</f>
        <v>Завантажити сертифікат</v>
      </c>
    </row>
    <row r="1301" spans="1:6" x14ac:dyDescent="0.3">
      <c r="A1301" t="s">
        <v>4425</v>
      </c>
      <c r="B1301" t="s">
        <v>4426</v>
      </c>
      <c r="C1301" t="s">
        <v>4427</v>
      </c>
      <c r="D1301" t="s">
        <v>4393</v>
      </c>
      <c r="E1301" t="s">
        <v>4394</v>
      </c>
      <c r="F1301" t="str">
        <f>HYPERLINK("https://talan.bank.gov.ua/get-user-certificate/0ep93ibJPhhGXRaSrz0f","Завантажити сертифікат")</f>
        <v>Завантажити сертифікат</v>
      </c>
    </row>
    <row r="1302" spans="1:6" x14ac:dyDescent="0.3">
      <c r="A1302" t="s">
        <v>4428</v>
      </c>
      <c r="B1302" t="s">
        <v>4429</v>
      </c>
      <c r="C1302" t="s">
        <v>4430</v>
      </c>
      <c r="D1302" t="s">
        <v>4393</v>
      </c>
      <c r="E1302" t="s">
        <v>4394</v>
      </c>
      <c r="F1302" t="str">
        <f>HYPERLINK("https://talan.bank.gov.ua/get-user-certificate/0ep938VIkE6OSKzxwY9_","Завантажити сертифікат")</f>
        <v>Завантажити сертифікат</v>
      </c>
    </row>
    <row r="1303" spans="1:6" x14ac:dyDescent="0.3">
      <c r="A1303" t="s">
        <v>4431</v>
      </c>
      <c r="B1303" t="s">
        <v>4432</v>
      </c>
      <c r="C1303" t="s">
        <v>4433</v>
      </c>
      <c r="D1303" t="s">
        <v>4393</v>
      </c>
      <c r="E1303" t="s">
        <v>4394</v>
      </c>
      <c r="F1303" t="str">
        <f>HYPERLINK("https://talan.bank.gov.ua/get-user-certificate/0ep93Rg3GekfmrDC8rrR","Завантажити сертифікат")</f>
        <v>Завантажити сертифікат</v>
      </c>
    </row>
    <row r="1304" spans="1:6" x14ac:dyDescent="0.3">
      <c r="A1304" t="s">
        <v>4434</v>
      </c>
      <c r="B1304" t="s">
        <v>4435</v>
      </c>
      <c r="C1304" t="s">
        <v>4436</v>
      </c>
      <c r="D1304" t="s">
        <v>4393</v>
      </c>
      <c r="E1304" t="s">
        <v>4394</v>
      </c>
      <c r="F1304" t="str">
        <f>HYPERLINK("https://talan.bank.gov.ua/get-user-certificate/0ep93IorjlpcDGWBFh6q","Завантажити сертифікат")</f>
        <v>Завантажити сертифікат</v>
      </c>
    </row>
    <row r="1305" spans="1:6" x14ac:dyDescent="0.3">
      <c r="A1305" t="s">
        <v>4437</v>
      </c>
      <c r="B1305" t="s">
        <v>4438</v>
      </c>
      <c r="C1305" t="s">
        <v>4439</v>
      </c>
      <c r="D1305" t="s">
        <v>4393</v>
      </c>
      <c r="E1305" t="s">
        <v>4394</v>
      </c>
      <c r="F1305" t="str">
        <f>HYPERLINK("https://talan.bank.gov.ua/get-user-certificate/0ep939Y99CXur6cGAs_5","Завантажити сертифікат")</f>
        <v>Завантажити сертифікат</v>
      </c>
    </row>
    <row r="1306" spans="1:6" x14ac:dyDescent="0.3">
      <c r="A1306" t="s">
        <v>4440</v>
      </c>
      <c r="B1306" t="s">
        <v>4441</v>
      </c>
      <c r="C1306" t="s">
        <v>4442</v>
      </c>
      <c r="D1306" t="s">
        <v>4393</v>
      </c>
      <c r="E1306" t="s">
        <v>4394</v>
      </c>
      <c r="F1306" t="str">
        <f>HYPERLINK("https://talan.bank.gov.ua/get-user-certificate/0ep93w0Vk6cssCkYaxi7","Завантажити сертифікат")</f>
        <v>Завантажити сертифікат</v>
      </c>
    </row>
    <row r="1307" spans="1:6" x14ac:dyDescent="0.3">
      <c r="A1307" t="s">
        <v>4443</v>
      </c>
      <c r="B1307" t="s">
        <v>4444</v>
      </c>
      <c r="C1307" t="s">
        <v>4445</v>
      </c>
      <c r="D1307" t="s">
        <v>4393</v>
      </c>
      <c r="E1307" t="s">
        <v>4394</v>
      </c>
      <c r="F1307" t="str">
        <f>HYPERLINK("https://talan.bank.gov.ua/get-user-certificate/0ep93uqhAWzlfexNsOTQ","Завантажити сертифікат")</f>
        <v>Завантажити сертифікат</v>
      </c>
    </row>
    <row r="1308" spans="1:6" x14ac:dyDescent="0.3">
      <c r="A1308" t="s">
        <v>4446</v>
      </c>
      <c r="B1308" t="s">
        <v>4447</v>
      </c>
      <c r="C1308" t="s">
        <v>4448</v>
      </c>
      <c r="D1308" t="s">
        <v>4393</v>
      </c>
      <c r="E1308" t="s">
        <v>4394</v>
      </c>
      <c r="F1308" t="str">
        <f>HYPERLINK("https://talan.bank.gov.ua/get-user-certificate/0ep93Tp4ISOmrQ_YGgY3","Завантажити сертифікат")</f>
        <v>Завантажити сертифікат</v>
      </c>
    </row>
    <row r="1309" spans="1:6" x14ac:dyDescent="0.3">
      <c r="A1309" t="s">
        <v>4449</v>
      </c>
      <c r="B1309" t="s">
        <v>4450</v>
      </c>
      <c r="C1309" t="s">
        <v>4451</v>
      </c>
      <c r="D1309" t="s">
        <v>4393</v>
      </c>
      <c r="E1309" t="s">
        <v>4394</v>
      </c>
      <c r="F1309" t="str">
        <f>HYPERLINK("https://talan.bank.gov.ua/get-user-certificate/0ep93AQMxcqyLLBUfoHR","Завантажити сертифікат")</f>
        <v>Завантажити сертифікат</v>
      </c>
    </row>
    <row r="1310" spans="1:6" x14ac:dyDescent="0.3">
      <c r="A1310" t="s">
        <v>4452</v>
      </c>
      <c r="B1310" t="s">
        <v>4453</v>
      </c>
      <c r="C1310" t="s">
        <v>4454</v>
      </c>
      <c r="D1310" t="s">
        <v>4393</v>
      </c>
      <c r="E1310" t="s">
        <v>4394</v>
      </c>
      <c r="F1310" t="str">
        <f>HYPERLINK("https://talan.bank.gov.ua/get-user-certificate/0ep93LM4IFjXahfJrJS5","Завантажити сертифікат")</f>
        <v>Завантажити сертифікат</v>
      </c>
    </row>
    <row r="1311" spans="1:6" x14ac:dyDescent="0.3">
      <c r="A1311" t="s">
        <v>4455</v>
      </c>
      <c r="B1311" t="s">
        <v>4456</v>
      </c>
      <c r="C1311" t="s">
        <v>4457</v>
      </c>
      <c r="D1311" t="s">
        <v>4458</v>
      </c>
      <c r="E1311" t="s">
        <v>4459</v>
      </c>
      <c r="F1311" t="str">
        <f>HYPERLINK("https://talan.bank.gov.ua/get-user-certificate/0ep93iok6BKSIkmv_Wea","Завантажити сертифікат")</f>
        <v>Завантажити сертифікат</v>
      </c>
    </row>
    <row r="1312" spans="1:6" x14ac:dyDescent="0.3">
      <c r="A1312" t="s">
        <v>4460</v>
      </c>
      <c r="B1312" t="s">
        <v>4461</v>
      </c>
      <c r="C1312" t="s">
        <v>4462</v>
      </c>
      <c r="D1312" t="s">
        <v>4458</v>
      </c>
      <c r="E1312" t="s">
        <v>4459</v>
      </c>
      <c r="F1312" t="str">
        <f>HYPERLINK("https://talan.bank.gov.ua/get-user-certificate/0ep937Ma2afDToD7TN0o","Завантажити сертифікат")</f>
        <v>Завантажити сертифікат</v>
      </c>
    </row>
    <row r="1313" spans="1:6" x14ac:dyDescent="0.3">
      <c r="A1313" t="s">
        <v>4463</v>
      </c>
      <c r="B1313" t="s">
        <v>4464</v>
      </c>
      <c r="C1313" t="s">
        <v>4465</v>
      </c>
      <c r="D1313" t="s">
        <v>4458</v>
      </c>
      <c r="E1313" t="s">
        <v>4459</v>
      </c>
      <c r="F1313" t="str">
        <f>HYPERLINK("https://talan.bank.gov.ua/get-user-certificate/0ep938UwOqwwP69Y6qO1","Завантажити сертифікат")</f>
        <v>Завантажити сертифікат</v>
      </c>
    </row>
    <row r="1314" spans="1:6" x14ac:dyDescent="0.3">
      <c r="A1314" t="s">
        <v>4466</v>
      </c>
      <c r="B1314" t="s">
        <v>4467</v>
      </c>
      <c r="C1314" t="s">
        <v>4468</v>
      </c>
      <c r="D1314" t="s">
        <v>4458</v>
      </c>
      <c r="E1314" t="s">
        <v>4459</v>
      </c>
      <c r="F1314" t="str">
        <f>HYPERLINK("https://talan.bank.gov.ua/get-user-certificate/0ep93-MNWILdhzNKSyOU","Завантажити сертифікат")</f>
        <v>Завантажити сертифікат</v>
      </c>
    </row>
    <row r="1315" spans="1:6" x14ac:dyDescent="0.3">
      <c r="A1315" t="s">
        <v>4469</v>
      </c>
      <c r="B1315" t="s">
        <v>4470</v>
      </c>
      <c r="C1315" t="s">
        <v>4471</v>
      </c>
      <c r="D1315" t="s">
        <v>4458</v>
      </c>
      <c r="E1315" t="s">
        <v>4459</v>
      </c>
      <c r="F1315" t="str">
        <f>HYPERLINK("https://talan.bank.gov.ua/get-user-certificate/0ep93Ll5aOhVnXxK9D-8","Завантажити сертифікат")</f>
        <v>Завантажити сертифікат</v>
      </c>
    </row>
    <row r="1316" spans="1:6" x14ac:dyDescent="0.3">
      <c r="A1316" t="s">
        <v>4472</v>
      </c>
      <c r="B1316" t="s">
        <v>4473</v>
      </c>
      <c r="C1316" t="s">
        <v>4474</v>
      </c>
      <c r="D1316" t="s">
        <v>4458</v>
      </c>
      <c r="E1316" t="s">
        <v>4459</v>
      </c>
      <c r="F1316" t="str">
        <f>HYPERLINK("https://talan.bank.gov.ua/get-user-certificate/0ep93Vp3GBnz8d6dGkiv","Завантажити сертифікат")</f>
        <v>Завантажити сертифікат</v>
      </c>
    </row>
    <row r="1317" spans="1:6" x14ac:dyDescent="0.3">
      <c r="A1317" t="s">
        <v>4475</v>
      </c>
      <c r="B1317" t="s">
        <v>4476</v>
      </c>
      <c r="C1317" t="s">
        <v>4477</v>
      </c>
      <c r="D1317" t="s">
        <v>4458</v>
      </c>
      <c r="E1317" t="s">
        <v>4459</v>
      </c>
      <c r="F1317" t="str">
        <f>HYPERLINK("https://talan.bank.gov.ua/get-user-certificate/0ep93dl6bKQxu-8OC2O6","Завантажити сертифікат")</f>
        <v>Завантажити сертифікат</v>
      </c>
    </row>
    <row r="1318" spans="1:6" x14ac:dyDescent="0.3">
      <c r="A1318" t="s">
        <v>4478</v>
      </c>
      <c r="B1318" t="s">
        <v>4479</v>
      </c>
      <c r="C1318" t="s">
        <v>4480</v>
      </c>
      <c r="D1318" t="s">
        <v>4458</v>
      </c>
      <c r="E1318" t="s">
        <v>4459</v>
      </c>
      <c r="F1318" t="str">
        <f>HYPERLINK("https://talan.bank.gov.ua/get-user-certificate/0ep93fRqWTG4595aJGp7","Завантажити сертифікат")</f>
        <v>Завантажити сертифікат</v>
      </c>
    </row>
    <row r="1319" spans="1:6" x14ac:dyDescent="0.3">
      <c r="A1319" t="s">
        <v>4481</v>
      </c>
      <c r="B1319" t="s">
        <v>4482</v>
      </c>
      <c r="C1319" t="s">
        <v>4483</v>
      </c>
      <c r="D1319" t="s">
        <v>4458</v>
      </c>
      <c r="E1319" t="s">
        <v>4459</v>
      </c>
      <c r="F1319" t="str">
        <f>HYPERLINK("https://talan.bank.gov.ua/get-user-certificate/0ep93Yudwp94_VoZ1OTR","Завантажити сертифікат")</f>
        <v>Завантажити сертифікат</v>
      </c>
    </row>
    <row r="1320" spans="1:6" x14ac:dyDescent="0.3">
      <c r="A1320" t="s">
        <v>4484</v>
      </c>
      <c r="B1320" t="s">
        <v>4485</v>
      </c>
      <c r="C1320" t="s">
        <v>4486</v>
      </c>
      <c r="D1320" t="s">
        <v>4458</v>
      </c>
      <c r="E1320" t="s">
        <v>4459</v>
      </c>
      <c r="F1320" t="str">
        <f>HYPERLINK("https://talan.bank.gov.ua/get-user-certificate/0ep93U9V39b2kB-7CQFH","Завантажити сертифікат")</f>
        <v>Завантажити сертифікат</v>
      </c>
    </row>
    <row r="1321" spans="1:6" x14ac:dyDescent="0.3">
      <c r="A1321" t="s">
        <v>4487</v>
      </c>
      <c r="B1321" t="s">
        <v>4488</v>
      </c>
      <c r="C1321" t="s">
        <v>4489</v>
      </c>
      <c r="D1321" t="s">
        <v>4490</v>
      </c>
      <c r="E1321" t="s">
        <v>4491</v>
      </c>
      <c r="F1321" t="str">
        <f>HYPERLINK("https://talan.bank.gov.ua/get-user-certificate/0ep93vML2BOE02frGmnh","Завантажити сертифікат")</f>
        <v>Завантажити сертифікат</v>
      </c>
    </row>
    <row r="1322" spans="1:6" x14ac:dyDescent="0.3">
      <c r="A1322" t="s">
        <v>4492</v>
      </c>
      <c r="B1322" t="s">
        <v>4493</v>
      </c>
      <c r="C1322" t="s">
        <v>4494</v>
      </c>
      <c r="D1322" t="s">
        <v>4490</v>
      </c>
      <c r="E1322" t="s">
        <v>4491</v>
      </c>
      <c r="F1322" t="str">
        <f>HYPERLINK("https://talan.bank.gov.ua/get-user-certificate/0ep93FTy0NoUII_7Wa9e","Завантажити сертифікат")</f>
        <v>Завантажити сертифікат</v>
      </c>
    </row>
    <row r="1323" spans="1:6" x14ac:dyDescent="0.3">
      <c r="A1323" t="s">
        <v>4495</v>
      </c>
      <c r="B1323" t="s">
        <v>4496</v>
      </c>
      <c r="C1323" t="s">
        <v>4497</v>
      </c>
      <c r="D1323" t="s">
        <v>4490</v>
      </c>
      <c r="E1323" t="s">
        <v>4491</v>
      </c>
      <c r="F1323" t="str">
        <f>HYPERLINK("https://talan.bank.gov.ua/get-user-certificate/0ep93F3lyVwKSUkOg1w3","Завантажити сертифікат")</f>
        <v>Завантажити сертифікат</v>
      </c>
    </row>
    <row r="1324" spans="1:6" x14ac:dyDescent="0.3">
      <c r="A1324" t="s">
        <v>4498</v>
      </c>
      <c r="B1324" t="s">
        <v>4499</v>
      </c>
      <c r="C1324" t="s">
        <v>4500</v>
      </c>
      <c r="D1324" t="s">
        <v>4490</v>
      </c>
      <c r="E1324" t="s">
        <v>4491</v>
      </c>
      <c r="F1324" t="str">
        <f>HYPERLINK("https://talan.bank.gov.ua/get-user-certificate/0ep93DIYy427jthPXUQW","Завантажити сертифікат")</f>
        <v>Завантажити сертифікат</v>
      </c>
    </row>
    <row r="1325" spans="1:6" x14ac:dyDescent="0.3">
      <c r="A1325" t="s">
        <v>4501</v>
      </c>
      <c r="B1325" t="s">
        <v>4502</v>
      </c>
      <c r="C1325" t="s">
        <v>4503</v>
      </c>
      <c r="D1325" t="s">
        <v>4490</v>
      </c>
      <c r="E1325" t="s">
        <v>4491</v>
      </c>
      <c r="F1325" t="str">
        <f>HYPERLINK("https://talan.bank.gov.ua/get-user-certificate/0ep93KoQPnBwTF1e_B-l","Завантажити сертифікат")</f>
        <v>Завантажити сертифікат</v>
      </c>
    </row>
    <row r="1326" spans="1:6" x14ac:dyDescent="0.3">
      <c r="A1326" t="s">
        <v>4504</v>
      </c>
      <c r="B1326" t="s">
        <v>4505</v>
      </c>
      <c r="C1326" t="s">
        <v>4506</v>
      </c>
      <c r="D1326" t="s">
        <v>4490</v>
      </c>
      <c r="E1326" t="s">
        <v>4491</v>
      </c>
      <c r="F1326" t="str">
        <f>HYPERLINK("https://talan.bank.gov.ua/get-user-certificate/0ep93u4YwZz2zgGVkFNO","Завантажити сертифікат")</f>
        <v>Завантажити сертифікат</v>
      </c>
    </row>
    <row r="1327" spans="1:6" x14ac:dyDescent="0.3">
      <c r="A1327" t="s">
        <v>4507</v>
      </c>
      <c r="B1327" t="s">
        <v>4508</v>
      </c>
      <c r="C1327" t="s">
        <v>4509</v>
      </c>
      <c r="D1327" t="s">
        <v>4490</v>
      </c>
      <c r="E1327" t="s">
        <v>4491</v>
      </c>
      <c r="F1327" t="str">
        <f>HYPERLINK("https://talan.bank.gov.ua/get-user-certificate/0ep93lYBKwArO7NwzW_n","Завантажити сертифікат")</f>
        <v>Завантажити сертифікат</v>
      </c>
    </row>
    <row r="1328" spans="1:6" x14ac:dyDescent="0.3">
      <c r="A1328" t="s">
        <v>4510</v>
      </c>
      <c r="B1328" t="s">
        <v>4511</v>
      </c>
      <c r="C1328" t="s">
        <v>4512</v>
      </c>
      <c r="D1328" t="s">
        <v>4490</v>
      </c>
      <c r="E1328" t="s">
        <v>4491</v>
      </c>
      <c r="F1328" t="str">
        <f>HYPERLINK("https://talan.bank.gov.ua/get-user-certificate/0ep93QsSqlEhiPSmJnHc","Завантажити сертифікат")</f>
        <v>Завантажити сертифікат</v>
      </c>
    </row>
    <row r="1329" spans="1:6" x14ac:dyDescent="0.3">
      <c r="A1329" t="s">
        <v>4513</v>
      </c>
      <c r="B1329" t="s">
        <v>4514</v>
      </c>
      <c r="C1329" t="s">
        <v>4515</v>
      </c>
      <c r="D1329" t="s">
        <v>4490</v>
      </c>
      <c r="E1329" t="s">
        <v>4491</v>
      </c>
      <c r="F1329" t="str">
        <f>HYPERLINK("https://talan.bank.gov.ua/get-user-certificate/0ep93kW2fcXaePEQEeXl","Завантажити сертифікат")</f>
        <v>Завантажити сертифікат</v>
      </c>
    </row>
    <row r="1330" spans="1:6" x14ac:dyDescent="0.3">
      <c r="A1330" t="s">
        <v>4516</v>
      </c>
      <c r="B1330" t="s">
        <v>4517</v>
      </c>
      <c r="C1330" t="s">
        <v>4518</v>
      </c>
      <c r="D1330" t="s">
        <v>4490</v>
      </c>
      <c r="E1330" t="s">
        <v>4491</v>
      </c>
      <c r="F1330" t="str">
        <f>HYPERLINK("https://talan.bank.gov.ua/get-user-certificate/0ep93UNRuZCIYqwK9Zzf","Завантажити сертифікат")</f>
        <v>Завантажити сертифікат</v>
      </c>
    </row>
    <row r="1331" spans="1:6" x14ac:dyDescent="0.3">
      <c r="A1331" t="s">
        <v>4519</v>
      </c>
      <c r="B1331" t="s">
        <v>4520</v>
      </c>
      <c r="C1331" t="s">
        <v>4521</v>
      </c>
      <c r="D1331" t="s">
        <v>4490</v>
      </c>
      <c r="E1331" t="s">
        <v>4491</v>
      </c>
      <c r="F1331" t="str">
        <f>HYPERLINK("https://talan.bank.gov.ua/get-user-certificate/0ep93suGCFCF_IEWAj7Z","Завантажити сертифікат")</f>
        <v>Завантажити сертифікат</v>
      </c>
    </row>
    <row r="1332" spans="1:6" x14ac:dyDescent="0.3">
      <c r="A1332" t="s">
        <v>4522</v>
      </c>
      <c r="B1332" t="s">
        <v>4523</v>
      </c>
      <c r="C1332" t="s">
        <v>4524</v>
      </c>
      <c r="D1332" t="s">
        <v>4490</v>
      </c>
      <c r="E1332" t="s">
        <v>4491</v>
      </c>
      <c r="F1332" t="str">
        <f>HYPERLINK("https://talan.bank.gov.ua/get-user-certificate/0ep93iAK8C_HmQVm2Uo3","Завантажити сертифікат")</f>
        <v>Завантажити сертифікат</v>
      </c>
    </row>
    <row r="1333" spans="1:6" x14ac:dyDescent="0.3">
      <c r="A1333" t="s">
        <v>4525</v>
      </c>
      <c r="B1333" t="s">
        <v>4526</v>
      </c>
      <c r="C1333" t="s">
        <v>4527</v>
      </c>
      <c r="D1333" t="s">
        <v>4490</v>
      </c>
      <c r="E1333" t="s">
        <v>4491</v>
      </c>
      <c r="F1333" t="str">
        <f>HYPERLINK("https://talan.bank.gov.ua/get-user-certificate/0ep93T7P9vfeXeP5yiAD","Завантажити сертифікат")</f>
        <v>Завантажити сертифікат</v>
      </c>
    </row>
    <row r="1334" spans="1:6" x14ac:dyDescent="0.3">
      <c r="A1334" t="s">
        <v>4528</v>
      </c>
      <c r="B1334" t="s">
        <v>4529</v>
      </c>
      <c r="C1334" t="s">
        <v>4530</v>
      </c>
      <c r="D1334" t="s">
        <v>4490</v>
      </c>
      <c r="E1334" t="s">
        <v>4491</v>
      </c>
      <c r="F1334" t="str">
        <f>HYPERLINK("https://talan.bank.gov.ua/get-user-certificate/0ep93VlD_HX98gb3BiD6","Завантажити сертифікат")</f>
        <v>Завантажити сертифікат</v>
      </c>
    </row>
    <row r="1335" spans="1:6" x14ac:dyDescent="0.3">
      <c r="A1335" t="s">
        <v>4531</v>
      </c>
      <c r="B1335" t="s">
        <v>4532</v>
      </c>
      <c r="C1335" t="s">
        <v>4533</v>
      </c>
      <c r="D1335" t="s">
        <v>4490</v>
      </c>
      <c r="E1335" t="s">
        <v>4491</v>
      </c>
      <c r="F1335" t="str">
        <f>HYPERLINK("https://talan.bank.gov.ua/get-user-certificate/0ep93Ar7qY6udRjp2peC","Завантажити сертифікат")</f>
        <v>Завантажити сертифікат</v>
      </c>
    </row>
    <row r="1336" spans="1:6" x14ac:dyDescent="0.3">
      <c r="A1336" t="s">
        <v>4534</v>
      </c>
      <c r="B1336" t="s">
        <v>4535</v>
      </c>
      <c r="C1336" t="s">
        <v>4536</v>
      </c>
      <c r="D1336" t="s">
        <v>4490</v>
      </c>
      <c r="E1336" t="s">
        <v>4491</v>
      </c>
      <c r="F1336" t="str">
        <f>HYPERLINK("https://talan.bank.gov.ua/get-user-certificate/0ep93xt1gWGSEBNRDeng","Завантажити сертифікат")</f>
        <v>Завантажити сертифікат</v>
      </c>
    </row>
    <row r="1337" spans="1:6" x14ac:dyDescent="0.3">
      <c r="A1337" t="s">
        <v>4537</v>
      </c>
      <c r="B1337" t="s">
        <v>4538</v>
      </c>
      <c r="C1337" t="s">
        <v>4539</v>
      </c>
      <c r="D1337" t="s">
        <v>4490</v>
      </c>
      <c r="E1337" t="s">
        <v>4491</v>
      </c>
      <c r="F1337" t="str">
        <f>HYPERLINK("https://talan.bank.gov.ua/get-user-certificate/0ep93qja56YI4o391q51","Завантажити сертифікат")</f>
        <v>Завантажити сертифікат</v>
      </c>
    </row>
    <row r="1338" spans="1:6" x14ac:dyDescent="0.3">
      <c r="A1338" t="s">
        <v>4540</v>
      </c>
      <c r="B1338" t="s">
        <v>4541</v>
      </c>
      <c r="C1338" t="s">
        <v>4542</v>
      </c>
      <c r="D1338" t="s">
        <v>4543</v>
      </c>
      <c r="E1338" t="s">
        <v>4544</v>
      </c>
      <c r="F1338" t="str">
        <f>HYPERLINK("https://talan.bank.gov.ua/get-user-certificate/0ep932QQrMVQuQ-TYsSf","Завантажити сертифікат")</f>
        <v>Завантажити сертифікат</v>
      </c>
    </row>
    <row r="1339" spans="1:6" x14ac:dyDescent="0.3">
      <c r="A1339" t="s">
        <v>4545</v>
      </c>
      <c r="B1339" t="s">
        <v>4546</v>
      </c>
      <c r="C1339" t="s">
        <v>4547</v>
      </c>
      <c r="D1339" t="s">
        <v>4548</v>
      </c>
      <c r="E1339" t="s">
        <v>4549</v>
      </c>
      <c r="F1339" t="str">
        <f>HYPERLINK("https://talan.bank.gov.ua/get-user-certificate/0ep934aS8qjOVbDmY-KJ","Завантажити сертифікат")</f>
        <v>Завантажити сертифікат</v>
      </c>
    </row>
    <row r="1340" spans="1:6" x14ac:dyDescent="0.3">
      <c r="A1340" t="s">
        <v>4550</v>
      </c>
      <c r="B1340" t="s">
        <v>4551</v>
      </c>
      <c r="C1340" t="s">
        <v>4552</v>
      </c>
      <c r="D1340" t="s">
        <v>4548</v>
      </c>
      <c r="E1340" t="s">
        <v>4549</v>
      </c>
      <c r="F1340" t="str">
        <f>HYPERLINK("https://talan.bank.gov.ua/get-user-certificate/0ep931bjEDF9U_Z2MtLO","Завантажити сертифікат")</f>
        <v>Завантажити сертифікат</v>
      </c>
    </row>
    <row r="1341" spans="1:6" x14ac:dyDescent="0.3">
      <c r="A1341" t="s">
        <v>4553</v>
      </c>
      <c r="B1341" t="s">
        <v>4554</v>
      </c>
      <c r="C1341" t="s">
        <v>4555</v>
      </c>
      <c r="D1341" t="s">
        <v>4548</v>
      </c>
      <c r="E1341" t="s">
        <v>4549</v>
      </c>
      <c r="F1341" t="str">
        <f>HYPERLINK("https://talan.bank.gov.ua/get-user-certificate/0ep93zjjVGRl0IFszAj8","Завантажити сертифікат")</f>
        <v>Завантажити сертифікат</v>
      </c>
    </row>
    <row r="1342" spans="1:6" x14ac:dyDescent="0.3">
      <c r="A1342" t="s">
        <v>4556</v>
      </c>
      <c r="B1342" t="s">
        <v>4557</v>
      </c>
      <c r="C1342" t="s">
        <v>4558</v>
      </c>
      <c r="D1342" t="s">
        <v>4548</v>
      </c>
      <c r="E1342" t="s">
        <v>4549</v>
      </c>
      <c r="F1342" t="str">
        <f>HYPERLINK("https://talan.bank.gov.ua/get-user-certificate/0ep93ezbXH_owznjkNRU","Завантажити сертифікат")</f>
        <v>Завантажити сертифікат</v>
      </c>
    </row>
    <row r="1343" spans="1:6" x14ac:dyDescent="0.3">
      <c r="A1343" t="s">
        <v>4559</v>
      </c>
      <c r="B1343" t="s">
        <v>4560</v>
      </c>
      <c r="C1343" t="s">
        <v>4561</v>
      </c>
      <c r="D1343" t="s">
        <v>4548</v>
      </c>
      <c r="E1343" t="s">
        <v>4549</v>
      </c>
      <c r="F1343" t="str">
        <f>HYPERLINK("https://talan.bank.gov.ua/get-user-certificate/0ep93FOQiqaiEOSwcyVb","Завантажити сертифікат")</f>
        <v>Завантажити сертифікат</v>
      </c>
    </row>
    <row r="1344" spans="1:6" x14ac:dyDescent="0.3">
      <c r="A1344" t="s">
        <v>4562</v>
      </c>
      <c r="B1344" t="s">
        <v>4563</v>
      </c>
      <c r="C1344" t="s">
        <v>4564</v>
      </c>
      <c r="D1344" t="s">
        <v>4548</v>
      </c>
      <c r="E1344" t="s">
        <v>4549</v>
      </c>
      <c r="F1344" t="str">
        <f>HYPERLINK("https://talan.bank.gov.ua/get-user-certificate/0ep93zpXSh1NXqKNyJtI","Завантажити сертифікат")</f>
        <v>Завантажити сертифікат</v>
      </c>
    </row>
    <row r="1345" spans="1:6" x14ac:dyDescent="0.3">
      <c r="A1345" t="s">
        <v>4565</v>
      </c>
      <c r="B1345" t="s">
        <v>4566</v>
      </c>
      <c r="C1345" t="s">
        <v>4567</v>
      </c>
      <c r="D1345" t="s">
        <v>4568</v>
      </c>
      <c r="E1345" t="s">
        <v>4569</v>
      </c>
      <c r="F1345" t="str">
        <f>HYPERLINK("https://talan.bank.gov.ua/get-user-certificate/0ep93JLSgufCVqQPqspV","Завантажити сертифікат")</f>
        <v>Завантажити сертифікат</v>
      </c>
    </row>
    <row r="1346" spans="1:6" x14ac:dyDescent="0.3">
      <c r="A1346" t="s">
        <v>4570</v>
      </c>
      <c r="B1346" t="s">
        <v>4571</v>
      </c>
      <c r="C1346" t="s">
        <v>4572</v>
      </c>
      <c r="D1346" t="s">
        <v>4568</v>
      </c>
      <c r="E1346" t="s">
        <v>4569</v>
      </c>
      <c r="F1346" t="str">
        <f>HYPERLINK("https://talan.bank.gov.ua/get-user-certificate/0ep93nVBYmWjIPXgyd7R","Завантажити сертифікат")</f>
        <v>Завантажити сертифікат</v>
      </c>
    </row>
    <row r="1347" spans="1:6" x14ac:dyDescent="0.3">
      <c r="A1347" t="s">
        <v>4573</v>
      </c>
      <c r="B1347" t="s">
        <v>4574</v>
      </c>
      <c r="C1347" t="s">
        <v>4575</v>
      </c>
      <c r="D1347" t="s">
        <v>4568</v>
      </c>
      <c r="E1347" t="s">
        <v>4569</v>
      </c>
      <c r="F1347" t="str">
        <f>HYPERLINK("https://talan.bank.gov.ua/get-user-certificate/0ep93b6q7gBOhR6Ztndn","Завантажити сертифікат")</f>
        <v>Завантажити сертифікат</v>
      </c>
    </row>
    <row r="1348" spans="1:6" x14ac:dyDescent="0.3">
      <c r="A1348" t="s">
        <v>4576</v>
      </c>
      <c r="B1348" t="s">
        <v>4574</v>
      </c>
      <c r="C1348" t="s">
        <v>4577</v>
      </c>
      <c r="D1348" t="s">
        <v>4568</v>
      </c>
      <c r="E1348" t="s">
        <v>4569</v>
      </c>
      <c r="F1348" t="str">
        <f>HYPERLINK("https://talan.bank.gov.ua/get-user-certificate/0ep93nzqR4F-sMzLatvS","Завантажити сертифікат")</f>
        <v>Завантажити сертифікат</v>
      </c>
    </row>
    <row r="1349" spans="1:6" x14ac:dyDescent="0.3">
      <c r="A1349" t="s">
        <v>4578</v>
      </c>
      <c r="B1349" t="s">
        <v>4579</v>
      </c>
      <c r="C1349" t="s">
        <v>4580</v>
      </c>
      <c r="D1349" t="s">
        <v>4568</v>
      </c>
      <c r="E1349" t="s">
        <v>4569</v>
      </c>
      <c r="F1349" t="str">
        <f>HYPERLINK("https://talan.bank.gov.ua/get-user-certificate/0ep93DzCXo8SvAgKI8WW","Завантажити сертифікат")</f>
        <v>Завантажити сертифікат</v>
      </c>
    </row>
    <row r="1350" spans="1:6" x14ac:dyDescent="0.3">
      <c r="A1350" t="s">
        <v>4581</v>
      </c>
      <c r="B1350" t="s">
        <v>4582</v>
      </c>
      <c r="C1350" t="s">
        <v>4583</v>
      </c>
      <c r="D1350" t="s">
        <v>4568</v>
      </c>
      <c r="E1350" t="s">
        <v>4569</v>
      </c>
      <c r="F1350" t="str">
        <f>HYPERLINK("https://talan.bank.gov.ua/get-user-certificate/0ep93EHGATqniC6nUkGV","Завантажити сертифікат")</f>
        <v>Завантажити сертифікат</v>
      </c>
    </row>
    <row r="1351" spans="1:6" x14ac:dyDescent="0.3">
      <c r="A1351" t="s">
        <v>4584</v>
      </c>
      <c r="B1351" t="s">
        <v>4585</v>
      </c>
      <c r="C1351" t="s">
        <v>4586</v>
      </c>
      <c r="D1351" t="s">
        <v>4568</v>
      </c>
      <c r="E1351" t="s">
        <v>4569</v>
      </c>
      <c r="F1351" t="str">
        <f>HYPERLINK("https://talan.bank.gov.ua/get-user-certificate/0ep93TktYeTUvFbtnAQh","Завантажити сертифікат")</f>
        <v>Завантажити сертифікат</v>
      </c>
    </row>
    <row r="1352" spans="1:6" x14ac:dyDescent="0.3">
      <c r="A1352" t="s">
        <v>4587</v>
      </c>
      <c r="B1352" t="s">
        <v>4588</v>
      </c>
      <c r="C1352" t="s">
        <v>4589</v>
      </c>
      <c r="D1352" t="s">
        <v>4568</v>
      </c>
      <c r="E1352" t="s">
        <v>4569</v>
      </c>
      <c r="F1352" t="str">
        <f>HYPERLINK("https://talan.bank.gov.ua/get-user-certificate/0ep931Wtxk_C4SpMNnEp","Завантажити сертифікат")</f>
        <v>Завантажити сертифікат</v>
      </c>
    </row>
    <row r="1353" spans="1:6" x14ac:dyDescent="0.3">
      <c r="A1353" t="s">
        <v>4590</v>
      </c>
      <c r="B1353" t="s">
        <v>4591</v>
      </c>
      <c r="C1353" t="s">
        <v>4592</v>
      </c>
      <c r="D1353" t="s">
        <v>4568</v>
      </c>
      <c r="E1353" t="s">
        <v>4569</v>
      </c>
      <c r="F1353" t="str">
        <f>HYPERLINK("https://talan.bank.gov.ua/get-user-certificate/0ep93eeXJEwoKLlz37yU","Завантажити сертифікат")</f>
        <v>Завантажити сертифікат</v>
      </c>
    </row>
    <row r="1354" spans="1:6" x14ac:dyDescent="0.3">
      <c r="A1354" t="s">
        <v>4593</v>
      </c>
      <c r="B1354" t="s">
        <v>4594</v>
      </c>
      <c r="C1354" t="s">
        <v>4595</v>
      </c>
      <c r="D1354" t="s">
        <v>4596</v>
      </c>
      <c r="E1354" t="s">
        <v>4597</v>
      </c>
      <c r="F1354" t="str">
        <f>HYPERLINK("https://talan.bank.gov.ua/get-user-certificate/0ep93X0YtV7MJz0alNsJ","Завантажити сертифікат")</f>
        <v>Завантажити сертифікат</v>
      </c>
    </row>
    <row r="1355" spans="1:6" x14ac:dyDescent="0.3">
      <c r="A1355" t="s">
        <v>4598</v>
      </c>
      <c r="B1355" t="s">
        <v>4599</v>
      </c>
      <c r="C1355" t="s">
        <v>4600</v>
      </c>
      <c r="D1355" t="s">
        <v>4596</v>
      </c>
      <c r="E1355" t="s">
        <v>4597</v>
      </c>
      <c r="F1355" t="str">
        <f>HYPERLINK("https://talan.bank.gov.ua/get-user-certificate/0ep93oC7YP1xFIEsWelo","Завантажити сертифікат")</f>
        <v>Завантажити сертифікат</v>
      </c>
    </row>
    <row r="1356" spans="1:6" x14ac:dyDescent="0.3">
      <c r="A1356" t="s">
        <v>4601</v>
      </c>
      <c r="B1356" t="s">
        <v>4602</v>
      </c>
      <c r="C1356" t="s">
        <v>4603</v>
      </c>
      <c r="D1356" t="s">
        <v>4604</v>
      </c>
      <c r="E1356" t="s">
        <v>4605</v>
      </c>
      <c r="F1356" t="str">
        <f>HYPERLINK("https://talan.bank.gov.ua/get-user-certificate/0ep93S-Y74kMFCgT4UvA","Завантажити сертифікат")</f>
        <v>Завантажити сертифікат</v>
      </c>
    </row>
    <row r="1357" spans="1:6" x14ac:dyDescent="0.3">
      <c r="A1357" t="s">
        <v>4606</v>
      </c>
      <c r="B1357" t="s">
        <v>4607</v>
      </c>
      <c r="C1357" t="s">
        <v>4608</v>
      </c>
      <c r="D1357" t="s">
        <v>4604</v>
      </c>
      <c r="E1357" t="s">
        <v>4605</v>
      </c>
      <c r="F1357" t="str">
        <f>HYPERLINK("https://talan.bank.gov.ua/get-user-certificate/0ep93Loia7DyzrNnZlxh","Завантажити сертифікат")</f>
        <v>Завантажити сертифікат</v>
      </c>
    </row>
    <row r="1358" spans="1:6" x14ac:dyDescent="0.3">
      <c r="A1358" t="s">
        <v>4609</v>
      </c>
      <c r="B1358" t="s">
        <v>4610</v>
      </c>
      <c r="C1358" t="s">
        <v>4611</v>
      </c>
      <c r="D1358" t="s">
        <v>4612</v>
      </c>
      <c r="E1358" t="s">
        <v>4613</v>
      </c>
      <c r="F1358" t="str">
        <f>HYPERLINK("https://talan.bank.gov.ua/get-user-certificate/0ep93Y7GvI6p-iOHFd28","Завантажити сертифікат")</f>
        <v>Завантажити сертифікат</v>
      </c>
    </row>
    <row r="1359" spans="1:6" x14ac:dyDescent="0.3">
      <c r="A1359" t="s">
        <v>4614</v>
      </c>
      <c r="B1359" t="s">
        <v>4615</v>
      </c>
      <c r="C1359" t="s">
        <v>4616</v>
      </c>
      <c r="D1359" t="s">
        <v>4612</v>
      </c>
      <c r="E1359" t="s">
        <v>4613</v>
      </c>
      <c r="F1359" t="str">
        <f>HYPERLINK("https://talan.bank.gov.ua/get-user-certificate/0ep93BlVymn5W9c0Ba-D","Завантажити сертифікат")</f>
        <v>Завантажити сертифікат</v>
      </c>
    </row>
    <row r="1360" spans="1:6" x14ac:dyDescent="0.3">
      <c r="A1360" t="s">
        <v>4617</v>
      </c>
      <c r="B1360" t="s">
        <v>4618</v>
      </c>
      <c r="C1360" t="s">
        <v>4619</v>
      </c>
      <c r="D1360" t="s">
        <v>4612</v>
      </c>
      <c r="E1360" t="s">
        <v>4613</v>
      </c>
      <c r="F1360" t="str">
        <f>HYPERLINK("https://talan.bank.gov.ua/get-user-certificate/0ep93gBxewuU3f47zHJl","Завантажити сертифікат")</f>
        <v>Завантажити сертифікат</v>
      </c>
    </row>
    <row r="1361" spans="1:6" x14ac:dyDescent="0.3">
      <c r="A1361" t="s">
        <v>4620</v>
      </c>
      <c r="B1361" t="s">
        <v>4621</v>
      </c>
      <c r="C1361" t="s">
        <v>4622</v>
      </c>
      <c r="D1361" t="s">
        <v>4623</v>
      </c>
      <c r="E1361" t="s">
        <v>4613</v>
      </c>
      <c r="F1361" t="str">
        <f>HYPERLINK("https://talan.bank.gov.ua/get-user-certificate/0ep93IcwvLqolFbhjB5Z","Завантажити сертифікат")</f>
        <v>Завантажити сертифікат</v>
      </c>
    </row>
    <row r="1362" spans="1:6" x14ac:dyDescent="0.3">
      <c r="A1362" t="s">
        <v>4624</v>
      </c>
      <c r="B1362" t="s">
        <v>4625</v>
      </c>
      <c r="C1362" t="s">
        <v>4626</v>
      </c>
      <c r="D1362" t="s">
        <v>4623</v>
      </c>
      <c r="E1362" t="s">
        <v>4613</v>
      </c>
      <c r="F1362" t="str">
        <f>HYPERLINK("https://talan.bank.gov.ua/get-user-certificate/0ep93ijYGFCWA-OOdUOL","Завантажити сертифікат")</f>
        <v>Завантажити сертифікат</v>
      </c>
    </row>
    <row r="1363" spans="1:6" x14ac:dyDescent="0.3">
      <c r="A1363" t="s">
        <v>4627</v>
      </c>
      <c r="B1363" t="s">
        <v>4628</v>
      </c>
      <c r="C1363" t="s">
        <v>4629</v>
      </c>
      <c r="D1363" t="s">
        <v>4630</v>
      </c>
      <c r="E1363" t="s">
        <v>4631</v>
      </c>
      <c r="F1363" t="str">
        <f>HYPERLINK("https://talan.bank.gov.ua/get-user-certificate/0ep93kwiLVODLAScr_h6","Завантажити сертифікат")</f>
        <v>Завантажити сертифікат</v>
      </c>
    </row>
    <row r="1364" spans="1:6" x14ac:dyDescent="0.3">
      <c r="A1364" t="s">
        <v>4632</v>
      </c>
      <c r="B1364" t="s">
        <v>4633</v>
      </c>
      <c r="C1364" t="s">
        <v>4634</v>
      </c>
      <c r="D1364" t="s">
        <v>4630</v>
      </c>
      <c r="E1364" t="s">
        <v>4631</v>
      </c>
      <c r="F1364" t="str">
        <f>HYPERLINK("https://talan.bank.gov.ua/get-user-certificate/0ep93BvKez3ssq8GDDMc","Завантажити сертифікат")</f>
        <v>Завантажити сертифікат</v>
      </c>
    </row>
    <row r="1365" spans="1:6" x14ac:dyDescent="0.3">
      <c r="A1365" t="s">
        <v>4635</v>
      </c>
      <c r="B1365" t="s">
        <v>4636</v>
      </c>
      <c r="C1365" t="s">
        <v>4637</v>
      </c>
      <c r="D1365" t="s">
        <v>4630</v>
      </c>
      <c r="E1365" t="s">
        <v>4631</v>
      </c>
      <c r="F1365" t="str">
        <f>HYPERLINK("https://talan.bank.gov.ua/get-user-certificate/0ep93u_KNa-WNiOK0SoX","Завантажити сертифікат")</f>
        <v>Завантажити сертифікат</v>
      </c>
    </row>
    <row r="1366" spans="1:6" x14ac:dyDescent="0.3">
      <c r="A1366" t="s">
        <v>4638</v>
      </c>
      <c r="B1366" t="s">
        <v>4639</v>
      </c>
      <c r="C1366" t="s">
        <v>4640</v>
      </c>
      <c r="D1366" t="s">
        <v>4630</v>
      </c>
      <c r="E1366" t="s">
        <v>4631</v>
      </c>
      <c r="F1366" t="str">
        <f>HYPERLINK("https://talan.bank.gov.ua/get-user-certificate/0ep93XDmVAZnsm8sO1HY","Завантажити сертифікат")</f>
        <v>Завантажити сертифікат</v>
      </c>
    </row>
    <row r="1367" spans="1:6" x14ac:dyDescent="0.3">
      <c r="A1367" t="s">
        <v>4641</v>
      </c>
      <c r="B1367" t="s">
        <v>4642</v>
      </c>
      <c r="C1367" t="s">
        <v>4643</v>
      </c>
      <c r="D1367" t="s">
        <v>4630</v>
      </c>
      <c r="E1367" t="s">
        <v>4631</v>
      </c>
      <c r="F1367" t="str">
        <f>HYPERLINK("https://talan.bank.gov.ua/get-user-certificate/0ep93SMBU9MYEVzGC--W","Завантажити сертифікат")</f>
        <v>Завантажити сертифікат</v>
      </c>
    </row>
    <row r="1368" spans="1:6" x14ac:dyDescent="0.3">
      <c r="A1368" t="s">
        <v>4644</v>
      </c>
      <c r="B1368" t="s">
        <v>4645</v>
      </c>
      <c r="C1368" t="s">
        <v>4646</v>
      </c>
      <c r="D1368" t="s">
        <v>4630</v>
      </c>
      <c r="E1368" t="s">
        <v>4631</v>
      </c>
      <c r="F1368" t="str">
        <f>HYPERLINK("https://talan.bank.gov.ua/get-user-certificate/0ep93I59GDJExqH-rnpS","Завантажити сертифікат")</f>
        <v>Завантажити сертифікат</v>
      </c>
    </row>
    <row r="1369" spans="1:6" x14ac:dyDescent="0.3">
      <c r="A1369" t="s">
        <v>4647</v>
      </c>
      <c r="B1369" t="s">
        <v>4648</v>
      </c>
      <c r="C1369" t="s">
        <v>4649</v>
      </c>
      <c r="D1369" t="s">
        <v>4630</v>
      </c>
      <c r="E1369" t="s">
        <v>4631</v>
      </c>
      <c r="F1369" t="str">
        <f>HYPERLINK("https://talan.bank.gov.ua/get-user-certificate/0ep938c-ceN2fmB1mrZ9","Завантажити сертифікат")</f>
        <v>Завантажити сертифікат</v>
      </c>
    </row>
    <row r="1370" spans="1:6" x14ac:dyDescent="0.3">
      <c r="A1370" t="s">
        <v>4650</v>
      </c>
      <c r="B1370" t="s">
        <v>4651</v>
      </c>
      <c r="C1370" t="s">
        <v>4652</v>
      </c>
      <c r="D1370" t="s">
        <v>4630</v>
      </c>
      <c r="E1370" t="s">
        <v>4631</v>
      </c>
      <c r="F1370" t="str">
        <f>HYPERLINK("https://talan.bank.gov.ua/get-user-certificate/0ep93dcqVfXXm1sz2jO5","Завантажити сертифікат")</f>
        <v>Завантажити сертифікат</v>
      </c>
    </row>
    <row r="1371" spans="1:6" x14ac:dyDescent="0.3">
      <c r="A1371" t="s">
        <v>4653</v>
      </c>
      <c r="B1371" t="s">
        <v>4654</v>
      </c>
      <c r="C1371" t="s">
        <v>4655</v>
      </c>
      <c r="D1371" t="s">
        <v>4630</v>
      </c>
      <c r="E1371" t="s">
        <v>4631</v>
      </c>
      <c r="F1371" t="str">
        <f>HYPERLINK("https://talan.bank.gov.ua/get-user-certificate/0ep93ZUF2y8NW-hQivnq","Завантажити сертифікат")</f>
        <v>Завантажити сертифікат</v>
      </c>
    </row>
    <row r="1372" spans="1:6" x14ac:dyDescent="0.3">
      <c r="A1372" t="s">
        <v>4656</v>
      </c>
      <c r="B1372" t="s">
        <v>4657</v>
      </c>
      <c r="C1372" t="s">
        <v>4658</v>
      </c>
      <c r="D1372" t="s">
        <v>4630</v>
      </c>
      <c r="E1372" t="s">
        <v>4631</v>
      </c>
      <c r="F1372" t="str">
        <f>HYPERLINK("https://talan.bank.gov.ua/get-user-certificate/0ep9393vS2Sz_xY09M_o","Завантажити сертифікат")</f>
        <v>Завантажити сертифікат</v>
      </c>
    </row>
    <row r="1373" spans="1:6" x14ac:dyDescent="0.3">
      <c r="A1373" t="s">
        <v>4659</v>
      </c>
      <c r="B1373" t="s">
        <v>4660</v>
      </c>
      <c r="C1373" t="s">
        <v>4661</v>
      </c>
      <c r="D1373" t="s">
        <v>4630</v>
      </c>
      <c r="E1373" t="s">
        <v>4631</v>
      </c>
      <c r="F1373" t="str">
        <f>HYPERLINK("https://talan.bank.gov.ua/get-user-certificate/0ep93McCL7Hat3xCOZdn","Завантажити сертифікат")</f>
        <v>Завантажити сертифікат</v>
      </c>
    </row>
    <row r="1374" spans="1:6" x14ac:dyDescent="0.3">
      <c r="A1374" t="s">
        <v>4662</v>
      </c>
      <c r="B1374" t="s">
        <v>4663</v>
      </c>
      <c r="C1374" t="s">
        <v>4664</v>
      </c>
      <c r="D1374" t="s">
        <v>4630</v>
      </c>
      <c r="E1374" t="s">
        <v>4631</v>
      </c>
      <c r="F1374" t="str">
        <f>HYPERLINK("https://talan.bank.gov.ua/get-user-certificate/0ep93E6Qd_OiYbIR1Rj9","Завантажити сертифікат")</f>
        <v>Завантажити сертифікат</v>
      </c>
    </row>
    <row r="1375" spans="1:6" x14ac:dyDescent="0.3">
      <c r="A1375" t="s">
        <v>4665</v>
      </c>
      <c r="B1375" t="s">
        <v>4666</v>
      </c>
      <c r="C1375" t="s">
        <v>4667</v>
      </c>
      <c r="D1375" t="s">
        <v>4630</v>
      </c>
      <c r="E1375" t="s">
        <v>4631</v>
      </c>
      <c r="F1375" t="str">
        <f>HYPERLINK("https://talan.bank.gov.ua/get-user-certificate/0ep93sr1YhIcRvQ8Dfyd","Завантажити сертифікат")</f>
        <v>Завантажити сертифікат</v>
      </c>
    </row>
    <row r="1376" spans="1:6" x14ac:dyDescent="0.3">
      <c r="A1376" t="s">
        <v>4668</v>
      </c>
      <c r="B1376" t="s">
        <v>4669</v>
      </c>
      <c r="C1376" t="s">
        <v>4670</v>
      </c>
      <c r="D1376" t="s">
        <v>4630</v>
      </c>
      <c r="E1376" t="s">
        <v>4631</v>
      </c>
      <c r="F1376" t="str">
        <f>HYPERLINK("https://talan.bank.gov.ua/get-user-certificate/0ep93JJjbEeyugEMZpwn","Завантажити сертифікат")</f>
        <v>Завантажити сертифікат</v>
      </c>
    </row>
    <row r="1377" spans="1:6" x14ac:dyDescent="0.3">
      <c r="A1377" t="s">
        <v>4671</v>
      </c>
      <c r="B1377" t="s">
        <v>4672</v>
      </c>
      <c r="C1377" t="s">
        <v>4673</v>
      </c>
      <c r="D1377" t="s">
        <v>4630</v>
      </c>
      <c r="E1377" t="s">
        <v>4631</v>
      </c>
      <c r="F1377" t="str">
        <f>HYPERLINK("https://talan.bank.gov.ua/get-user-certificate/0ep93A0RZ-YP4UzkGd_x","Завантажити сертифікат")</f>
        <v>Завантажити сертифікат</v>
      </c>
    </row>
    <row r="1378" spans="1:6" x14ac:dyDescent="0.3">
      <c r="A1378" t="s">
        <v>4674</v>
      </c>
      <c r="B1378" t="s">
        <v>4675</v>
      </c>
      <c r="C1378" t="s">
        <v>4676</v>
      </c>
      <c r="D1378" t="s">
        <v>4630</v>
      </c>
      <c r="E1378" t="s">
        <v>4631</v>
      </c>
      <c r="F1378" t="str">
        <f>HYPERLINK("https://talan.bank.gov.ua/get-user-certificate/0ep93wGUKSlb0LBYel5g","Завантажити сертифікат")</f>
        <v>Завантажити сертифікат</v>
      </c>
    </row>
    <row r="1379" spans="1:6" x14ac:dyDescent="0.3">
      <c r="A1379" t="s">
        <v>4677</v>
      </c>
      <c r="B1379" t="s">
        <v>4678</v>
      </c>
      <c r="C1379" t="s">
        <v>4679</v>
      </c>
      <c r="D1379" t="s">
        <v>4630</v>
      </c>
      <c r="E1379" t="s">
        <v>4631</v>
      </c>
      <c r="F1379" t="str">
        <f>HYPERLINK("https://talan.bank.gov.ua/get-user-certificate/0ep93i4fRFIMh7beKP7f","Завантажити сертифікат")</f>
        <v>Завантажити сертифікат</v>
      </c>
    </row>
    <row r="1380" spans="1:6" x14ac:dyDescent="0.3">
      <c r="A1380" t="s">
        <v>4680</v>
      </c>
      <c r="B1380" t="s">
        <v>4681</v>
      </c>
      <c r="C1380" t="s">
        <v>4682</v>
      </c>
      <c r="D1380" t="s">
        <v>4630</v>
      </c>
      <c r="E1380" t="s">
        <v>4631</v>
      </c>
      <c r="F1380" t="str">
        <f>HYPERLINK("https://talan.bank.gov.ua/get-user-certificate/0ep93NnoPvOTeJs-KG5B","Завантажити сертифікат")</f>
        <v>Завантажити сертифікат</v>
      </c>
    </row>
    <row r="1381" spans="1:6" x14ac:dyDescent="0.3">
      <c r="A1381" t="s">
        <v>4683</v>
      </c>
      <c r="B1381" t="s">
        <v>4684</v>
      </c>
      <c r="C1381" t="s">
        <v>4685</v>
      </c>
      <c r="D1381" t="s">
        <v>4630</v>
      </c>
      <c r="E1381" t="s">
        <v>4631</v>
      </c>
      <c r="F1381" t="str">
        <f>HYPERLINK("https://talan.bank.gov.ua/get-user-certificate/0ep93I4m1vKKJLgI9NQj","Завантажити сертифікат")</f>
        <v>Завантажити сертифікат</v>
      </c>
    </row>
    <row r="1382" spans="1:6" x14ac:dyDescent="0.3">
      <c r="A1382" t="s">
        <v>4686</v>
      </c>
      <c r="B1382" t="s">
        <v>4687</v>
      </c>
      <c r="C1382" t="s">
        <v>4688</v>
      </c>
      <c r="D1382" t="s">
        <v>4630</v>
      </c>
      <c r="E1382" t="s">
        <v>4631</v>
      </c>
      <c r="F1382" t="str">
        <f>HYPERLINK("https://talan.bank.gov.ua/get-user-certificate/0ep934v9hKQFzL5QhhNx","Завантажити сертифікат")</f>
        <v>Завантажити сертифікат</v>
      </c>
    </row>
    <row r="1383" spans="1:6" x14ac:dyDescent="0.3">
      <c r="A1383" t="s">
        <v>4689</v>
      </c>
      <c r="B1383" t="s">
        <v>4690</v>
      </c>
      <c r="C1383" t="s">
        <v>4691</v>
      </c>
      <c r="D1383" t="s">
        <v>4630</v>
      </c>
      <c r="E1383" t="s">
        <v>4631</v>
      </c>
      <c r="F1383" t="str">
        <f>HYPERLINK("https://talan.bank.gov.ua/get-user-certificate/0ep93AdKquv6VY4_mbqB","Завантажити сертифікат")</f>
        <v>Завантажити сертифікат</v>
      </c>
    </row>
    <row r="1384" spans="1:6" x14ac:dyDescent="0.3">
      <c r="A1384" t="s">
        <v>4692</v>
      </c>
      <c r="B1384" t="s">
        <v>4693</v>
      </c>
      <c r="C1384" t="s">
        <v>4694</v>
      </c>
      <c r="D1384" t="s">
        <v>4630</v>
      </c>
      <c r="E1384" t="s">
        <v>4631</v>
      </c>
      <c r="F1384" t="str">
        <f>HYPERLINK("https://talan.bank.gov.ua/get-user-certificate/0ep93YCZ2hE3U3vahJv4","Завантажити сертифікат")</f>
        <v>Завантажити сертифікат</v>
      </c>
    </row>
    <row r="1385" spans="1:6" x14ac:dyDescent="0.3">
      <c r="A1385" t="s">
        <v>4695</v>
      </c>
      <c r="B1385" t="s">
        <v>4696</v>
      </c>
      <c r="C1385" t="s">
        <v>4697</v>
      </c>
      <c r="D1385" t="s">
        <v>4698</v>
      </c>
      <c r="E1385" t="s">
        <v>4699</v>
      </c>
      <c r="F1385" t="str">
        <f>HYPERLINK("https://talan.bank.gov.ua/get-user-certificate/0ep93VNHoH5itlhUnAcP","Завантажити сертифікат")</f>
        <v>Завантажити сертифікат</v>
      </c>
    </row>
    <row r="1386" spans="1:6" x14ac:dyDescent="0.3">
      <c r="A1386" t="s">
        <v>4700</v>
      </c>
      <c r="B1386" t="s">
        <v>4701</v>
      </c>
      <c r="C1386" t="s">
        <v>4702</v>
      </c>
      <c r="D1386" t="s">
        <v>4703</v>
      </c>
      <c r="E1386" t="s">
        <v>4704</v>
      </c>
      <c r="F1386" t="str">
        <f>HYPERLINK("https://talan.bank.gov.ua/get-user-certificate/0ep93wcQGrDbYGYWNkrd","Завантажити сертифікат")</f>
        <v>Завантажити сертифікат</v>
      </c>
    </row>
    <row r="1387" spans="1:6" x14ac:dyDescent="0.3">
      <c r="A1387" t="s">
        <v>4705</v>
      </c>
      <c r="B1387" t="s">
        <v>4706</v>
      </c>
      <c r="C1387" t="s">
        <v>4707</v>
      </c>
      <c r="D1387" t="s">
        <v>4703</v>
      </c>
      <c r="E1387" t="s">
        <v>4704</v>
      </c>
      <c r="F1387" t="str">
        <f>HYPERLINK("https://talan.bank.gov.ua/get-user-certificate/0ep93-yiTTwQVacTeJL3","Завантажити сертифікат")</f>
        <v>Завантажити сертифікат</v>
      </c>
    </row>
    <row r="1388" spans="1:6" x14ac:dyDescent="0.3">
      <c r="A1388" t="s">
        <v>4708</v>
      </c>
      <c r="B1388" t="s">
        <v>4709</v>
      </c>
      <c r="C1388" t="s">
        <v>4710</v>
      </c>
      <c r="D1388" t="s">
        <v>4703</v>
      </c>
      <c r="E1388" t="s">
        <v>4704</v>
      </c>
      <c r="F1388" t="str">
        <f>HYPERLINK("https://talan.bank.gov.ua/get-user-certificate/0ep93cy5Fk1Cny-s45uw","Завантажити сертифікат")</f>
        <v>Завантажити сертифікат</v>
      </c>
    </row>
    <row r="1389" spans="1:6" x14ac:dyDescent="0.3">
      <c r="A1389" t="s">
        <v>4711</v>
      </c>
      <c r="B1389" t="s">
        <v>4712</v>
      </c>
      <c r="C1389" t="s">
        <v>4713</v>
      </c>
      <c r="D1389" t="s">
        <v>4703</v>
      </c>
      <c r="E1389" t="s">
        <v>4704</v>
      </c>
      <c r="F1389" t="str">
        <f>HYPERLINK("https://talan.bank.gov.ua/get-user-certificate/0ep93MsAQVizBuMvADpk","Завантажити сертифікат")</f>
        <v>Завантажити сертифікат</v>
      </c>
    </row>
    <row r="1390" spans="1:6" x14ac:dyDescent="0.3">
      <c r="A1390" t="s">
        <v>4714</v>
      </c>
      <c r="B1390" t="s">
        <v>4715</v>
      </c>
      <c r="C1390" t="s">
        <v>4716</v>
      </c>
      <c r="D1390" t="s">
        <v>4703</v>
      </c>
      <c r="E1390" t="s">
        <v>4704</v>
      </c>
      <c r="F1390" t="str">
        <f>HYPERLINK("https://talan.bank.gov.ua/get-user-certificate/0ep935JeZ0HB_-hLRXwr","Завантажити сертифікат")</f>
        <v>Завантажити сертифікат</v>
      </c>
    </row>
    <row r="1391" spans="1:6" x14ac:dyDescent="0.3">
      <c r="A1391" t="s">
        <v>4717</v>
      </c>
      <c r="B1391" t="s">
        <v>4718</v>
      </c>
      <c r="C1391" t="s">
        <v>4719</v>
      </c>
      <c r="D1391" t="s">
        <v>4720</v>
      </c>
      <c r="E1391" t="s">
        <v>4721</v>
      </c>
      <c r="F1391" t="str">
        <f>HYPERLINK("https://talan.bank.gov.ua/get-user-certificate/0ep935GaotGkmkchi1KE","Завантажити сертифікат")</f>
        <v>Завантажити сертифікат</v>
      </c>
    </row>
    <row r="1392" spans="1:6" x14ac:dyDescent="0.3">
      <c r="A1392" t="s">
        <v>4722</v>
      </c>
      <c r="B1392" t="s">
        <v>4723</v>
      </c>
      <c r="C1392" t="s">
        <v>4724</v>
      </c>
      <c r="D1392" t="s">
        <v>4720</v>
      </c>
      <c r="E1392" t="s">
        <v>4721</v>
      </c>
      <c r="F1392" t="str">
        <f>HYPERLINK("https://talan.bank.gov.ua/get-user-certificate/0ep93exm0qdw20fMBHIh","Завантажити сертифікат")</f>
        <v>Завантажити сертифікат</v>
      </c>
    </row>
    <row r="1393" spans="1:6" x14ac:dyDescent="0.3">
      <c r="A1393" t="s">
        <v>4725</v>
      </c>
      <c r="B1393" t="s">
        <v>4726</v>
      </c>
      <c r="C1393" t="s">
        <v>4727</v>
      </c>
      <c r="D1393" t="s">
        <v>4720</v>
      </c>
      <c r="E1393" t="s">
        <v>4721</v>
      </c>
      <c r="F1393" t="str">
        <f>HYPERLINK("https://talan.bank.gov.ua/get-user-certificate/0ep93oyCfR4Ll-mIr8UJ","Завантажити сертифікат")</f>
        <v>Завантажити сертифікат</v>
      </c>
    </row>
    <row r="1394" spans="1:6" x14ac:dyDescent="0.3">
      <c r="A1394" t="s">
        <v>4728</v>
      </c>
      <c r="B1394" t="s">
        <v>4729</v>
      </c>
      <c r="C1394" t="s">
        <v>4730</v>
      </c>
      <c r="D1394" t="s">
        <v>4720</v>
      </c>
      <c r="E1394" t="s">
        <v>4721</v>
      </c>
      <c r="F1394" t="str">
        <f>HYPERLINK("https://talan.bank.gov.ua/get-user-certificate/0ep939DRud-mjNJzEgj0","Завантажити сертифікат")</f>
        <v>Завантажити сертифікат</v>
      </c>
    </row>
    <row r="1395" spans="1:6" x14ac:dyDescent="0.3">
      <c r="A1395" t="s">
        <v>4731</v>
      </c>
      <c r="B1395" t="s">
        <v>4732</v>
      </c>
      <c r="C1395" t="s">
        <v>4733</v>
      </c>
      <c r="D1395" t="s">
        <v>4720</v>
      </c>
      <c r="E1395" t="s">
        <v>4721</v>
      </c>
      <c r="F1395" t="str">
        <f>HYPERLINK("https://talan.bank.gov.ua/get-user-certificate/0ep93ACtRCfNv9haeH9R","Завантажити сертифікат")</f>
        <v>Завантажити сертифікат</v>
      </c>
    </row>
    <row r="1396" spans="1:6" x14ac:dyDescent="0.3">
      <c r="A1396" t="s">
        <v>4734</v>
      </c>
      <c r="B1396" t="s">
        <v>4735</v>
      </c>
      <c r="C1396" t="s">
        <v>4736</v>
      </c>
      <c r="D1396" t="s">
        <v>4720</v>
      </c>
      <c r="E1396" t="s">
        <v>4721</v>
      </c>
      <c r="F1396" t="str">
        <f>HYPERLINK("https://talan.bank.gov.ua/get-user-certificate/0ep93bMS2pafEaOev2k_","Завантажити сертифікат")</f>
        <v>Завантажити сертифікат</v>
      </c>
    </row>
    <row r="1397" spans="1:6" x14ac:dyDescent="0.3">
      <c r="A1397" t="s">
        <v>4737</v>
      </c>
      <c r="B1397" t="s">
        <v>4738</v>
      </c>
      <c r="C1397" t="s">
        <v>4739</v>
      </c>
      <c r="D1397" t="s">
        <v>4720</v>
      </c>
      <c r="E1397" t="s">
        <v>4721</v>
      </c>
      <c r="F1397" t="str">
        <f>HYPERLINK("https://talan.bank.gov.ua/get-user-certificate/0ep93W_5i7t4K02NkLiD","Завантажити сертифікат")</f>
        <v>Завантажити сертифікат</v>
      </c>
    </row>
    <row r="1398" spans="1:6" x14ac:dyDescent="0.3">
      <c r="A1398" t="s">
        <v>4740</v>
      </c>
      <c r="B1398" t="s">
        <v>4741</v>
      </c>
      <c r="C1398" t="s">
        <v>4742</v>
      </c>
      <c r="D1398" t="s">
        <v>4720</v>
      </c>
      <c r="E1398" t="s">
        <v>4721</v>
      </c>
      <c r="F1398" t="str">
        <f>HYPERLINK("https://talan.bank.gov.ua/get-user-certificate/0ep93pRyYisvPTnOTnGq","Завантажити сертифікат")</f>
        <v>Завантажити сертифікат</v>
      </c>
    </row>
    <row r="1399" spans="1:6" x14ac:dyDescent="0.3">
      <c r="A1399" t="s">
        <v>4743</v>
      </c>
      <c r="B1399" t="s">
        <v>4744</v>
      </c>
      <c r="C1399" t="s">
        <v>4745</v>
      </c>
      <c r="D1399" t="s">
        <v>4720</v>
      </c>
      <c r="E1399" t="s">
        <v>4721</v>
      </c>
      <c r="F1399" t="str">
        <f>HYPERLINK("https://talan.bank.gov.ua/get-user-certificate/0ep93vonEsZK5S0lJswk","Завантажити сертифікат")</f>
        <v>Завантажити сертифікат</v>
      </c>
    </row>
    <row r="1400" spans="1:6" x14ac:dyDescent="0.3">
      <c r="A1400" t="s">
        <v>4746</v>
      </c>
      <c r="B1400" t="s">
        <v>4747</v>
      </c>
      <c r="C1400" t="s">
        <v>4748</v>
      </c>
      <c r="D1400" t="s">
        <v>4720</v>
      </c>
      <c r="E1400" t="s">
        <v>4721</v>
      </c>
      <c r="F1400" t="str">
        <f>HYPERLINK("https://talan.bank.gov.ua/get-user-certificate/0ep93qzjbiNedL0CJONc","Завантажити сертифікат")</f>
        <v>Завантажити сертифікат</v>
      </c>
    </row>
    <row r="1401" spans="1:6" x14ac:dyDescent="0.3">
      <c r="A1401" t="s">
        <v>4749</v>
      </c>
      <c r="B1401" t="s">
        <v>4750</v>
      </c>
      <c r="C1401" t="s">
        <v>4751</v>
      </c>
      <c r="D1401" t="s">
        <v>4720</v>
      </c>
      <c r="E1401" t="s">
        <v>4721</v>
      </c>
      <c r="F1401" t="str">
        <f>HYPERLINK("https://talan.bank.gov.ua/get-user-certificate/0ep93lTtkXKzE--9v-fu","Завантажити сертифікат")</f>
        <v>Завантажити сертифікат</v>
      </c>
    </row>
    <row r="1402" spans="1:6" x14ac:dyDescent="0.3">
      <c r="A1402" t="s">
        <v>4752</v>
      </c>
      <c r="B1402" t="s">
        <v>4753</v>
      </c>
      <c r="C1402" t="s">
        <v>4754</v>
      </c>
      <c r="D1402" t="s">
        <v>4720</v>
      </c>
      <c r="E1402" t="s">
        <v>4721</v>
      </c>
      <c r="F1402" t="str">
        <f>HYPERLINK("https://talan.bank.gov.ua/get-user-certificate/0ep93kJdaRZ9LLGCWo7g","Завантажити сертифікат")</f>
        <v>Завантажити сертифікат</v>
      </c>
    </row>
    <row r="1403" spans="1:6" x14ac:dyDescent="0.3">
      <c r="A1403" t="s">
        <v>4755</v>
      </c>
      <c r="B1403" t="s">
        <v>4756</v>
      </c>
      <c r="C1403" t="s">
        <v>4757</v>
      </c>
      <c r="D1403" t="s">
        <v>4720</v>
      </c>
      <c r="E1403" t="s">
        <v>4721</v>
      </c>
      <c r="F1403" t="str">
        <f>HYPERLINK("https://talan.bank.gov.ua/get-user-certificate/0ep93wq9Ny9_iWZMjnyL","Завантажити сертифікат")</f>
        <v>Завантажити сертифікат</v>
      </c>
    </row>
    <row r="1404" spans="1:6" x14ac:dyDescent="0.3">
      <c r="A1404" t="s">
        <v>4758</v>
      </c>
      <c r="B1404" t="s">
        <v>4759</v>
      </c>
      <c r="C1404" t="s">
        <v>4760</v>
      </c>
      <c r="D1404" t="s">
        <v>4720</v>
      </c>
      <c r="E1404" t="s">
        <v>4721</v>
      </c>
      <c r="F1404" t="str">
        <f>HYPERLINK("https://talan.bank.gov.ua/get-user-certificate/0ep93kYMpLVoYHE7iHtG","Завантажити сертифікат")</f>
        <v>Завантажити сертифікат</v>
      </c>
    </row>
    <row r="1405" spans="1:6" x14ac:dyDescent="0.3">
      <c r="A1405" t="s">
        <v>4761</v>
      </c>
      <c r="B1405" t="s">
        <v>4762</v>
      </c>
      <c r="C1405" t="s">
        <v>4763</v>
      </c>
      <c r="D1405" t="s">
        <v>4720</v>
      </c>
      <c r="E1405" t="s">
        <v>4721</v>
      </c>
      <c r="F1405" t="str">
        <f>HYPERLINK("https://talan.bank.gov.ua/get-user-certificate/0ep93AbZ67R7FEQQ-wm8","Завантажити сертифікат")</f>
        <v>Завантажити сертифікат</v>
      </c>
    </row>
    <row r="1406" spans="1:6" x14ac:dyDescent="0.3">
      <c r="A1406" t="s">
        <v>4764</v>
      </c>
      <c r="B1406" t="s">
        <v>4765</v>
      </c>
      <c r="C1406" t="s">
        <v>4766</v>
      </c>
      <c r="D1406" t="s">
        <v>4767</v>
      </c>
      <c r="E1406" t="s">
        <v>4768</v>
      </c>
      <c r="F1406" t="str">
        <f>HYPERLINK("https://talan.bank.gov.ua/get-user-certificate/0ep938vGyl-slzieprTA","Завантажити сертифікат")</f>
        <v>Завантажити сертифікат</v>
      </c>
    </row>
    <row r="1407" spans="1:6" x14ac:dyDescent="0.3">
      <c r="A1407" t="s">
        <v>4769</v>
      </c>
      <c r="B1407" t="s">
        <v>4770</v>
      </c>
      <c r="C1407" t="s">
        <v>4771</v>
      </c>
      <c r="D1407" t="s">
        <v>4767</v>
      </c>
      <c r="E1407" t="s">
        <v>4768</v>
      </c>
      <c r="F1407" t="str">
        <f>HYPERLINK("https://talan.bank.gov.ua/get-user-certificate/0ep93LcdOiN_IVazDss_","Завантажити сертифікат")</f>
        <v>Завантажити сертифікат</v>
      </c>
    </row>
    <row r="1408" spans="1:6" x14ac:dyDescent="0.3">
      <c r="A1408" t="s">
        <v>4772</v>
      </c>
      <c r="B1408" t="s">
        <v>4773</v>
      </c>
      <c r="C1408" t="s">
        <v>4774</v>
      </c>
      <c r="D1408" t="s">
        <v>4767</v>
      </c>
      <c r="E1408" t="s">
        <v>4768</v>
      </c>
      <c r="F1408" t="str">
        <f>HYPERLINK("https://talan.bank.gov.ua/get-user-certificate/0ep93TFz16LMzGA8QwMz","Завантажити сертифікат")</f>
        <v>Завантажити сертифікат</v>
      </c>
    </row>
    <row r="1409" spans="1:6" x14ac:dyDescent="0.3">
      <c r="A1409" t="s">
        <v>4775</v>
      </c>
      <c r="B1409" t="s">
        <v>4776</v>
      </c>
      <c r="C1409" t="s">
        <v>4777</v>
      </c>
      <c r="D1409" t="s">
        <v>4767</v>
      </c>
      <c r="E1409" t="s">
        <v>4768</v>
      </c>
      <c r="F1409" t="str">
        <f>HYPERLINK("https://talan.bank.gov.ua/get-user-certificate/0ep93DU7t3z9h1MhGaoq","Завантажити сертифікат")</f>
        <v>Завантажити сертифікат</v>
      </c>
    </row>
    <row r="1410" spans="1:6" x14ac:dyDescent="0.3">
      <c r="A1410" t="s">
        <v>4778</v>
      </c>
      <c r="B1410" t="s">
        <v>4779</v>
      </c>
      <c r="C1410" t="s">
        <v>4780</v>
      </c>
      <c r="D1410" t="s">
        <v>4767</v>
      </c>
      <c r="E1410" t="s">
        <v>4768</v>
      </c>
      <c r="F1410" t="str">
        <f>HYPERLINK("https://talan.bank.gov.ua/get-user-certificate/0ep93Mh0ZJ7OO5bHR2pC","Завантажити сертифікат")</f>
        <v>Завантажити сертифікат</v>
      </c>
    </row>
    <row r="1411" spans="1:6" x14ac:dyDescent="0.3">
      <c r="A1411" t="s">
        <v>4781</v>
      </c>
      <c r="B1411" t="s">
        <v>4782</v>
      </c>
      <c r="C1411" t="s">
        <v>4783</v>
      </c>
      <c r="D1411" t="s">
        <v>4767</v>
      </c>
      <c r="E1411" t="s">
        <v>4768</v>
      </c>
      <c r="F1411" t="str">
        <f>HYPERLINK("https://talan.bank.gov.ua/get-user-certificate/0ep934snWnRYqx3r6NIo","Завантажити сертифікат")</f>
        <v>Завантажити сертифікат</v>
      </c>
    </row>
    <row r="1412" spans="1:6" x14ac:dyDescent="0.3">
      <c r="A1412" t="s">
        <v>4784</v>
      </c>
      <c r="B1412" t="s">
        <v>4785</v>
      </c>
      <c r="C1412" t="s">
        <v>4786</v>
      </c>
      <c r="D1412" t="s">
        <v>4787</v>
      </c>
      <c r="E1412" t="s">
        <v>4768</v>
      </c>
      <c r="F1412" t="str">
        <f>HYPERLINK("https://talan.bank.gov.ua/get-user-certificate/0ep93S4y1oLU16satrlB","Завантажити сертифікат")</f>
        <v>Завантажити сертифікат</v>
      </c>
    </row>
    <row r="1413" spans="1:6" x14ac:dyDescent="0.3">
      <c r="A1413" t="s">
        <v>4788</v>
      </c>
      <c r="B1413" t="s">
        <v>4789</v>
      </c>
      <c r="C1413" t="s">
        <v>4790</v>
      </c>
      <c r="D1413" t="s">
        <v>4787</v>
      </c>
      <c r="E1413" t="s">
        <v>4768</v>
      </c>
      <c r="F1413" t="str">
        <f>HYPERLINK("https://talan.bank.gov.ua/get-user-certificate/0ep93jNdmK0kdLQ4cIPa","Завантажити сертифікат")</f>
        <v>Завантажити сертифікат</v>
      </c>
    </row>
    <row r="1414" spans="1:6" x14ac:dyDescent="0.3">
      <c r="A1414" t="s">
        <v>4791</v>
      </c>
      <c r="B1414" t="s">
        <v>4792</v>
      </c>
      <c r="C1414" t="s">
        <v>4793</v>
      </c>
      <c r="D1414" t="s">
        <v>4787</v>
      </c>
      <c r="E1414" t="s">
        <v>4768</v>
      </c>
      <c r="F1414" t="str">
        <f>HYPERLINK("https://talan.bank.gov.ua/get-user-certificate/0ep93Clri1gb616plh4Y","Завантажити сертифікат")</f>
        <v>Завантажити сертифікат</v>
      </c>
    </row>
    <row r="1415" spans="1:6" x14ac:dyDescent="0.3">
      <c r="A1415" t="s">
        <v>4794</v>
      </c>
      <c r="B1415" t="s">
        <v>4795</v>
      </c>
      <c r="C1415" t="s">
        <v>4796</v>
      </c>
      <c r="D1415" t="s">
        <v>4787</v>
      </c>
      <c r="E1415" t="s">
        <v>4768</v>
      </c>
      <c r="F1415" t="str">
        <f>HYPERLINK("https://talan.bank.gov.ua/get-user-certificate/0ep932Jvk8i45NRp279T","Завантажити сертифікат")</f>
        <v>Завантажити сертифікат</v>
      </c>
    </row>
    <row r="1416" spans="1:6" x14ac:dyDescent="0.3">
      <c r="A1416" t="s">
        <v>4797</v>
      </c>
      <c r="B1416" t="s">
        <v>4798</v>
      </c>
      <c r="C1416" t="s">
        <v>4799</v>
      </c>
      <c r="D1416" t="s">
        <v>4787</v>
      </c>
      <c r="E1416" t="s">
        <v>4768</v>
      </c>
      <c r="F1416" t="str">
        <f>HYPERLINK("https://talan.bank.gov.ua/get-user-certificate/0ep93Uf6h2cjtrzJHVB4","Завантажити сертифікат")</f>
        <v>Завантажити сертифікат</v>
      </c>
    </row>
    <row r="1417" spans="1:6" x14ac:dyDescent="0.3">
      <c r="A1417" t="s">
        <v>4800</v>
      </c>
      <c r="B1417" t="s">
        <v>4801</v>
      </c>
      <c r="C1417" t="s">
        <v>4802</v>
      </c>
      <c r="D1417" t="s">
        <v>4787</v>
      </c>
      <c r="E1417" t="s">
        <v>4768</v>
      </c>
      <c r="F1417" t="str">
        <f>HYPERLINK("https://talan.bank.gov.ua/get-user-certificate/0ep936NF9_j-kvQ_asns","Завантажити сертифікат")</f>
        <v>Завантажити сертифікат</v>
      </c>
    </row>
    <row r="1418" spans="1:6" x14ac:dyDescent="0.3">
      <c r="A1418" t="s">
        <v>4803</v>
      </c>
      <c r="B1418" t="s">
        <v>4804</v>
      </c>
      <c r="C1418" t="s">
        <v>4805</v>
      </c>
      <c r="D1418" t="s">
        <v>4787</v>
      </c>
      <c r="E1418" t="s">
        <v>4768</v>
      </c>
      <c r="F1418" t="str">
        <f>HYPERLINK("https://talan.bank.gov.ua/get-user-certificate/0ep93yEPMsg00Q4qWtS1","Завантажити сертифікат")</f>
        <v>Завантажити сертифікат</v>
      </c>
    </row>
    <row r="1419" spans="1:6" x14ac:dyDescent="0.3">
      <c r="A1419" t="s">
        <v>4806</v>
      </c>
      <c r="B1419" t="s">
        <v>4807</v>
      </c>
      <c r="C1419" t="s">
        <v>4808</v>
      </c>
      <c r="D1419" t="s">
        <v>4787</v>
      </c>
      <c r="E1419" t="s">
        <v>4768</v>
      </c>
      <c r="F1419" t="str">
        <f>HYPERLINK("https://talan.bank.gov.ua/get-user-certificate/0ep93otr441yl2FzTbna","Завантажити сертифікат")</f>
        <v>Завантажити сертифікат</v>
      </c>
    </row>
    <row r="1420" spans="1:6" x14ac:dyDescent="0.3">
      <c r="A1420" t="s">
        <v>4809</v>
      </c>
      <c r="B1420" t="s">
        <v>4810</v>
      </c>
      <c r="C1420" t="s">
        <v>4811</v>
      </c>
      <c r="D1420" t="s">
        <v>4812</v>
      </c>
      <c r="E1420" t="s">
        <v>4813</v>
      </c>
      <c r="F1420" t="str">
        <f>HYPERLINK("https://talan.bank.gov.ua/get-user-certificate/0ep93Cmlh5mv_tEfrgyG","Завантажити сертифікат")</f>
        <v>Завантажити сертифікат</v>
      </c>
    </row>
    <row r="1421" spans="1:6" x14ac:dyDescent="0.3">
      <c r="A1421" t="s">
        <v>4814</v>
      </c>
      <c r="B1421" t="s">
        <v>4815</v>
      </c>
      <c r="C1421" t="s">
        <v>4816</v>
      </c>
      <c r="D1421" t="s">
        <v>4812</v>
      </c>
      <c r="E1421" t="s">
        <v>4813</v>
      </c>
      <c r="F1421" t="str">
        <f>HYPERLINK("https://talan.bank.gov.ua/get-user-certificate/0ep93hEzKekId4DpsAkQ","Завантажити сертифікат")</f>
        <v>Завантажити сертифікат</v>
      </c>
    </row>
    <row r="1422" spans="1:6" x14ac:dyDescent="0.3">
      <c r="A1422" t="s">
        <v>4817</v>
      </c>
      <c r="B1422" t="s">
        <v>4818</v>
      </c>
      <c r="C1422" t="s">
        <v>4819</v>
      </c>
      <c r="D1422" t="s">
        <v>4812</v>
      </c>
      <c r="E1422" t="s">
        <v>4813</v>
      </c>
      <c r="F1422" t="str">
        <f>HYPERLINK("https://talan.bank.gov.ua/get-user-certificate/0ep937Vo0hURRi6kXCkc","Завантажити сертифікат")</f>
        <v>Завантажити сертифікат</v>
      </c>
    </row>
    <row r="1423" spans="1:6" x14ac:dyDescent="0.3">
      <c r="A1423" t="s">
        <v>4820</v>
      </c>
      <c r="B1423" t="s">
        <v>3396</v>
      </c>
      <c r="C1423" t="s">
        <v>4821</v>
      </c>
      <c r="D1423" t="s">
        <v>4812</v>
      </c>
      <c r="E1423" t="s">
        <v>4813</v>
      </c>
      <c r="F1423" t="str">
        <f>HYPERLINK("https://talan.bank.gov.ua/get-user-certificate/0ep93CzecJQVcBufaJuo","Завантажити сертифікат")</f>
        <v>Завантажити сертифікат</v>
      </c>
    </row>
    <row r="1424" spans="1:6" x14ac:dyDescent="0.3">
      <c r="A1424" t="s">
        <v>4822</v>
      </c>
      <c r="B1424" t="s">
        <v>4823</v>
      </c>
      <c r="C1424" t="s">
        <v>4824</v>
      </c>
      <c r="D1424" t="s">
        <v>4812</v>
      </c>
      <c r="E1424" t="s">
        <v>4813</v>
      </c>
      <c r="F1424" t="str">
        <f>HYPERLINK("https://talan.bank.gov.ua/get-user-certificate/0ep93u8X82BnNkaMck1j","Завантажити сертифікат")</f>
        <v>Завантажити сертифікат</v>
      </c>
    </row>
    <row r="1425" spans="1:6" x14ac:dyDescent="0.3">
      <c r="A1425" t="s">
        <v>4825</v>
      </c>
      <c r="B1425" t="s">
        <v>4826</v>
      </c>
      <c r="C1425" t="s">
        <v>4827</v>
      </c>
      <c r="D1425" t="s">
        <v>4812</v>
      </c>
      <c r="E1425" t="s">
        <v>4813</v>
      </c>
      <c r="F1425" t="str">
        <f>HYPERLINK("https://talan.bank.gov.ua/get-user-certificate/0ep937O-52JR912-4hDP","Завантажити сертифікат")</f>
        <v>Завантажити сертифікат</v>
      </c>
    </row>
    <row r="1426" spans="1:6" x14ac:dyDescent="0.3">
      <c r="A1426" t="s">
        <v>4828</v>
      </c>
      <c r="B1426" t="s">
        <v>4829</v>
      </c>
      <c r="C1426" t="s">
        <v>4830</v>
      </c>
      <c r="D1426" t="s">
        <v>4812</v>
      </c>
      <c r="E1426" t="s">
        <v>4813</v>
      </c>
      <c r="F1426" t="str">
        <f>HYPERLINK("https://talan.bank.gov.ua/get-user-certificate/0ep9347jNaen-hAzZaw_","Завантажити сертифікат")</f>
        <v>Завантажити сертифікат</v>
      </c>
    </row>
    <row r="1427" spans="1:6" x14ac:dyDescent="0.3">
      <c r="A1427" t="s">
        <v>4831</v>
      </c>
      <c r="B1427" t="s">
        <v>4832</v>
      </c>
      <c r="C1427" t="s">
        <v>4833</v>
      </c>
      <c r="D1427" t="s">
        <v>4812</v>
      </c>
      <c r="E1427" t="s">
        <v>4813</v>
      </c>
      <c r="F1427" t="str">
        <f>HYPERLINK("https://talan.bank.gov.ua/get-user-certificate/0ep93L27ouEfE9pGj0gZ","Завантажити сертифікат")</f>
        <v>Завантажити сертифікат</v>
      </c>
    </row>
    <row r="1428" spans="1:6" x14ac:dyDescent="0.3">
      <c r="A1428" t="s">
        <v>4834</v>
      </c>
      <c r="B1428" t="s">
        <v>4835</v>
      </c>
      <c r="C1428" t="s">
        <v>4836</v>
      </c>
      <c r="D1428" t="s">
        <v>4812</v>
      </c>
      <c r="E1428" t="s">
        <v>4813</v>
      </c>
      <c r="F1428" t="str">
        <f>HYPERLINK("https://talan.bank.gov.ua/get-user-certificate/0ep93fGx4VZoRoLNgB_n","Завантажити сертифікат")</f>
        <v>Завантажити сертифікат</v>
      </c>
    </row>
    <row r="1429" spans="1:6" x14ac:dyDescent="0.3">
      <c r="A1429" t="s">
        <v>4837</v>
      </c>
      <c r="B1429" t="s">
        <v>4838</v>
      </c>
      <c r="C1429" t="s">
        <v>4839</v>
      </c>
      <c r="D1429" t="s">
        <v>4812</v>
      </c>
      <c r="E1429" t="s">
        <v>4813</v>
      </c>
      <c r="F1429" t="str">
        <f>HYPERLINK("https://talan.bank.gov.ua/get-user-certificate/0ep93PANjFrTUYUDGjeJ","Завантажити сертифікат")</f>
        <v>Завантажити сертифікат</v>
      </c>
    </row>
    <row r="1430" spans="1:6" x14ac:dyDescent="0.3">
      <c r="A1430" t="s">
        <v>4840</v>
      </c>
      <c r="B1430" t="s">
        <v>4841</v>
      </c>
      <c r="C1430" t="s">
        <v>4842</v>
      </c>
      <c r="D1430" t="s">
        <v>4812</v>
      </c>
      <c r="E1430" t="s">
        <v>4813</v>
      </c>
      <c r="F1430" t="str">
        <f>HYPERLINK("https://talan.bank.gov.ua/get-user-certificate/0ep939a0HieiTuur_5OC","Завантажити сертифікат")</f>
        <v>Завантажити сертифікат</v>
      </c>
    </row>
    <row r="1431" spans="1:6" x14ac:dyDescent="0.3">
      <c r="A1431" t="s">
        <v>4843</v>
      </c>
      <c r="B1431" t="s">
        <v>4844</v>
      </c>
      <c r="C1431" t="s">
        <v>4845</v>
      </c>
      <c r="D1431" t="s">
        <v>4812</v>
      </c>
      <c r="E1431" t="s">
        <v>4813</v>
      </c>
      <c r="F1431" t="str">
        <f>HYPERLINK("https://talan.bank.gov.ua/get-user-certificate/0ep93d5wNhwmhkpml1YR","Завантажити сертифікат")</f>
        <v>Завантажити сертифікат</v>
      </c>
    </row>
    <row r="1432" spans="1:6" x14ac:dyDescent="0.3">
      <c r="A1432" t="s">
        <v>4846</v>
      </c>
      <c r="B1432" t="s">
        <v>4847</v>
      </c>
      <c r="C1432" t="s">
        <v>4848</v>
      </c>
      <c r="D1432" t="s">
        <v>4812</v>
      </c>
      <c r="E1432" t="s">
        <v>4813</v>
      </c>
      <c r="F1432" t="str">
        <f>HYPERLINK("https://talan.bank.gov.ua/get-user-certificate/0ep93iwtIH4OJ_rjZvey","Завантажити сертифікат")</f>
        <v>Завантажити сертифікат</v>
      </c>
    </row>
    <row r="1433" spans="1:6" x14ac:dyDescent="0.3">
      <c r="A1433" t="s">
        <v>4849</v>
      </c>
      <c r="B1433" t="s">
        <v>4850</v>
      </c>
      <c r="C1433" t="s">
        <v>4851</v>
      </c>
      <c r="D1433" t="s">
        <v>4812</v>
      </c>
      <c r="E1433" t="s">
        <v>4813</v>
      </c>
      <c r="F1433" t="str">
        <f>HYPERLINK("https://talan.bank.gov.ua/get-user-certificate/0ep93WZXF1Ugr3NDrQoP","Завантажити сертифікат")</f>
        <v>Завантажити сертифікат</v>
      </c>
    </row>
    <row r="1434" spans="1:6" x14ac:dyDescent="0.3">
      <c r="A1434" t="s">
        <v>4852</v>
      </c>
      <c r="B1434" t="s">
        <v>4853</v>
      </c>
      <c r="C1434" t="s">
        <v>4854</v>
      </c>
      <c r="D1434" t="s">
        <v>4855</v>
      </c>
      <c r="E1434" t="s">
        <v>4856</v>
      </c>
      <c r="F1434" t="str">
        <f>HYPERLINK("https://talan.bank.gov.ua/get-user-certificate/0ep93McUnkubVrRSv48g","Завантажити сертифікат")</f>
        <v>Завантажити сертифікат</v>
      </c>
    </row>
    <row r="1435" spans="1:6" x14ac:dyDescent="0.3">
      <c r="A1435" t="s">
        <v>4857</v>
      </c>
      <c r="B1435" t="s">
        <v>4858</v>
      </c>
      <c r="C1435" t="s">
        <v>4859</v>
      </c>
      <c r="D1435" t="s">
        <v>4855</v>
      </c>
      <c r="E1435" t="s">
        <v>4856</v>
      </c>
      <c r="F1435" t="str">
        <f>HYPERLINK("https://talan.bank.gov.ua/get-user-certificate/0ep93Eat2cPNhRwGRXpG","Завантажити сертифікат")</f>
        <v>Завантажити сертифікат</v>
      </c>
    </row>
    <row r="1436" spans="1:6" x14ac:dyDescent="0.3">
      <c r="A1436" t="s">
        <v>4860</v>
      </c>
      <c r="B1436" t="s">
        <v>4861</v>
      </c>
      <c r="C1436" t="s">
        <v>4862</v>
      </c>
      <c r="D1436" t="s">
        <v>4855</v>
      </c>
      <c r="E1436" t="s">
        <v>4856</v>
      </c>
      <c r="F1436" t="str">
        <f>HYPERLINK("https://talan.bank.gov.ua/get-user-certificate/0ep9309rfdFWC5MFjuUn","Завантажити сертифікат")</f>
        <v>Завантажити сертифікат</v>
      </c>
    </row>
    <row r="1437" spans="1:6" x14ac:dyDescent="0.3">
      <c r="A1437" t="s">
        <v>4863</v>
      </c>
      <c r="B1437" t="s">
        <v>4864</v>
      </c>
      <c r="C1437" t="s">
        <v>4865</v>
      </c>
      <c r="D1437" t="s">
        <v>4855</v>
      </c>
      <c r="E1437" t="s">
        <v>4856</v>
      </c>
      <c r="F1437" t="str">
        <f>HYPERLINK("https://talan.bank.gov.ua/get-user-certificate/0ep93zv8B7_ZVrOkr3JB","Завантажити сертифікат")</f>
        <v>Завантажити сертифікат</v>
      </c>
    </row>
    <row r="1438" spans="1:6" x14ac:dyDescent="0.3">
      <c r="A1438" t="s">
        <v>4866</v>
      </c>
      <c r="B1438" t="s">
        <v>4867</v>
      </c>
      <c r="C1438" t="s">
        <v>4868</v>
      </c>
      <c r="D1438" t="s">
        <v>4855</v>
      </c>
      <c r="E1438" t="s">
        <v>4856</v>
      </c>
      <c r="F1438" t="str">
        <f>HYPERLINK("https://talan.bank.gov.ua/get-user-certificate/0ep933FFjjvXUjSyv4ze","Завантажити сертифікат")</f>
        <v>Завантажити сертифікат</v>
      </c>
    </row>
    <row r="1439" spans="1:6" x14ac:dyDescent="0.3">
      <c r="A1439" t="s">
        <v>4869</v>
      </c>
      <c r="B1439" t="s">
        <v>4870</v>
      </c>
      <c r="C1439" t="s">
        <v>4871</v>
      </c>
      <c r="D1439" t="s">
        <v>4855</v>
      </c>
      <c r="E1439" t="s">
        <v>4856</v>
      </c>
      <c r="F1439" t="str">
        <f>HYPERLINK("https://talan.bank.gov.ua/get-user-certificate/0ep93NoXVHjIzOFwm-NO","Завантажити сертифікат")</f>
        <v>Завантажити сертифікат</v>
      </c>
    </row>
    <row r="1440" spans="1:6" x14ac:dyDescent="0.3">
      <c r="A1440" t="s">
        <v>4872</v>
      </c>
      <c r="B1440" t="s">
        <v>4873</v>
      </c>
      <c r="C1440" t="s">
        <v>4874</v>
      </c>
      <c r="D1440" t="s">
        <v>4855</v>
      </c>
      <c r="E1440" t="s">
        <v>4856</v>
      </c>
      <c r="F1440" t="str">
        <f>HYPERLINK("https://talan.bank.gov.ua/get-user-certificate/0ep93dS_kaBO1nsfaVc9","Завантажити сертифікат")</f>
        <v>Завантажити сертифікат</v>
      </c>
    </row>
    <row r="1441" spans="1:6" x14ac:dyDescent="0.3">
      <c r="A1441" t="s">
        <v>4875</v>
      </c>
      <c r="B1441" t="s">
        <v>4876</v>
      </c>
      <c r="C1441" t="s">
        <v>4877</v>
      </c>
      <c r="D1441" t="s">
        <v>4878</v>
      </c>
      <c r="E1441" t="s">
        <v>4856</v>
      </c>
      <c r="F1441" t="str">
        <f>HYPERLINK("https://talan.bank.gov.ua/get-user-certificate/0ep93E3wl3ZzlK7CGBx4","Завантажити сертифікат")</f>
        <v>Завантажити сертифікат</v>
      </c>
    </row>
    <row r="1442" spans="1:6" x14ac:dyDescent="0.3">
      <c r="A1442" t="s">
        <v>4879</v>
      </c>
      <c r="B1442" t="s">
        <v>4880</v>
      </c>
      <c r="C1442" t="s">
        <v>4881</v>
      </c>
      <c r="D1442" t="s">
        <v>4878</v>
      </c>
      <c r="E1442" t="s">
        <v>4856</v>
      </c>
      <c r="F1442" t="str">
        <f>HYPERLINK("https://talan.bank.gov.ua/get-user-certificate/0ep93ncpwQdfACae3jwg","Завантажити сертифікат")</f>
        <v>Завантажити сертифікат</v>
      </c>
    </row>
    <row r="1443" spans="1:6" x14ac:dyDescent="0.3">
      <c r="A1443" t="s">
        <v>4882</v>
      </c>
      <c r="B1443" t="s">
        <v>4883</v>
      </c>
      <c r="C1443" t="s">
        <v>4884</v>
      </c>
      <c r="D1443" t="s">
        <v>4878</v>
      </c>
      <c r="E1443" t="s">
        <v>4856</v>
      </c>
      <c r="F1443" t="str">
        <f>HYPERLINK("https://talan.bank.gov.ua/get-user-certificate/0ep93OVyT0fA3yOYuMxe","Завантажити сертифікат")</f>
        <v>Завантажити сертифікат</v>
      </c>
    </row>
    <row r="1444" spans="1:6" x14ac:dyDescent="0.3">
      <c r="A1444" t="s">
        <v>4885</v>
      </c>
      <c r="B1444" t="s">
        <v>4886</v>
      </c>
      <c r="C1444" t="s">
        <v>4887</v>
      </c>
      <c r="D1444" t="s">
        <v>4878</v>
      </c>
      <c r="E1444" t="s">
        <v>4856</v>
      </c>
      <c r="F1444" t="str">
        <f>HYPERLINK("https://talan.bank.gov.ua/get-user-certificate/0ep93rB73aE4lBC-fChi","Завантажити сертифікат")</f>
        <v>Завантажити сертифікат</v>
      </c>
    </row>
    <row r="1445" spans="1:6" x14ac:dyDescent="0.3">
      <c r="A1445" t="s">
        <v>4888</v>
      </c>
      <c r="B1445" t="s">
        <v>4889</v>
      </c>
      <c r="C1445" t="s">
        <v>4890</v>
      </c>
      <c r="D1445" t="s">
        <v>4878</v>
      </c>
      <c r="E1445" t="s">
        <v>4856</v>
      </c>
      <c r="F1445" t="str">
        <f>HYPERLINK("https://talan.bank.gov.ua/get-user-certificate/0ep933Tlk2KnOIr_TA6c","Завантажити сертифікат")</f>
        <v>Завантажити сертифікат</v>
      </c>
    </row>
    <row r="1446" spans="1:6" x14ac:dyDescent="0.3">
      <c r="A1446" t="s">
        <v>4891</v>
      </c>
      <c r="B1446" t="s">
        <v>4892</v>
      </c>
      <c r="C1446" t="s">
        <v>4893</v>
      </c>
      <c r="D1446" t="s">
        <v>4894</v>
      </c>
      <c r="E1446" t="s">
        <v>4895</v>
      </c>
      <c r="F1446" t="str">
        <f>HYPERLINK("https://talan.bank.gov.ua/get-user-certificate/0ep93yqIkqrfv1MSGHM2","Завантажити сертифікат")</f>
        <v>Завантажити сертифікат</v>
      </c>
    </row>
    <row r="1447" spans="1:6" x14ac:dyDescent="0.3">
      <c r="A1447" t="s">
        <v>4896</v>
      </c>
      <c r="B1447" t="s">
        <v>4897</v>
      </c>
      <c r="C1447" t="s">
        <v>4898</v>
      </c>
      <c r="D1447" t="s">
        <v>4894</v>
      </c>
      <c r="E1447" t="s">
        <v>4895</v>
      </c>
      <c r="F1447" t="str">
        <f>HYPERLINK("https://talan.bank.gov.ua/get-user-certificate/0ep93eWYyEbh1jDW6myL","Завантажити сертифікат")</f>
        <v>Завантажити сертифікат</v>
      </c>
    </row>
    <row r="1448" spans="1:6" x14ac:dyDescent="0.3">
      <c r="A1448" t="s">
        <v>4899</v>
      </c>
      <c r="B1448" t="s">
        <v>4900</v>
      </c>
      <c r="C1448" t="s">
        <v>4901</v>
      </c>
      <c r="D1448" t="s">
        <v>4902</v>
      </c>
      <c r="E1448" t="s">
        <v>4903</v>
      </c>
      <c r="F1448" t="str">
        <f>HYPERLINK("https://talan.bank.gov.ua/get-user-certificate/0ep93mekXoI8g5RILKan","Завантажити сертифікат")</f>
        <v>Завантажити сертифікат</v>
      </c>
    </row>
    <row r="1449" spans="1:6" x14ac:dyDescent="0.3">
      <c r="A1449" t="s">
        <v>4904</v>
      </c>
      <c r="B1449" t="s">
        <v>4905</v>
      </c>
      <c r="C1449" t="s">
        <v>4906</v>
      </c>
      <c r="D1449" t="s">
        <v>4902</v>
      </c>
      <c r="E1449" t="s">
        <v>4903</v>
      </c>
      <c r="F1449" t="str">
        <f>HYPERLINK("https://talan.bank.gov.ua/get-user-certificate/0ep93KbGkWZuM4MgvuxJ","Завантажити сертифікат")</f>
        <v>Завантажити сертифікат</v>
      </c>
    </row>
    <row r="1450" spans="1:6" x14ac:dyDescent="0.3">
      <c r="A1450" t="s">
        <v>4907</v>
      </c>
      <c r="B1450" t="s">
        <v>4908</v>
      </c>
      <c r="C1450" t="s">
        <v>4909</v>
      </c>
      <c r="D1450" t="s">
        <v>4902</v>
      </c>
      <c r="E1450" t="s">
        <v>4903</v>
      </c>
      <c r="F1450" t="str">
        <f>HYPERLINK("https://talan.bank.gov.ua/get-user-certificate/0ep93jiaOmKZ7u9nRwVB","Завантажити сертифікат")</f>
        <v>Завантажити сертифікат</v>
      </c>
    </row>
    <row r="1451" spans="1:6" x14ac:dyDescent="0.3">
      <c r="A1451" t="s">
        <v>4910</v>
      </c>
      <c r="B1451" t="s">
        <v>4911</v>
      </c>
      <c r="C1451" t="s">
        <v>4912</v>
      </c>
      <c r="D1451" t="s">
        <v>4913</v>
      </c>
      <c r="E1451" t="s">
        <v>4914</v>
      </c>
      <c r="F1451" t="str">
        <f>HYPERLINK("https://talan.bank.gov.ua/get-user-certificate/0ep93XzTSvgFcjr0Sqcg","Завантажити сертифікат")</f>
        <v>Завантажити сертифікат</v>
      </c>
    </row>
    <row r="1452" spans="1:6" x14ac:dyDescent="0.3">
      <c r="A1452" t="s">
        <v>4915</v>
      </c>
      <c r="B1452" t="s">
        <v>4916</v>
      </c>
      <c r="C1452" t="s">
        <v>4917</v>
      </c>
      <c r="D1452" t="s">
        <v>4913</v>
      </c>
      <c r="E1452" t="s">
        <v>4914</v>
      </c>
      <c r="F1452" t="str">
        <f>HYPERLINK("https://talan.bank.gov.ua/get-user-certificate/0ep93rK5NPzEmuUOPcAI","Завантажити сертифікат")</f>
        <v>Завантажити сертифікат</v>
      </c>
    </row>
    <row r="1453" spans="1:6" x14ac:dyDescent="0.3">
      <c r="A1453" t="s">
        <v>4918</v>
      </c>
      <c r="B1453" t="s">
        <v>4919</v>
      </c>
      <c r="C1453" t="s">
        <v>4920</v>
      </c>
      <c r="D1453" t="s">
        <v>4913</v>
      </c>
      <c r="E1453" t="s">
        <v>4914</v>
      </c>
      <c r="F1453" t="str">
        <f>HYPERLINK("https://talan.bank.gov.ua/get-user-certificate/0ep93KMMAiY2aOAdFs3d","Завантажити сертифікат")</f>
        <v>Завантажити сертифікат</v>
      </c>
    </row>
    <row r="1454" spans="1:6" x14ac:dyDescent="0.3">
      <c r="A1454" t="s">
        <v>4921</v>
      </c>
      <c r="B1454" t="s">
        <v>4922</v>
      </c>
      <c r="C1454" t="s">
        <v>4923</v>
      </c>
      <c r="D1454" t="s">
        <v>4913</v>
      </c>
      <c r="E1454" t="s">
        <v>4914</v>
      </c>
      <c r="F1454" t="str">
        <f>HYPERLINK("https://talan.bank.gov.ua/get-user-certificate/0ep93DWmUY4RlDGxhknp","Завантажити сертифікат")</f>
        <v>Завантажити сертифікат</v>
      </c>
    </row>
    <row r="1455" spans="1:6" x14ac:dyDescent="0.3">
      <c r="A1455" t="s">
        <v>4924</v>
      </c>
      <c r="B1455" t="s">
        <v>4925</v>
      </c>
      <c r="C1455" t="s">
        <v>4926</v>
      </c>
      <c r="D1455" t="s">
        <v>4913</v>
      </c>
      <c r="E1455" t="s">
        <v>4914</v>
      </c>
      <c r="F1455" t="str">
        <f>HYPERLINK("https://talan.bank.gov.ua/get-user-certificate/0ep93vfyO3jbfWNeo-AB","Завантажити сертифікат")</f>
        <v>Завантажити сертифікат</v>
      </c>
    </row>
    <row r="1456" spans="1:6" x14ac:dyDescent="0.3">
      <c r="A1456" t="s">
        <v>4927</v>
      </c>
      <c r="B1456" t="s">
        <v>4928</v>
      </c>
      <c r="C1456" t="s">
        <v>4929</v>
      </c>
      <c r="D1456" t="s">
        <v>4913</v>
      </c>
      <c r="E1456" t="s">
        <v>4914</v>
      </c>
      <c r="F1456" t="str">
        <f>HYPERLINK("https://talan.bank.gov.ua/get-user-certificate/0ep93TxaCkWwYkV-8O9M","Завантажити сертифікат")</f>
        <v>Завантажити сертифікат</v>
      </c>
    </row>
    <row r="1457" spans="1:6" x14ac:dyDescent="0.3">
      <c r="A1457" t="s">
        <v>4930</v>
      </c>
      <c r="B1457" t="s">
        <v>4931</v>
      </c>
      <c r="C1457" t="s">
        <v>4932</v>
      </c>
      <c r="D1457" t="s">
        <v>4933</v>
      </c>
      <c r="E1457" t="s">
        <v>4914</v>
      </c>
      <c r="F1457" t="str">
        <f>HYPERLINK("https://talan.bank.gov.ua/get-user-certificate/0ep93pkwcMmUA7C4ltbm","Завантажити сертифікат")</f>
        <v>Завантажити сертифікат</v>
      </c>
    </row>
    <row r="1458" spans="1:6" x14ac:dyDescent="0.3">
      <c r="A1458" t="s">
        <v>4934</v>
      </c>
      <c r="B1458" t="s">
        <v>4935</v>
      </c>
      <c r="C1458" t="s">
        <v>4936</v>
      </c>
      <c r="D1458" t="s">
        <v>4933</v>
      </c>
      <c r="E1458" t="s">
        <v>4914</v>
      </c>
      <c r="F1458" t="str">
        <f>HYPERLINK("https://talan.bank.gov.ua/get-user-certificate/0ep93AAYy3AW0KltSFZs","Завантажити сертифікат")</f>
        <v>Завантажити сертифікат</v>
      </c>
    </row>
    <row r="1459" spans="1:6" x14ac:dyDescent="0.3">
      <c r="A1459" t="s">
        <v>4937</v>
      </c>
      <c r="B1459" t="s">
        <v>4938</v>
      </c>
      <c r="C1459" t="s">
        <v>4939</v>
      </c>
      <c r="D1459" t="s">
        <v>4933</v>
      </c>
      <c r="E1459" t="s">
        <v>4914</v>
      </c>
      <c r="F1459" t="str">
        <f>HYPERLINK("https://talan.bank.gov.ua/get-user-certificate/0ep93AzF_370Tjw5xa08","Завантажити сертифікат")</f>
        <v>Завантажити сертифікат</v>
      </c>
    </row>
    <row r="1460" spans="1:6" x14ac:dyDescent="0.3">
      <c r="A1460" t="s">
        <v>4940</v>
      </c>
      <c r="B1460" t="s">
        <v>4941</v>
      </c>
      <c r="C1460" t="s">
        <v>4942</v>
      </c>
      <c r="D1460" t="s">
        <v>4943</v>
      </c>
      <c r="E1460" t="s">
        <v>4944</v>
      </c>
      <c r="F1460" t="str">
        <f>HYPERLINK("https://talan.bank.gov.ua/get-user-certificate/0ep93dFWrFry9dutMdnG","Завантажити сертифікат")</f>
        <v>Завантажити сертифікат</v>
      </c>
    </row>
    <row r="1461" spans="1:6" x14ac:dyDescent="0.3">
      <c r="A1461" t="s">
        <v>4945</v>
      </c>
      <c r="B1461" t="s">
        <v>4946</v>
      </c>
      <c r="C1461" t="s">
        <v>4947</v>
      </c>
      <c r="D1461" t="s">
        <v>4943</v>
      </c>
      <c r="E1461" t="s">
        <v>4944</v>
      </c>
      <c r="F1461" t="str">
        <f>HYPERLINK("https://talan.bank.gov.ua/get-user-certificate/0ep93TlfXvf6xhyu5aWL","Завантажити сертифікат")</f>
        <v>Завантажити сертифікат</v>
      </c>
    </row>
    <row r="1462" spans="1:6" x14ac:dyDescent="0.3">
      <c r="A1462" t="s">
        <v>4948</v>
      </c>
      <c r="B1462" t="s">
        <v>4949</v>
      </c>
      <c r="C1462" t="s">
        <v>4950</v>
      </c>
      <c r="D1462" t="s">
        <v>4943</v>
      </c>
      <c r="E1462" t="s">
        <v>4944</v>
      </c>
      <c r="F1462" t="str">
        <f>HYPERLINK("https://talan.bank.gov.ua/get-user-certificate/0ep93hnfG1i1kHezlGgg","Завантажити сертифікат")</f>
        <v>Завантажити сертифікат</v>
      </c>
    </row>
    <row r="1463" spans="1:6" x14ac:dyDescent="0.3">
      <c r="A1463" t="s">
        <v>4951</v>
      </c>
      <c r="B1463" t="s">
        <v>4952</v>
      </c>
      <c r="C1463" t="s">
        <v>4953</v>
      </c>
      <c r="D1463" t="s">
        <v>4943</v>
      </c>
      <c r="E1463" t="s">
        <v>4944</v>
      </c>
      <c r="F1463" t="str">
        <f>HYPERLINK("https://talan.bank.gov.ua/get-user-certificate/0ep937nXdfnWUFP3d1P_","Завантажити сертифікат")</f>
        <v>Завантажити сертифікат</v>
      </c>
    </row>
    <row r="1464" spans="1:6" x14ac:dyDescent="0.3">
      <c r="A1464" t="s">
        <v>4954</v>
      </c>
      <c r="B1464" t="s">
        <v>4955</v>
      </c>
      <c r="C1464" t="s">
        <v>4956</v>
      </c>
      <c r="D1464" t="s">
        <v>4957</v>
      </c>
      <c r="E1464" t="s">
        <v>4958</v>
      </c>
      <c r="F1464" t="str">
        <f>HYPERLINK("https://talan.bank.gov.ua/get-user-certificate/0ep93LLTHhCpiajJBsIn","Завантажити сертифікат")</f>
        <v>Завантажити сертифікат</v>
      </c>
    </row>
    <row r="1465" spans="1:6" x14ac:dyDescent="0.3">
      <c r="A1465" t="s">
        <v>4959</v>
      </c>
      <c r="B1465" t="s">
        <v>4960</v>
      </c>
      <c r="C1465" t="s">
        <v>4961</v>
      </c>
      <c r="D1465" t="s">
        <v>4957</v>
      </c>
      <c r="E1465" t="s">
        <v>4958</v>
      </c>
      <c r="F1465" t="str">
        <f>HYPERLINK("https://talan.bank.gov.ua/get-user-certificate/0ep93VY9yQrD0YN0OeT6","Завантажити сертифікат")</f>
        <v>Завантажити сертифікат</v>
      </c>
    </row>
    <row r="1466" spans="1:6" x14ac:dyDescent="0.3">
      <c r="A1466" t="s">
        <v>4962</v>
      </c>
      <c r="B1466" t="s">
        <v>4963</v>
      </c>
      <c r="C1466" t="s">
        <v>4964</v>
      </c>
      <c r="D1466" t="s">
        <v>4957</v>
      </c>
      <c r="E1466" t="s">
        <v>4958</v>
      </c>
      <c r="F1466" t="str">
        <f>HYPERLINK("https://talan.bank.gov.ua/get-user-certificate/0ep93bHVgLyCR_H9EVWw","Завантажити сертифікат")</f>
        <v>Завантажити сертифікат</v>
      </c>
    </row>
    <row r="1467" spans="1:6" x14ac:dyDescent="0.3">
      <c r="A1467" t="s">
        <v>4965</v>
      </c>
      <c r="B1467" t="s">
        <v>4966</v>
      </c>
      <c r="C1467" t="s">
        <v>4967</v>
      </c>
      <c r="D1467" t="s">
        <v>4957</v>
      </c>
      <c r="E1467" t="s">
        <v>4958</v>
      </c>
      <c r="F1467" t="str">
        <f>HYPERLINK("https://talan.bank.gov.ua/get-user-certificate/0ep931VTYue3jvsowsNK","Завантажити сертифікат")</f>
        <v>Завантажити сертифікат</v>
      </c>
    </row>
    <row r="1468" spans="1:6" x14ac:dyDescent="0.3">
      <c r="A1468" t="s">
        <v>4968</v>
      </c>
      <c r="B1468" t="s">
        <v>4969</v>
      </c>
      <c r="C1468" t="s">
        <v>4970</v>
      </c>
      <c r="D1468" t="s">
        <v>4957</v>
      </c>
      <c r="E1468" t="s">
        <v>4958</v>
      </c>
      <c r="F1468" t="str">
        <f>HYPERLINK("https://talan.bank.gov.ua/get-user-certificate/0ep93PejT_GjxeOy0DlW","Завантажити сертифікат")</f>
        <v>Завантажити сертифікат</v>
      </c>
    </row>
    <row r="1469" spans="1:6" x14ac:dyDescent="0.3">
      <c r="A1469" t="s">
        <v>4971</v>
      </c>
      <c r="B1469" t="s">
        <v>4972</v>
      </c>
      <c r="C1469" t="s">
        <v>4973</v>
      </c>
      <c r="D1469" t="s">
        <v>4957</v>
      </c>
      <c r="E1469" t="s">
        <v>4958</v>
      </c>
      <c r="F1469" t="str">
        <f>HYPERLINK("https://talan.bank.gov.ua/get-user-certificate/0ep93arPVplKke_2E1X1","Завантажити сертифікат")</f>
        <v>Завантажити сертифікат</v>
      </c>
    </row>
    <row r="1470" spans="1:6" x14ac:dyDescent="0.3">
      <c r="A1470" t="s">
        <v>4974</v>
      </c>
      <c r="B1470" t="s">
        <v>4975</v>
      </c>
      <c r="C1470" t="s">
        <v>4976</v>
      </c>
      <c r="D1470" t="s">
        <v>4957</v>
      </c>
      <c r="E1470" t="s">
        <v>4958</v>
      </c>
      <c r="F1470" t="str">
        <f>HYPERLINK("https://talan.bank.gov.ua/get-user-certificate/0ep93l8w3XISxZsawcBO","Завантажити сертифікат")</f>
        <v>Завантажити сертифікат</v>
      </c>
    </row>
    <row r="1471" spans="1:6" x14ac:dyDescent="0.3">
      <c r="A1471" t="s">
        <v>4977</v>
      </c>
      <c r="B1471" t="s">
        <v>4978</v>
      </c>
      <c r="C1471" t="s">
        <v>4979</v>
      </c>
      <c r="D1471" t="s">
        <v>4957</v>
      </c>
      <c r="E1471" t="s">
        <v>4958</v>
      </c>
      <c r="F1471" t="str">
        <f>HYPERLINK("https://talan.bank.gov.ua/get-user-certificate/0ep93t8IfxHlem8FFyIt","Завантажити сертифікат")</f>
        <v>Завантажити сертифікат</v>
      </c>
    </row>
    <row r="1472" spans="1:6" x14ac:dyDescent="0.3">
      <c r="A1472" t="s">
        <v>4980</v>
      </c>
      <c r="B1472" t="s">
        <v>4981</v>
      </c>
      <c r="C1472" t="s">
        <v>4982</v>
      </c>
      <c r="D1472" t="s">
        <v>4957</v>
      </c>
      <c r="E1472" t="s">
        <v>4958</v>
      </c>
      <c r="F1472" t="str">
        <f>HYPERLINK("https://talan.bank.gov.ua/get-user-certificate/0ep930vpcqSyOj2mAHeE","Завантажити сертифікат")</f>
        <v>Завантажити сертифікат</v>
      </c>
    </row>
    <row r="1473" spans="1:6" x14ac:dyDescent="0.3">
      <c r="A1473" t="s">
        <v>4983</v>
      </c>
      <c r="B1473" t="s">
        <v>4984</v>
      </c>
      <c r="C1473" t="s">
        <v>4985</v>
      </c>
      <c r="D1473" t="s">
        <v>4957</v>
      </c>
      <c r="E1473" t="s">
        <v>4958</v>
      </c>
      <c r="F1473" t="str">
        <f>HYPERLINK("https://talan.bank.gov.ua/get-user-certificate/0ep93fjhvo6mI757KvbJ","Завантажити сертифікат")</f>
        <v>Завантажити сертифікат</v>
      </c>
    </row>
    <row r="1474" spans="1:6" x14ac:dyDescent="0.3">
      <c r="A1474" t="s">
        <v>4986</v>
      </c>
      <c r="B1474" t="s">
        <v>4987</v>
      </c>
      <c r="C1474" t="s">
        <v>4988</v>
      </c>
      <c r="D1474" t="s">
        <v>4957</v>
      </c>
      <c r="E1474" t="s">
        <v>4958</v>
      </c>
      <c r="F1474" t="str">
        <f>HYPERLINK("https://talan.bank.gov.ua/get-user-certificate/0ep93jCAwhTF-pK5_vxP","Завантажити сертифікат")</f>
        <v>Завантажити сертифікат</v>
      </c>
    </row>
    <row r="1475" spans="1:6" x14ac:dyDescent="0.3">
      <c r="A1475" t="s">
        <v>4989</v>
      </c>
      <c r="B1475" t="s">
        <v>4990</v>
      </c>
      <c r="C1475" t="s">
        <v>4991</v>
      </c>
      <c r="D1475" t="s">
        <v>4957</v>
      </c>
      <c r="E1475" t="s">
        <v>4958</v>
      </c>
      <c r="F1475" t="str">
        <f>HYPERLINK("https://talan.bank.gov.ua/get-user-certificate/0ep93FefzrQs8AHAdT7c","Завантажити сертифікат")</f>
        <v>Завантажити сертифікат</v>
      </c>
    </row>
    <row r="1476" spans="1:6" x14ac:dyDescent="0.3">
      <c r="A1476" t="s">
        <v>4992</v>
      </c>
      <c r="B1476" t="s">
        <v>4993</v>
      </c>
      <c r="C1476" t="s">
        <v>4994</v>
      </c>
      <c r="D1476" t="s">
        <v>4957</v>
      </c>
      <c r="E1476" t="s">
        <v>4958</v>
      </c>
      <c r="F1476" t="str">
        <f>HYPERLINK("https://talan.bank.gov.ua/get-user-certificate/0ep934SjIgUb3zZXpUT1","Завантажити сертифікат")</f>
        <v>Завантажити сертифікат</v>
      </c>
    </row>
    <row r="1477" spans="1:6" x14ac:dyDescent="0.3">
      <c r="A1477" t="s">
        <v>4995</v>
      </c>
      <c r="B1477" t="s">
        <v>4996</v>
      </c>
      <c r="C1477" t="s">
        <v>4997</v>
      </c>
      <c r="D1477" t="s">
        <v>4957</v>
      </c>
      <c r="E1477" t="s">
        <v>4958</v>
      </c>
      <c r="F1477" t="str">
        <f>HYPERLINK("https://talan.bank.gov.ua/get-user-certificate/0ep93rOroWYWpuy0yNjd","Завантажити сертифікат")</f>
        <v>Завантажити сертифікат</v>
      </c>
    </row>
    <row r="1478" spans="1:6" x14ac:dyDescent="0.3">
      <c r="A1478" t="s">
        <v>4998</v>
      </c>
      <c r="B1478" t="s">
        <v>4999</v>
      </c>
      <c r="C1478" t="s">
        <v>5000</v>
      </c>
      <c r="D1478" t="s">
        <v>4957</v>
      </c>
      <c r="E1478" t="s">
        <v>4958</v>
      </c>
      <c r="F1478" t="str">
        <f>HYPERLINK("https://talan.bank.gov.ua/get-user-certificate/0ep934jUj1qMn3gMrULV","Завантажити сертифікат")</f>
        <v>Завантажити сертифікат</v>
      </c>
    </row>
    <row r="1479" spans="1:6" x14ac:dyDescent="0.3">
      <c r="A1479" t="s">
        <v>5001</v>
      </c>
      <c r="B1479" t="s">
        <v>5002</v>
      </c>
      <c r="C1479" t="s">
        <v>5003</v>
      </c>
      <c r="D1479" t="s">
        <v>4957</v>
      </c>
      <c r="E1479" t="s">
        <v>4958</v>
      </c>
      <c r="F1479" t="str">
        <f>HYPERLINK("https://talan.bank.gov.ua/get-user-certificate/0ep938Es2AFQD_VmSASp","Завантажити сертифікат")</f>
        <v>Завантажити сертифікат</v>
      </c>
    </row>
    <row r="1480" spans="1:6" x14ac:dyDescent="0.3">
      <c r="A1480" t="s">
        <v>5004</v>
      </c>
      <c r="B1480" t="s">
        <v>5005</v>
      </c>
      <c r="C1480" t="s">
        <v>5006</v>
      </c>
      <c r="D1480" t="s">
        <v>5007</v>
      </c>
      <c r="E1480" t="s">
        <v>5008</v>
      </c>
      <c r="F1480" t="str">
        <f>HYPERLINK("https://talan.bank.gov.ua/get-user-certificate/0ep93sheLV980EJ9RBo8","Завантажити сертифікат")</f>
        <v>Завантажити сертифікат</v>
      </c>
    </row>
    <row r="1481" spans="1:6" x14ac:dyDescent="0.3">
      <c r="A1481" t="s">
        <v>5009</v>
      </c>
      <c r="B1481" t="s">
        <v>5010</v>
      </c>
      <c r="C1481" t="s">
        <v>5011</v>
      </c>
      <c r="D1481" t="s">
        <v>5007</v>
      </c>
      <c r="E1481" t="s">
        <v>5008</v>
      </c>
      <c r="F1481" t="str">
        <f>HYPERLINK("https://talan.bank.gov.ua/get-user-certificate/0ep93Ql7FBBg9Qm42LPs","Завантажити сертифікат")</f>
        <v>Завантажити сертифікат</v>
      </c>
    </row>
    <row r="1482" spans="1:6" x14ac:dyDescent="0.3">
      <c r="A1482" t="s">
        <v>5012</v>
      </c>
      <c r="B1482" t="s">
        <v>5013</v>
      </c>
      <c r="C1482" t="s">
        <v>5014</v>
      </c>
      <c r="D1482" t="s">
        <v>5015</v>
      </c>
      <c r="E1482" t="s">
        <v>5008</v>
      </c>
      <c r="F1482" t="str">
        <f>HYPERLINK("https://talan.bank.gov.ua/get-user-certificate/0ep93lHNmrhIMtvDQeTD","Завантажити сертифікат")</f>
        <v>Завантажити сертифікат</v>
      </c>
    </row>
    <row r="1483" spans="1:6" x14ac:dyDescent="0.3">
      <c r="A1483" t="s">
        <v>5016</v>
      </c>
      <c r="B1483" t="s">
        <v>5017</v>
      </c>
      <c r="C1483" t="s">
        <v>5018</v>
      </c>
      <c r="D1483" t="s">
        <v>5015</v>
      </c>
      <c r="E1483" t="s">
        <v>5008</v>
      </c>
      <c r="F1483" t="str">
        <f>HYPERLINK("https://talan.bank.gov.ua/get-user-certificate/0ep93p6_Asnul1aLhb_k","Завантажити сертифікат")</f>
        <v>Завантажити сертифікат</v>
      </c>
    </row>
    <row r="1484" spans="1:6" x14ac:dyDescent="0.3">
      <c r="A1484" t="s">
        <v>5019</v>
      </c>
      <c r="B1484" t="s">
        <v>5020</v>
      </c>
      <c r="C1484" t="s">
        <v>5021</v>
      </c>
      <c r="D1484" t="s">
        <v>5022</v>
      </c>
      <c r="E1484" t="s">
        <v>5023</v>
      </c>
      <c r="F1484" t="str">
        <f>HYPERLINK("https://talan.bank.gov.ua/get-user-certificate/0ep93nZu1i8YEJ376new","Завантажити сертифікат")</f>
        <v>Завантажити сертифікат</v>
      </c>
    </row>
    <row r="1485" spans="1:6" x14ac:dyDescent="0.3">
      <c r="A1485" t="s">
        <v>5024</v>
      </c>
      <c r="B1485" t="s">
        <v>5025</v>
      </c>
      <c r="C1485" t="s">
        <v>5026</v>
      </c>
      <c r="D1485" t="s">
        <v>5027</v>
      </c>
      <c r="E1485" t="s">
        <v>5028</v>
      </c>
      <c r="F1485" t="str">
        <f>HYPERLINK("https://talan.bank.gov.ua/get-user-certificate/0ep93BX3dJHoNTDNxwuZ","Завантажити сертифікат")</f>
        <v>Завантажити сертифікат</v>
      </c>
    </row>
    <row r="1486" spans="1:6" x14ac:dyDescent="0.3">
      <c r="A1486" t="s">
        <v>5029</v>
      </c>
      <c r="B1486" t="s">
        <v>5030</v>
      </c>
      <c r="C1486" t="s">
        <v>5031</v>
      </c>
      <c r="D1486" t="s">
        <v>5032</v>
      </c>
      <c r="E1486" t="s">
        <v>5028</v>
      </c>
      <c r="F1486" t="str">
        <f>HYPERLINK("https://talan.bank.gov.ua/get-user-certificate/0ep93J1sEItQ4CbcrSmC","Завантажити сертифікат")</f>
        <v>Завантажити сертифікат</v>
      </c>
    </row>
    <row r="1487" spans="1:6" x14ac:dyDescent="0.3">
      <c r="A1487" t="s">
        <v>5033</v>
      </c>
      <c r="B1487" t="s">
        <v>5034</v>
      </c>
      <c r="C1487" t="s">
        <v>5035</v>
      </c>
      <c r="D1487" t="s">
        <v>5036</v>
      </c>
      <c r="E1487" t="s">
        <v>5037</v>
      </c>
      <c r="F1487" t="str">
        <f>HYPERLINK("https://talan.bank.gov.ua/get-user-certificate/0ep93qRe_l1w9X6gW5Wp","Завантажити сертифікат")</f>
        <v>Завантажити сертифікат</v>
      </c>
    </row>
    <row r="1488" spans="1:6" x14ac:dyDescent="0.3">
      <c r="A1488" t="s">
        <v>5038</v>
      </c>
      <c r="B1488" t="s">
        <v>5039</v>
      </c>
      <c r="C1488" t="s">
        <v>5040</v>
      </c>
      <c r="D1488" t="s">
        <v>5041</v>
      </c>
      <c r="E1488" t="s">
        <v>5042</v>
      </c>
      <c r="F1488" t="str">
        <f>HYPERLINK("https://talan.bank.gov.ua/get-user-certificate/0ep93Ht_htR4MT-e9f1C","Завантажити сертифікат")</f>
        <v>Завантажити сертифікат</v>
      </c>
    </row>
    <row r="1489" spans="1:6" x14ac:dyDescent="0.3">
      <c r="A1489" t="s">
        <v>5043</v>
      </c>
      <c r="B1489" t="s">
        <v>5044</v>
      </c>
      <c r="C1489" t="s">
        <v>5045</v>
      </c>
      <c r="D1489" t="s">
        <v>5041</v>
      </c>
      <c r="E1489" t="s">
        <v>5042</v>
      </c>
      <c r="F1489" t="str">
        <f>HYPERLINK("https://talan.bank.gov.ua/get-user-certificate/0ep93JDEGjH0XaG2Kb69","Завантажити сертифікат")</f>
        <v>Завантажити сертифікат</v>
      </c>
    </row>
    <row r="1490" spans="1:6" x14ac:dyDescent="0.3">
      <c r="A1490" t="s">
        <v>5046</v>
      </c>
      <c r="B1490" t="s">
        <v>5047</v>
      </c>
      <c r="C1490" t="s">
        <v>5048</v>
      </c>
      <c r="D1490" t="s">
        <v>5041</v>
      </c>
      <c r="E1490" t="s">
        <v>5042</v>
      </c>
      <c r="F1490" t="str">
        <f>HYPERLINK("https://talan.bank.gov.ua/get-user-certificate/0ep93p3DKT8pinyEEHjE","Завантажити сертифікат")</f>
        <v>Завантажити сертифікат</v>
      </c>
    </row>
    <row r="1491" spans="1:6" x14ac:dyDescent="0.3">
      <c r="A1491" t="s">
        <v>5049</v>
      </c>
      <c r="B1491" t="s">
        <v>5050</v>
      </c>
      <c r="C1491" t="s">
        <v>5051</v>
      </c>
      <c r="D1491" t="s">
        <v>5041</v>
      </c>
      <c r="E1491" t="s">
        <v>5042</v>
      </c>
      <c r="F1491" t="str">
        <f>HYPERLINK("https://talan.bank.gov.ua/get-user-certificate/0ep9325IqxGjMhrUH4oq","Завантажити сертифікат")</f>
        <v>Завантажити сертифікат</v>
      </c>
    </row>
    <row r="1492" spans="1:6" x14ac:dyDescent="0.3">
      <c r="A1492" t="s">
        <v>5052</v>
      </c>
      <c r="B1492" t="s">
        <v>5053</v>
      </c>
      <c r="C1492" t="s">
        <v>5054</v>
      </c>
      <c r="D1492" t="s">
        <v>5041</v>
      </c>
      <c r="E1492" t="s">
        <v>5042</v>
      </c>
      <c r="F1492" t="str">
        <f>HYPERLINK("https://talan.bank.gov.ua/get-user-certificate/0ep938sFfU4p1_pPan9c","Завантажити сертифікат")</f>
        <v>Завантажити сертифікат</v>
      </c>
    </row>
    <row r="1493" spans="1:6" x14ac:dyDescent="0.3">
      <c r="A1493" t="s">
        <v>5055</v>
      </c>
      <c r="B1493" t="s">
        <v>5056</v>
      </c>
      <c r="C1493" t="s">
        <v>5057</v>
      </c>
      <c r="D1493" t="s">
        <v>5041</v>
      </c>
      <c r="E1493" t="s">
        <v>5042</v>
      </c>
      <c r="F1493" t="str">
        <f>HYPERLINK("https://talan.bank.gov.ua/get-user-certificate/0ep93pH4NO7pOBNyBW9q","Завантажити сертифікат")</f>
        <v>Завантажити сертифікат</v>
      </c>
    </row>
    <row r="1494" spans="1:6" x14ac:dyDescent="0.3">
      <c r="A1494" t="s">
        <v>5058</v>
      </c>
      <c r="B1494" t="s">
        <v>5059</v>
      </c>
      <c r="C1494" t="s">
        <v>5060</v>
      </c>
      <c r="D1494" t="s">
        <v>5041</v>
      </c>
      <c r="E1494" t="s">
        <v>5042</v>
      </c>
      <c r="F1494" t="str">
        <f>HYPERLINK("https://talan.bank.gov.ua/get-user-certificate/0ep93am52f4F7VWAwoBz","Завантажити сертифікат")</f>
        <v>Завантажити сертифікат</v>
      </c>
    </row>
    <row r="1495" spans="1:6" x14ac:dyDescent="0.3">
      <c r="A1495" t="s">
        <v>5061</v>
      </c>
      <c r="B1495" t="s">
        <v>5062</v>
      </c>
      <c r="C1495" t="s">
        <v>5063</v>
      </c>
      <c r="D1495" t="s">
        <v>5041</v>
      </c>
      <c r="E1495" t="s">
        <v>5042</v>
      </c>
      <c r="F1495" t="str">
        <f>HYPERLINK("https://talan.bank.gov.ua/get-user-certificate/0ep93zCkD4fUxGZOKrOb","Завантажити сертифікат")</f>
        <v>Завантажити сертифікат</v>
      </c>
    </row>
    <row r="1496" spans="1:6" x14ac:dyDescent="0.3">
      <c r="A1496" t="s">
        <v>5064</v>
      </c>
      <c r="B1496" t="s">
        <v>5065</v>
      </c>
      <c r="C1496" t="s">
        <v>5066</v>
      </c>
      <c r="D1496" t="s">
        <v>5041</v>
      </c>
      <c r="E1496" t="s">
        <v>5042</v>
      </c>
      <c r="F1496" t="str">
        <f>HYPERLINK("https://talan.bank.gov.ua/get-user-certificate/0ep93KJMbjVHafwWY4QO","Завантажити сертифікат")</f>
        <v>Завантажити сертифікат</v>
      </c>
    </row>
    <row r="1497" spans="1:6" x14ac:dyDescent="0.3">
      <c r="A1497" t="s">
        <v>5067</v>
      </c>
      <c r="B1497" t="s">
        <v>5068</v>
      </c>
      <c r="C1497" t="s">
        <v>5069</v>
      </c>
      <c r="D1497" t="s">
        <v>5041</v>
      </c>
      <c r="E1497" t="s">
        <v>5042</v>
      </c>
      <c r="F1497" t="str">
        <f>HYPERLINK("https://talan.bank.gov.ua/get-user-certificate/0ep93CWTJFOcFmo7b46N","Завантажити сертифікат")</f>
        <v>Завантажити сертифікат</v>
      </c>
    </row>
    <row r="1498" spans="1:6" x14ac:dyDescent="0.3">
      <c r="A1498" t="s">
        <v>5070</v>
      </c>
      <c r="B1498" t="s">
        <v>5071</v>
      </c>
      <c r="C1498" t="s">
        <v>5072</v>
      </c>
      <c r="D1498" t="s">
        <v>5041</v>
      </c>
      <c r="E1498" t="s">
        <v>5042</v>
      </c>
      <c r="F1498" t="str">
        <f>HYPERLINK("https://talan.bank.gov.ua/get-user-certificate/0ep93-HCxAmDUio_ZtvA","Завантажити сертифікат")</f>
        <v>Завантажити сертифікат</v>
      </c>
    </row>
    <row r="1499" spans="1:6" x14ac:dyDescent="0.3">
      <c r="A1499" t="s">
        <v>5073</v>
      </c>
      <c r="B1499" t="s">
        <v>5074</v>
      </c>
      <c r="C1499" t="s">
        <v>5075</v>
      </c>
      <c r="D1499" t="s">
        <v>5041</v>
      </c>
      <c r="E1499" t="s">
        <v>5042</v>
      </c>
      <c r="F1499" t="str">
        <f>HYPERLINK("https://talan.bank.gov.ua/get-user-certificate/0ep93ZjBk_clw6j88lDK","Завантажити сертифікат")</f>
        <v>Завантажити сертифікат</v>
      </c>
    </row>
    <row r="1500" spans="1:6" x14ac:dyDescent="0.3">
      <c r="A1500" t="s">
        <v>5076</v>
      </c>
      <c r="B1500" t="s">
        <v>5077</v>
      </c>
      <c r="C1500" t="s">
        <v>5078</v>
      </c>
      <c r="D1500" t="s">
        <v>5041</v>
      </c>
      <c r="E1500" t="s">
        <v>5042</v>
      </c>
      <c r="F1500" t="str">
        <f>HYPERLINK("https://talan.bank.gov.ua/get-user-certificate/0ep9362jpZnuHJWluPO6","Завантажити сертифікат")</f>
        <v>Завантажити сертифікат</v>
      </c>
    </row>
    <row r="1501" spans="1:6" x14ac:dyDescent="0.3">
      <c r="A1501" t="s">
        <v>5079</v>
      </c>
      <c r="B1501" t="s">
        <v>5080</v>
      </c>
      <c r="C1501" t="s">
        <v>5081</v>
      </c>
      <c r="D1501" t="s">
        <v>5041</v>
      </c>
      <c r="E1501" t="s">
        <v>5042</v>
      </c>
      <c r="F1501" t="str">
        <f>HYPERLINK("https://talan.bank.gov.ua/get-user-certificate/0ep93dyDr7lcirOk_uxX","Завантажити сертифікат")</f>
        <v>Завантажити сертифікат</v>
      </c>
    </row>
    <row r="1502" spans="1:6" x14ac:dyDescent="0.3">
      <c r="A1502" t="s">
        <v>5082</v>
      </c>
      <c r="B1502" t="s">
        <v>5083</v>
      </c>
      <c r="C1502" t="s">
        <v>5084</v>
      </c>
      <c r="D1502" t="s">
        <v>5041</v>
      </c>
      <c r="E1502" t="s">
        <v>5042</v>
      </c>
      <c r="F1502" t="str">
        <f>HYPERLINK("https://talan.bank.gov.ua/get-user-certificate/0ep93izxSvO-ys3PNp5t","Завантажити сертифікат")</f>
        <v>Завантажити сертифікат</v>
      </c>
    </row>
    <row r="1503" spans="1:6" x14ac:dyDescent="0.3">
      <c r="A1503" t="s">
        <v>5085</v>
      </c>
      <c r="B1503" t="s">
        <v>5086</v>
      </c>
      <c r="C1503" t="s">
        <v>5087</v>
      </c>
      <c r="D1503" t="s">
        <v>5041</v>
      </c>
      <c r="E1503" t="s">
        <v>5042</v>
      </c>
      <c r="F1503" t="str">
        <f>HYPERLINK("https://talan.bank.gov.ua/get-user-certificate/0ep93AVF8_ZpRA_RRkpX","Завантажити сертифікат")</f>
        <v>Завантажити сертифікат</v>
      </c>
    </row>
    <row r="1504" spans="1:6" x14ac:dyDescent="0.3">
      <c r="A1504" t="s">
        <v>5088</v>
      </c>
      <c r="B1504" t="s">
        <v>5089</v>
      </c>
      <c r="C1504" t="s">
        <v>5090</v>
      </c>
      <c r="D1504" t="s">
        <v>5041</v>
      </c>
      <c r="E1504" t="s">
        <v>5042</v>
      </c>
      <c r="F1504" t="str">
        <f>HYPERLINK("https://talan.bank.gov.ua/get-user-certificate/0ep93zIDY0rlHRz7p9_Z","Завантажити сертифікат")</f>
        <v>Завантажити сертифікат</v>
      </c>
    </row>
    <row r="1505" spans="1:6" x14ac:dyDescent="0.3">
      <c r="A1505" t="s">
        <v>5091</v>
      </c>
      <c r="B1505" t="s">
        <v>5092</v>
      </c>
      <c r="C1505" t="s">
        <v>5093</v>
      </c>
      <c r="D1505" t="s">
        <v>5041</v>
      </c>
      <c r="E1505" t="s">
        <v>5042</v>
      </c>
      <c r="F1505" t="str">
        <f>HYPERLINK("https://talan.bank.gov.ua/get-user-certificate/0ep93nhFsJUo5Nofj6Ii","Завантажити сертифікат")</f>
        <v>Завантажити сертифікат</v>
      </c>
    </row>
    <row r="1506" spans="1:6" x14ac:dyDescent="0.3">
      <c r="A1506" t="s">
        <v>5094</v>
      </c>
      <c r="B1506" t="s">
        <v>5095</v>
      </c>
      <c r="C1506" t="s">
        <v>5096</v>
      </c>
      <c r="D1506" t="s">
        <v>5041</v>
      </c>
      <c r="E1506" t="s">
        <v>5042</v>
      </c>
      <c r="F1506" t="str">
        <f>HYPERLINK("https://talan.bank.gov.ua/get-user-certificate/0ep93wgw3tzSmiDumErM","Завантажити сертифікат")</f>
        <v>Завантажити сертифікат</v>
      </c>
    </row>
    <row r="1507" spans="1:6" x14ac:dyDescent="0.3">
      <c r="A1507" t="s">
        <v>5097</v>
      </c>
      <c r="B1507" t="s">
        <v>5098</v>
      </c>
      <c r="C1507" t="s">
        <v>5099</v>
      </c>
      <c r="D1507" t="s">
        <v>5041</v>
      </c>
      <c r="E1507" t="s">
        <v>5042</v>
      </c>
      <c r="F1507" t="str">
        <f>HYPERLINK("https://talan.bank.gov.ua/get-user-certificate/0ep93i3qakYP8urLaPYI","Завантажити сертифікат")</f>
        <v>Завантажити сертифікат</v>
      </c>
    </row>
    <row r="1508" spans="1:6" x14ac:dyDescent="0.3">
      <c r="A1508" t="s">
        <v>5100</v>
      </c>
      <c r="B1508" t="s">
        <v>5101</v>
      </c>
      <c r="C1508" t="s">
        <v>5102</v>
      </c>
      <c r="D1508" t="s">
        <v>5041</v>
      </c>
      <c r="E1508" t="s">
        <v>5042</v>
      </c>
      <c r="F1508" t="str">
        <f>HYPERLINK("https://talan.bank.gov.ua/get-user-certificate/0ep933oCxfRVmkMmjiXI","Завантажити сертифікат")</f>
        <v>Завантажити сертифікат</v>
      </c>
    </row>
    <row r="1509" spans="1:6" x14ac:dyDescent="0.3">
      <c r="A1509" t="s">
        <v>5103</v>
      </c>
      <c r="B1509" t="s">
        <v>5104</v>
      </c>
      <c r="C1509" t="s">
        <v>5105</v>
      </c>
      <c r="D1509" t="s">
        <v>5041</v>
      </c>
      <c r="E1509" t="s">
        <v>5042</v>
      </c>
      <c r="F1509" t="str">
        <f>HYPERLINK("https://talan.bank.gov.ua/get-user-certificate/0ep93LJOrQ8r-GdO8gF-","Завантажити сертифікат")</f>
        <v>Завантажити сертифікат</v>
      </c>
    </row>
    <row r="1510" spans="1:6" x14ac:dyDescent="0.3">
      <c r="A1510" t="s">
        <v>5106</v>
      </c>
      <c r="B1510" t="s">
        <v>5107</v>
      </c>
      <c r="C1510" t="s">
        <v>5108</v>
      </c>
      <c r="D1510" t="s">
        <v>5041</v>
      </c>
      <c r="E1510" t="s">
        <v>5042</v>
      </c>
      <c r="F1510" t="str">
        <f>HYPERLINK("https://talan.bank.gov.ua/get-user-certificate/0ep93nR3rUdTYzT1rYtC","Завантажити сертифікат")</f>
        <v>Завантажити сертифікат</v>
      </c>
    </row>
    <row r="1511" spans="1:6" x14ac:dyDescent="0.3">
      <c r="A1511" t="s">
        <v>5109</v>
      </c>
      <c r="B1511" t="s">
        <v>5110</v>
      </c>
      <c r="C1511" t="s">
        <v>5111</v>
      </c>
      <c r="D1511" t="s">
        <v>5041</v>
      </c>
      <c r="E1511" t="s">
        <v>5042</v>
      </c>
      <c r="F1511" t="str">
        <f>HYPERLINK("https://talan.bank.gov.ua/get-user-certificate/0ep93BfBZ3-TWPXdyi_Y","Завантажити сертифікат")</f>
        <v>Завантажити сертифікат</v>
      </c>
    </row>
    <row r="1512" spans="1:6" x14ac:dyDescent="0.3">
      <c r="A1512" t="s">
        <v>5112</v>
      </c>
      <c r="B1512" t="s">
        <v>5113</v>
      </c>
      <c r="C1512" t="s">
        <v>5114</v>
      </c>
      <c r="D1512" t="s">
        <v>5041</v>
      </c>
      <c r="E1512" t="s">
        <v>5042</v>
      </c>
      <c r="F1512" t="str">
        <f>HYPERLINK("https://talan.bank.gov.ua/get-user-certificate/0ep93KRRq4AjvyvMw3lr","Завантажити сертифікат")</f>
        <v>Завантажити сертифікат</v>
      </c>
    </row>
    <row r="1513" spans="1:6" x14ac:dyDescent="0.3">
      <c r="A1513" t="s">
        <v>5115</v>
      </c>
      <c r="B1513" t="s">
        <v>5116</v>
      </c>
      <c r="C1513" t="s">
        <v>5117</v>
      </c>
      <c r="D1513" t="s">
        <v>5041</v>
      </c>
      <c r="E1513" t="s">
        <v>5042</v>
      </c>
      <c r="F1513" t="str">
        <f>HYPERLINK("https://talan.bank.gov.ua/get-user-certificate/0ep93vJzPNBVGKwALBPh","Завантажити сертифікат")</f>
        <v>Завантажити сертифікат</v>
      </c>
    </row>
    <row r="1514" spans="1:6" x14ac:dyDescent="0.3">
      <c r="A1514" t="s">
        <v>5118</v>
      </c>
      <c r="B1514" t="s">
        <v>5119</v>
      </c>
      <c r="C1514" t="s">
        <v>5120</v>
      </c>
      <c r="D1514" t="s">
        <v>5041</v>
      </c>
      <c r="E1514" t="s">
        <v>5042</v>
      </c>
      <c r="F1514" t="str">
        <f>HYPERLINK("https://talan.bank.gov.ua/get-user-certificate/0ep93IlFdMwgWRKErtMg","Завантажити сертифікат")</f>
        <v>Завантажити сертифікат</v>
      </c>
    </row>
    <row r="1515" spans="1:6" x14ac:dyDescent="0.3">
      <c r="A1515" t="s">
        <v>5121</v>
      </c>
      <c r="B1515" t="s">
        <v>5122</v>
      </c>
      <c r="C1515" t="s">
        <v>5123</v>
      </c>
      <c r="D1515" t="s">
        <v>5041</v>
      </c>
      <c r="E1515" t="s">
        <v>5042</v>
      </c>
      <c r="F1515" t="str">
        <f>HYPERLINK("https://talan.bank.gov.ua/get-user-certificate/0ep93yZlYthY9GcITFLT","Завантажити сертифікат")</f>
        <v>Завантажити сертифікат</v>
      </c>
    </row>
    <row r="1516" spans="1:6" x14ac:dyDescent="0.3">
      <c r="A1516" t="s">
        <v>5124</v>
      </c>
      <c r="B1516" t="s">
        <v>5125</v>
      </c>
      <c r="C1516" t="s">
        <v>5126</v>
      </c>
      <c r="D1516" t="s">
        <v>5041</v>
      </c>
      <c r="E1516" t="s">
        <v>5042</v>
      </c>
      <c r="F1516" t="str">
        <f>HYPERLINK("https://talan.bank.gov.ua/get-user-certificate/0ep93jFqsVyKoRobreFx","Завантажити сертифікат")</f>
        <v>Завантажити сертифікат</v>
      </c>
    </row>
    <row r="1517" spans="1:6" x14ac:dyDescent="0.3">
      <c r="A1517" t="s">
        <v>5127</v>
      </c>
      <c r="B1517" t="s">
        <v>5128</v>
      </c>
      <c r="C1517" t="s">
        <v>5129</v>
      </c>
      <c r="D1517" t="s">
        <v>5041</v>
      </c>
      <c r="E1517" t="s">
        <v>5042</v>
      </c>
      <c r="F1517" t="str">
        <f>HYPERLINK("https://talan.bank.gov.ua/get-user-certificate/0ep93gvIKN4r9t250xkJ","Завантажити сертифікат")</f>
        <v>Завантажити сертифікат</v>
      </c>
    </row>
    <row r="1518" spans="1:6" x14ac:dyDescent="0.3">
      <c r="A1518" t="s">
        <v>5130</v>
      </c>
      <c r="B1518" t="s">
        <v>5131</v>
      </c>
      <c r="C1518" t="s">
        <v>5132</v>
      </c>
      <c r="D1518" t="s">
        <v>5041</v>
      </c>
      <c r="E1518" t="s">
        <v>5042</v>
      </c>
      <c r="F1518" t="str">
        <f>HYPERLINK("https://talan.bank.gov.ua/get-user-certificate/0ep93wvR7g_H4l3zt0Dm","Завантажити сертифікат")</f>
        <v>Завантажити сертифікат</v>
      </c>
    </row>
    <row r="1519" spans="1:6" x14ac:dyDescent="0.3">
      <c r="A1519" t="s">
        <v>5133</v>
      </c>
      <c r="B1519" t="s">
        <v>5134</v>
      </c>
      <c r="C1519" t="s">
        <v>5135</v>
      </c>
      <c r="D1519" t="s">
        <v>5041</v>
      </c>
      <c r="E1519" t="s">
        <v>5042</v>
      </c>
      <c r="F1519" t="str">
        <f>HYPERLINK("https://talan.bank.gov.ua/get-user-certificate/0ep93D3QssxyVroEXfpr","Завантажити сертифікат")</f>
        <v>Завантажити сертифікат</v>
      </c>
    </row>
    <row r="1520" spans="1:6" x14ac:dyDescent="0.3">
      <c r="A1520" t="s">
        <v>5136</v>
      </c>
      <c r="B1520" t="s">
        <v>5137</v>
      </c>
      <c r="C1520" t="s">
        <v>5138</v>
      </c>
      <c r="D1520" t="s">
        <v>5041</v>
      </c>
      <c r="E1520" t="s">
        <v>5042</v>
      </c>
      <c r="F1520" t="str">
        <f>HYPERLINK("https://talan.bank.gov.ua/get-user-certificate/0ep93OT72ZxO0prON1_T","Завантажити сертифікат")</f>
        <v>Завантажити сертифікат</v>
      </c>
    </row>
    <row r="1521" spans="1:6" x14ac:dyDescent="0.3">
      <c r="A1521" t="s">
        <v>5139</v>
      </c>
      <c r="B1521" t="s">
        <v>5140</v>
      </c>
      <c r="C1521" t="s">
        <v>5141</v>
      </c>
      <c r="D1521" t="s">
        <v>5142</v>
      </c>
      <c r="E1521" t="s">
        <v>5143</v>
      </c>
      <c r="F1521" t="str">
        <f>HYPERLINK("https://talan.bank.gov.ua/get-user-certificate/0ep93CRbTXoE2k-yY9DK","Завантажити сертифікат")</f>
        <v>Завантажити сертифікат</v>
      </c>
    </row>
    <row r="1522" spans="1:6" x14ac:dyDescent="0.3">
      <c r="A1522" t="s">
        <v>5144</v>
      </c>
      <c r="B1522" t="s">
        <v>5145</v>
      </c>
      <c r="C1522" t="s">
        <v>5146</v>
      </c>
      <c r="D1522" t="s">
        <v>5142</v>
      </c>
      <c r="E1522" t="s">
        <v>5143</v>
      </c>
      <c r="F1522" t="str">
        <f>HYPERLINK("https://talan.bank.gov.ua/get-user-certificate/0ep935xgydY3bZK88kj_","Завантажити сертифікат")</f>
        <v>Завантажити сертифікат</v>
      </c>
    </row>
    <row r="1523" spans="1:6" x14ac:dyDescent="0.3">
      <c r="A1523" t="s">
        <v>5147</v>
      </c>
      <c r="B1523" t="s">
        <v>5148</v>
      </c>
      <c r="C1523" t="s">
        <v>5149</v>
      </c>
      <c r="D1523" t="s">
        <v>5142</v>
      </c>
      <c r="E1523" t="s">
        <v>5143</v>
      </c>
      <c r="F1523" t="str">
        <f>HYPERLINK("https://talan.bank.gov.ua/get-user-certificate/0ep93TbOWLU7HHt14nxc","Завантажити сертифікат")</f>
        <v>Завантажити сертифікат</v>
      </c>
    </row>
    <row r="1524" spans="1:6" x14ac:dyDescent="0.3">
      <c r="A1524" t="s">
        <v>5150</v>
      </c>
      <c r="B1524" t="s">
        <v>5151</v>
      </c>
      <c r="C1524" t="s">
        <v>5152</v>
      </c>
      <c r="D1524" t="s">
        <v>5142</v>
      </c>
      <c r="E1524" t="s">
        <v>5143</v>
      </c>
      <c r="F1524" t="str">
        <f>HYPERLINK("https://talan.bank.gov.ua/get-user-certificate/0ep93Z7znW-cSVPdRrPa","Завантажити сертифікат")</f>
        <v>Завантажити сертифікат</v>
      </c>
    </row>
    <row r="1525" spans="1:6" x14ac:dyDescent="0.3">
      <c r="A1525" t="s">
        <v>5153</v>
      </c>
      <c r="B1525" t="s">
        <v>5154</v>
      </c>
      <c r="C1525" t="s">
        <v>5155</v>
      </c>
      <c r="D1525" t="s">
        <v>5142</v>
      </c>
      <c r="E1525" t="s">
        <v>5143</v>
      </c>
      <c r="F1525" t="str">
        <f>HYPERLINK("https://talan.bank.gov.ua/get-user-certificate/0ep93GO9J_3oyRgbZdcw","Завантажити сертифікат")</f>
        <v>Завантажити сертифікат</v>
      </c>
    </row>
    <row r="1526" spans="1:6" x14ac:dyDescent="0.3">
      <c r="A1526" t="s">
        <v>5156</v>
      </c>
      <c r="B1526" t="s">
        <v>5157</v>
      </c>
      <c r="C1526" t="s">
        <v>5158</v>
      </c>
      <c r="D1526" t="s">
        <v>5142</v>
      </c>
      <c r="E1526" t="s">
        <v>5143</v>
      </c>
      <c r="F1526" t="str">
        <f>HYPERLINK("https://talan.bank.gov.ua/get-user-certificate/0ep93ajgUSI81lyk3WRp","Завантажити сертифікат")</f>
        <v>Завантажити сертифікат</v>
      </c>
    </row>
    <row r="1527" spans="1:6" x14ac:dyDescent="0.3">
      <c r="A1527" t="s">
        <v>5159</v>
      </c>
      <c r="B1527" t="s">
        <v>5160</v>
      </c>
      <c r="C1527" t="s">
        <v>5161</v>
      </c>
      <c r="D1527" t="s">
        <v>5142</v>
      </c>
      <c r="E1527" t="s">
        <v>5143</v>
      </c>
      <c r="F1527" t="str">
        <f>HYPERLINK("https://talan.bank.gov.ua/get-user-certificate/0ep93X4eVFXO-hjUKKsY","Завантажити сертифікат")</f>
        <v>Завантажити сертифікат</v>
      </c>
    </row>
    <row r="1528" spans="1:6" x14ac:dyDescent="0.3">
      <c r="A1528" t="s">
        <v>5162</v>
      </c>
      <c r="B1528" t="s">
        <v>5163</v>
      </c>
      <c r="C1528" t="s">
        <v>5164</v>
      </c>
      <c r="D1528" t="s">
        <v>5142</v>
      </c>
      <c r="E1528" t="s">
        <v>5143</v>
      </c>
      <c r="F1528" t="str">
        <f>HYPERLINK("https://talan.bank.gov.ua/get-user-certificate/0ep93YhtKuY0zikTEWB-","Завантажити сертифікат")</f>
        <v>Завантажити сертифікат</v>
      </c>
    </row>
    <row r="1529" spans="1:6" x14ac:dyDescent="0.3">
      <c r="A1529" t="s">
        <v>5165</v>
      </c>
      <c r="B1529" t="s">
        <v>5166</v>
      </c>
      <c r="C1529" t="s">
        <v>5167</v>
      </c>
      <c r="D1529" t="s">
        <v>5142</v>
      </c>
      <c r="E1529" t="s">
        <v>5143</v>
      </c>
      <c r="F1529" t="str">
        <f>HYPERLINK("https://talan.bank.gov.ua/get-user-certificate/0ep93E1LV5bngcO9G6pS","Завантажити сертифікат")</f>
        <v>Завантажити сертифікат</v>
      </c>
    </row>
    <row r="1530" spans="1:6" x14ac:dyDescent="0.3">
      <c r="A1530" t="s">
        <v>5168</v>
      </c>
      <c r="B1530" t="s">
        <v>5169</v>
      </c>
      <c r="C1530" t="s">
        <v>5170</v>
      </c>
      <c r="D1530" t="s">
        <v>5142</v>
      </c>
      <c r="E1530" t="s">
        <v>5143</v>
      </c>
      <c r="F1530" t="str">
        <f>HYPERLINK("https://talan.bank.gov.ua/get-user-certificate/0ep93LlEjjV8U5hpYOuS","Завантажити сертифікат")</f>
        <v>Завантажити сертифікат</v>
      </c>
    </row>
    <row r="1531" spans="1:6" x14ac:dyDescent="0.3">
      <c r="A1531" t="s">
        <v>5171</v>
      </c>
      <c r="B1531" t="s">
        <v>5172</v>
      </c>
      <c r="C1531" t="s">
        <v>5173</v>
      </c>
      <c r="D1531" t="s">
        <v>5142</v>
      </c>
      <c r="E1531" t="s">
        <v>5143</v>
      </c>
      <c r="F1531" t="str">
        <f>HYPERLINK("https://talan.bank.gov.ua/get-user-certificate/0ep934-5fijsr0nRHXO_","Завантажити сертифікат")</f>
        <v>Завантажити сертифікат</v>
      </c>
    </row>
    <row r="1532" spans="1:6" x14ac:dyDescent="0.3">
      <c r="A1532" t="s">
        <v>5174</v>
      </c>
      <c r="B1532" t="s">
        <v>5175</v>
      </c>
      <c r="C1532" t="s">
        <v>5176</v>
      </c>
      <c r="D1532" t="s">
        <v>5142</v>
      </c>
      <c r="E1532" t="s">
        <v>5143</v>
      </c>
      <c r="F1532" t="str">
        <f>HYPERLINK("https://talan.bank.gov.ua/get-user-certificate/0ep93C_2KC_MEU48rqGz","Завантажити сертифікат")</f>
        <v>Завантажити сертифікат</v>
      </c>
    </row>
    <row r="1533" spans="1:6" x14ac:dyDescent="0.3">
      <c r="A1533" t="s">
        <v>5177</v>
      </c>
      <c r="B1533" t="s">
        <v>5178</v>
      </c>
      <c r="C1533" t="s">
        <v>5179</v>
      </c>
      <c r="D1533" t="s">
        <v>5142</v>
      </c>
      <c r="E1533" t="s">
        <v>5143</v>
      </c>
      <c r="F1533" t="str">
        <f>HYPERLINK("https://talan.bank.gov.ua/get-user-certificate/0ep93BLHj4YfVpBx1HR7","Завантажити сертифікат")</f>
        <v>Завантажити сертифікат</v>
      </c>
    </row>
    <row r="1534" spans="1:6" x14ac:dyDescent="0.3">
      <c r="A1534" t="s">
        <v>5180</v>
      </c>
      <c r="B1534" t="s">
        <v>5181</v>
      </c>
      <c r="C1534" t="s">
        <v>5182</v>
      </c>
      <c r="D1534" t="s">
        <v>5142</v>
      </c>
      <c r="E1534" t="s">
        <v>5143</v>
      </c>
      <c r="F1534" t="str">
        <f>HYPERLINK("https://talan.bank.gov.ua/get-user-certificate/0ep9384Bmu5Ar1t4S0B8","Завантажити сертифікат")</f>
        <v>Завантажити сертифікат</v>
      </c>
    </row>
    <row r="1535" spans="1:6" x14ac:dyDescent="0.3">
      <c r="A1535" t="s">
        <v>5183</v>
      </c>
      <c r="B1535" t="s">
        <v>5184</v>
      </c>
      <c r="C1535" t="s">
        <v>5185</v>
      </c>
      <c r="D1535" t="s">
        <v>5142</v>
      </c>
      <c r="E1535" t="s">
        <v>5143</v>
      </c>
      <c r="F1535" t="str">
        <f>HYPERLINK("https://talan.bank.gov.ua/get-user-certificate/0ep93RzIH2zRpmiP6OlO","Завантажити сертифікат")</f>
        <v>Завантажити сертифікат</v>
      </c>
    </row>
    <row r="1536" spans="1:6" x14ac:dyDescent="0.3">
      <c r="A1536" t="s">
        <v>5186</v>
      </c>
      <c r="B1536" t="s">
        <v>5187</v>
      </c>
      <c r="C1536" t="s">
        <v>5188</v>
      </c>
      <c r="D1536" t="s">
        <v>5142</v>
      </c>
      <c r="E1536" t="s">
        <v>5143</v>
      </c>
      <c r="F1536" t="str">
        <f>HYPERLINK("https://talan.bank.gov.ua/get-user-certificate/0ep93DgvwqaWsVxYtyXT","Завантажити сертифікат")</f>
        <v>Завантажити сертифікат</v>
      </c>
    </row>
    <row r="1537" spans="1:6" x14ac:dyDescent="0.3">
      <c r="A1537" t="s">
        <v>5189</v>
      </c>
      <c r="B1537" t="s">
        <v>5190</v>
      </c>
      <c r="C1537" t="s">
        <v>5191</v>
      </c>
      <c r="D1537" t="s">
        <v>5142</v>
      </c>
      <c r="E1537" t="s">
        <v>5143</v>
      </c>
      <c r="F1537" t="str">
        <f>HYPERLINK("https://talan.bank.gov.ua/get-user-certificate/0ep93U8KBo3smpeAtR6n","Завантажити сертифікат")</f>
        <v>Завантажити сертифікат</v>
      </c>
    </row>
    <row r="1538" spans="1:6" x14ac:dyDescent="0.3">
      <c r="A1538" t="s">
        <v>5192</v>
      </c>
      <c r="B1538" t="s">
        <v>5193</v>
      </c>
      <c r="C1538" t="s">
        <v>5194</v>
      </c>
      <c r="D1538" t="s">
        <v>5142</v>
      </c>
      <c r="E1538" t="s">
        <v>5143</v>
      </c>
      <c r="F1538" t="str">
        <f>HYPERLINK("https://talan.bank.gov.ua/get-user-certificate/0ep93BzjEVUEJmdnJLyF","Завантажити сертифікат")</f>
        <v>Завантажити сертифікат</v>
      </c>
    </row>
    <row r="1539" spans="1:6" x14ac:dyDescent="0.3">
      <c r="A1539" t="s">
        <v>5195</v>
      </c>
      <c r="B1539" t="s">
        <v>5196</v>
      </c>
      <c r="C1539" t="s">
        <v>5197</v>
      </c>
      <c r="D1539" t="s">
        <v>5142</v>
      </c>
      <c r="E1539" t="s">
        <v>5143</v>
      </c>
      <c r="F1539" t="str">
        <f>HYPERLINK("https://talan.bank.gov.ua/get-user-certificate/0ep938uv5xwBOy6Xvnmq","Завантажити сертифікат")</f>
        <v>Завантажити сертифікат</v>
      </c>
    </row>
    <row r="1540" spans="1:6" x14ac:dyDescent="0.3">
      <c r="A1540" t="s">
        <v>5198</v>
      </c>
      <c r="B1540" t="s">
        <v>5199</v>
      </c>
      <c r="C1540" t="s">
        <v>5200</v>
      </c>
      <c r="D1540" t="s">
        <v>5142</v>
      </c>
      <c r="E1540" t="s">
        <v>5143</v>
      </c>
      <c r="F1540" t="str">
        <f>HYPERLINK("https://talan.bank.gov.ua/get-user-certificate/0ep93W3bZ6E9aH5UV1x_","Завантажити сертифікат")</f>
        <v>Завантажити сертифікат</v>
      </c>
    </row>
    <row r="1541" spans="1:6" x14ac:dyDescent="0.3">
      <c r="A1541" t="s">
        <v>5201</v>
      </c>
      <c r="B1541" t="s">
        <v>5202</v>
      </c>
      <c r="C1541" t="s">
        <v>5203</v>
      </c>
      <c r="D1541" t="s">
        <v>5142</v>
      </c>
      <c r="E1541" t="s">
        <v>5143</v>
      </c>
      <c r="F1541" t="str">
        <f>HYPERLINK("https://talan.bank.gov.ua/get-user-certificate/0ep93Gs3gKiJacXgNVhd","Завантажити сертифікат")</f>
        <v>Завантажити сертифікат</v>
      </c>
    </row>
    <row r="1542" spans="1:6" x14ac:dyDescent="0.3">
      <c r="A1542" t="s">
        <v>5204</v>
      </c>
      <c r="B1542" t="s">
        <v>5205</v>
      </c>
      <c r="C1542" t="s">
        <v>5206</v>
      </c>
      <c r="D1542" t="s">
        <v>5142</v>
      </c>
      <c r="E1542" t="s">
        <v>5143</v>
      </c>
      <c r="F1542" t="str">
        <f>HYPERLINK("https://talan.bank.gov.ua/get-user-certificate/0ep93fsZmqvna7xe9QuP","Завантажити сертифікат")</f>
        <v>Завантажити сертифікат</v>
      </c>
    </row>
    <row r="1543" spans="1:6" x14ac:dyDescent="0.3">
      <c r="A1543" t="s">
        <v>5207</v>
      </c>
      <c r="B1543" t="s">
        <v>5208</v>
      </c>
      <c r="C1543" t="s">
        <v>5209</v>
      </c>
      <c r="D1543" t="s">
        <v>5142</v>
      </c>
      <c r="E1543" t="s">
        <v>5143</v>
      </c>
      <c r="F1543" t="str">
        <f>HYPERLINK("https://talan.bank.gov.ua/get-user-certificate/0ep930Xwdz5fbmJal7iG","Завантажити сертифікат")</f>
        <v>Завантажити сертифікат</v>
      </c>
    </row>
    <row r="1544" spans="1:6" x14ac:dyDescent="0.3">
      <c r="A1544" t="s">
        <v>5210</v>
      </c>
      <c r="B1544" t="s">
        <v>5211</v>
      </c>
      <c r="C1544" t="s">
        <v>5212</v>
      </c>
      <c r="D1544" t="s">
        <v>5142</v>
      </c>
      <c r="E1544" t="s">
        <v>5143</v>
      </c>
      <c r="F1544" t="str">
        <f>HYPERLINK("https://talan.bank.gov.ua/get-user-certificate/0ep93IM5hDpHy5c_b-wJ","Завантажити сертифікат")</f>
        <v>Завантажити сертифікат</v>
      </c>
    </row>
    <row r="1545" spans="1:6" x14ac:dyDescent="0.3">
      <c r="A1545" t="s">
        <v>5213</v>
      </c>
      <c r="B1545" t="s">
        <v>5214</v>
      </c>
      <c r="C1545" t="s">
        <v>5215</v>
      </c>
      <c r="D1545" t="s">
        <v>5142</v>
      </c>
      <c r="E1545" t="s">
        <v>5143</v>
      </c>
      <c r="F1545" t="str">
        <f>HYPERLINK("https://talan.bank.gov.ua/get-user-certificate/0ep93cnJWmOEc-IJDwWn","Завантажити сертифікат")</f>
        <v>Завантажити сертифікат</v>
      </c>
    </row>
    <row r="1546" spans="1:6" x14ac:dyDescent="0.3">
      <c r="A1546" t="s">
        <v>5216</v>
      </c>
      <c r="B1546" t="s">
        <v>5217</v>
      </c>
      <c r="C1546" t="s">
        <v>5218</v>
      </c>
      <c r="D1546" t="s">
        <v>5142</v>
      </c>
      <c r="E1546" t="s">
        <v>5143</v>
      </c>
      <c r="F1546" t="str">
        <f>HYPERLINK("https://talan.bank.gov.ua/get-user-certificate/0ep93Gc-B0pkbSidCCWM","Завантажити сертифікат")</f>
        <v>Завантажити сертифікат</v>
      </c>
    </row>
    <row r="1547" spans="1:6" x14ac:dyDescent="0.3">
      <c r="A1547" t="s">
        <v>5219</v>
      </c>
      <c r="B1547" t="s">
        <v>5220</v>
      </c>
      <c r="C1547" t="s">
        <v>5221</v>
      </c>
      <c r="D1547" t="s">
        <v>5142</v>
      </c>
      <c r="E1547" t="s">
        <v>5143</v>
      </c>
      <c r="F1547" t="str">
        <f>HYPERLINK("https://talan.bank.gov.ua/get-user-certificate/0ep931MNgWAyn7Dsjd5I","Завантажити сертифікат")</f>
        <v>Завантажити сертифікат</v>
      </c>
    </row>
    <row r="1548" spans="1:6" x14ac:dyDescent="0.3">
      <c r="A1548" t="s">
        <v>5222</v>
      </c>
      <c r="B1548" t="s">
        <v>5223</v>
      </c>
      <c r="C1548" t="s">
        <v>5224</v>
      </c>
      <c r="D1548" t="s">
        <v>5142</v>
      </c>
      <c r="E1548" t="s">
        <v>5143</v>
      </c>
      <c r="F1548" t="str">
        <f>HYPERLINK("https://talan.bank.gov.ua/get-user-certificate/0ep93ajRhfCuEm6o4iJe","Завантажити сертифікат")</f>
        <v>Завантажити сертифікат</v>
      </c>
    </row>
    <row r="1549" spans="1:6" x14ac:dyDescent="0.3">
      <c r="A1549" t="s">
        <v>5225</v>
      </c>
      <c r="B1549" t="s">
        <v>5226</v>
      </c>
      <c r="C1549" t="s">
        <v>5227</v>
      </c>
      <c r="D1549" t="s">
        <v>5142</v>
      </c>
      <c r="E1549" t="s">
        <v>5143</v>
      </c>
      <c r="F1549" t="str">
        <f>HYPERLINK("https://talan.bank.gov.ua/get-user-certificate/0ep93OyRHTt7TrcuoouQ","Завантажити сертифікат")</f>
        <v>Завантажити сертифікат</v>
      </c>
    </row>
    <row r="1550" spans="1:6" x14ac:dyDescent="0.3">
      <c r="A1550" t="s">
        <v>5228</v>
      </c>
      <c r="B1550" t="s">
        <v>5229</v>
      </c>
      <c r="C1550" t="s">
        <v>5230</v>
      </c>
      <c r="D1550" t="s">
        <v>5142</v>
      </c>
      <c r="E1550" t="s">
        <v>5143</v>
      </c>
      <c r="F1550" t="str">
        <f>HYPERLINK("https://talan.bank.gov.ua/get-user-certificate/0ep93dsLZj0yxAYwZdj4","Завантажити сертифікат")</f>
        <v>Завантажити сертифікат</v>
      </c>
    </row>
    <row r="1551" spans="1:6" x14ac:dyDescent="0.3">
      <c r="A1551" t="s">
        <v>5231</v>
      </c>
      <c r="B1551" t="s">
        <v>5232</v>
      </c>
      <c r="C1551" t="s">
        <v>5233</v>
      </c>
      <c r="D1551" t="s">
        <v>5142</v>
      </c>
      <c r="E1551" t="s">
        <v>5143</v>
      </c>
      <c r="F1551" t="str">
        <f>HYPERLINK("https://talan.bank.gov.ua/get-user-certificate/0ep93gn6L3eDwDegL9zF","Завантажити сертифікат")</f>
        <v>Завантажити сертифікат</v>
      </c>
    </row>
    <row r="1552" spans="1:6" x14ac:dyDescent="0.3">
      <c r="A1552" t="s">
        <v>5234</v>
      </c>
      <c r="B1552" t="s">
        <v>5235</v>
      </c>
      <c r="C1552" t="s">
        <v>5236</v>
      </c>
      <c r="D1552" t="s">
        <v>5142</v>
      </c>
      <c r="E1552" t="s">
        <v>5143</v>
      </c>
      <c r="F1552" t="str">
        <f>HYPERLINK("https://talan.bank.gov.ua/get-user-certificate/0ep934aQSGPJ9sTJyCIr","Завантажити сертифікат")</f>
        <v>Завантажити сертифікат</v>
      </c>
    </row>
    <row r="1553" spans="1:6" x14ac:dyDescent="0.3">
      <c r="A1553" t="s">
        <v>5237</v>
      </c>
      <c r="B1553" t="s">
        <v>5238</v>
      </c>
      <c r="C1553" t="s">
        <v>5239</v>
      </c>
      <c r="D1553" t="s">
        <v>5142</v>
      </c>
      <c r="E1553" t="s">
        <v>5143</v>
      </c>
      <c r="F1553" t="str">
        <f>HYPERLINK("https://talan.bank.gov.ua/get-user-certificate/0ep939_6OBLnuxH2tABU","Завантажити сертифікат")</f>
        <v>Завантажити сертифікат</v>
      </c>
    </row>
    <row r="1554" spans="1:6" x14ac:dyDescent="0.3">
      <c r="A1554" t="s">
        <v>5240</v>
      </c>
      <c r="B1554" t="s">
        <v>5241</v>
      </c>
      <c r="C1554" t="s">
        <v>5242</v>
      </c>
      <c r="D1554" t="s">
        <v>5142</v>
      </c>
      <c r="E1554" t="s">
        <v>5143</v>
      </c>
      <c r="F1554" t="str">
        <f>HYPERLINK("https://talan.bank.gov.ua/get-user-certificate/0ep93pusFdyBRcdmcZKT","Завантажити сертифікат")</f>
        <v>Завантажити сертифікат</v>
      </c>
    </row>
    <row r="1555" spans="1:6" x14ac:dyDescent="0.3">
      <c r="A1555" t="s">
        <v>5243</v>
      </c>
      <c r="B1555" t="s">
        <v>5244</v>
      </c>
      <c r="C1555" t="s">
        <v>5245</v>
      </c>
      <c r="D1555" t="s">
        <v>5246</v>
      </c>
      <c r="E1555" t="s">
        <v>5247</v>
      </c>
      <c r="F1555" t="str">
        <f>HYPERLINK("https://talan.bank.gov.ua/get-user-certificate/0ep93tecWtr3ObU1tKOo","Завантажити сертифікат")</f>
        <v>Завантажити сертифікат</v>
      </c>
    </row>
    <row r="1556" spans="1:6" x14ac:dyDescent="0.3">
      <c r="A1556" t="s">
        <v>5248</v>
      </c>
      <c r="B1556" t="s">
        <v>5249</v>
      </c>
      <c r="C1556" t="s">
        <v>5250</v>
      </c>
      <c r="D1556" t="s">
        <v>5246</v>
      </c>
      <c r="E1556" t="s">
        <v>5247</v>
      </c>
      <c r="F1556" t="str">
        <f>HYPERLINK("https://talan.bank.gov.ua/get-user-certificate/0ep93QYlOiJ2d-qGgPJl","Завантажити сертифікат")</f>
        <v>Завантажити сертифікат</v>
      </c>
    </row>
    <row r="1557" spans="1:6" x14ac:dyDescent="0.3">
      <c r="A1557" t="s">
        <v>5251</v>
      </c>
      <c r="B1557" t="s">
        <v>5252</v>
      </c>
      <c r="C1557" t="s">
        <v>5253</v>
      </c>
      <c r="D1557" t="s">
        <v>5246</v>
      </c>
      <c r="E1557" t="s">
        <v>5247</v>
      </c>
      <c r="F1557" t="str">
        <f>HYPERLINK("https://talan.bank.gov.ua/get-user-certificate/0ep93E1Eu-14d-p4EW2l","Завантажити сертифікат")</f>
        <v>Завантажити сертифікат</v>
      </c>
    </row>
    <row r="1558" spans="1:6" x14ac:dyDescent="0.3">
      <c r="A1558" t="s">
        <v>5254</v>
      </c>
      <c r="B1558" t="s">
        <v>5255</v>
      </c>
      <c r="C1558" t="s">
        <v>5256</v>
      </c>
      <c r="D1558" t="s">
        <v>5246</v>
      </c>
      <c r="E1558" t="s">
        <v>5247</v>
      </c>
      <c r="F1558" t="str">
        <f>HYPERLINK("https://talan.bank.gov.ua/get-user-certificate/0ep93MGcEcvrriqwEZjK","Завантажити сертифікат")</f>
        <v>Завантажити сертифікат</v>
      </c>
    </row>
    <row r="1559" spans="1:6" x14ac:dyDescent="0.3">
      <c r="A1559" t="s">
        <v>5257</v>
      </c>
      <c r="B1559" t="s">
        <v>5258</v>
      </c>
      <c r="C1559" t="s">
        <v>5259</v>
      </c>
      <c r="D1559" t="s">
        <v>5260</v>
      </c>
      <c r="E1559" t="s">
        <v>5261</v>
      </c>
      <c r="F1559" t="str">
        <f>HYPERLINK("https://talan.bank.gov.ua/get-user-certificate/0ep932FLWDIjMMwextqg","Завантажити сертифікат")</f>
        <v>Завантажити сертифікат</v>
      </c>
    </row>
    <row r="1560" spans="1:6" x14ac:dyDescent="0.3">
      <c r="A1560" t="s">
        <v>5262</v>
      </c>
      <c r="B1560" t="s">
        <v>5263</v>
      </c>
      <c r="C1560" t="s">
        <v>5264</v>
      </c>
      <c r="D1560" t="s">
        <v>5260</v>
      </c>
      <c r="E1560" t="s">
        <v>5261</v>
      </c>
      <c r="F1560" t="str">
        <f>HYPERLINK("https://talan.bank.gov.ua/get-user-certificate/0ep937pNVEVpptdPxSvM","Завантажити сертифікат")</f>
        <v>Завантажити сертифікат</v>
      </c>
    </row>
    <row r="1561" spans="1:6" x14ac:dyDescent="0.3">
      <c r="A1561" t="s">
        <v>5265</v>
      </c>
      <c r="B1561" t="s">
        <v>5266</v>
      </c>
      <c r="C1561" t="s">
        <v>5267</v>
      </c>
      <c r="D1561" t="s">
        <v>5260</v>
      </c>
      <c r="E1561" t="s">
        <v>5261</v>
      </c>
      <c r="F1561" t="str">
        <f>HYPERLINK("https://talan.bank.gov.ua/get-user-certificate/0ep938jzHiSSgWYAu5qC","Завантажити сертифікат")</f>
        <v>Завантажити сертифікат</v>
      </c>
    </row>
    <row r="1562" spans="1:6" x14ac:dyDescent="0.3">
      <c r="A1562" t="s">
        <v>5268</v>
      </c>
      <c r="B1562" t="s">
        <v>5269</v>
      </c>
      <c r="C1562" t="s">
        <v>5270</v>
      </c>
      <c r="D1562" t="s">
        <v>5260</v>
      </c>
      <c r="E1562" t="s">
        <v>5261</v>
      </c>
      <c r="F1562" t="str">
        <f>HYPERLINK("https://talan.bank.gov.ua/get-user-certificate/0ep93VF99peoZC2dllO6","Завантажити сертифікат")</f>
        <v>Завантажити сертифікат</v>
      </c>
    </row>
    <row r="1563" spans="1:6" x14ac:dyDescent="0.3">
      <c r="A1563" t="s">
        <v>5271</v>
      </c>
      <c r="B1563" t="s">
        <v>5272</v>
      </c>
      <c r="C1563" t="s">
        <v>5273</v>
      </c>
      <c r="D1563" t="s">
        <v>5260</v>
      </c>
      <c r="E1563" t="s">
        <v>5261</v>
      </c>
      <c r="F1563" t="str">
        <f>HYPERLINK("https://talan.bank.gov.ua/get-user-certificate/0ep93gQsiExyto9U_d8_","Завантажити сертифікат")</f>
        <v>Завантажити сертифікат</v>
      </c>
    </row>
    <row r="1564" spans="1:6" x14ac:dyDescent="0.3">
      <c r="A1564" t="s">
        <v>5274</v>
      </c>
      <c r="B1564" t="s">
        <v>5275</v>
      </c>
      <c r="C1564" t="s">
        <v>5276</v>
      </c>
      <c r="D1564" t="s">
        <v>5260</v>
      </c>
      <c r="E1564" t="s">
        <v>5261</v>
      </c>
      <c r="F1564" t="str">
        <f>HYPERLINK("https://talan.bank.gov.ua/get-user-certificate/0ep93GF9nUV4lhjjYdkt","Завантажити сертифікат")</f>
        <v>Завантажити сертифікат</v>
      </c>
    </row>
    <row r="1565" spans="1:6" x14ac:dyDescent="0.3">
      <c r="A1565" t="s">
        <v>5277</v>
      </c>
      <c r="B1565" t="s">
        <v>5278</v>
      </c>
      <c r="C1565" t="s">
        <v>5279</v>
      </c>
      <c r="D1565" t="s">
        <v>5260</v>
      </c>
      <c r="E1565" t="s">
        <v>5261</v>
      </c>
      <c r="F1565" t="str">
        <f>HYPERLINK("https://talan.bank.gov.ua/get-user-certificate/0ep934bRS0ScMTFpuQHD","Завантажити сертифікат")</f>
        <v>Завантажити сертифікат</v>
      </c>
    </row>
    <row r="1566" spans="1:6" x14ac:dyDescent="0.3">
      <c r="A1566" t="s">
        <v>5280</v>
      </c>
      <c r="B1566" t="s">
        <v>5281</v>
      </c>
      <c r="C1566" t="s">
        <v>5282</v>
      </c>
      <c r="D1566" t="s">
        <v>5260</v>
      </c>
      <c r="E1566" t="s">
        <v>5261</v>
      </c>
      <c r="F1566" t="str">
        <f>HYPERLINK("https://talan.bank.gov.ua/get-user-certificate/0ep930__hGzgoOKAJzH-","Завантажити сертифікат")</f>
        <v>Завантажити сертифікат</v>
      </c>
    </row>
    <row r="1567" spans="1:6" x14ac:dyDescent="0.3">
      <c r="A1567" t="s">
        <v>5283</v>
      </c>
      <c r="B1567" t="s">
        <v>5284</v>
      </c>
      <c r="C1567" t="s">
        <v>5285</v>
      </c>
      <c r="D1567" t="s">
        <v>5260</v>
      </c>
      <c r="E1567" t="s">
        <v>5261</v>
      </c>
      <c r="F1567" t="str">
        <f>HYPERLINK("https://talan.bank.gov.ua/get-user-certificate/0ep93O-7fmleD1fAPZxr","Завантажити сертифікат")</f>
        <v>Завантажити сертифікат</v>
      </c>
    </row>
    <row r="1568" spans="1:6" x14ac:dyDescent="0.3">
      <c r="A1568" t="s">
        <v>5286</v>
      </c>
      <c r="B1568" t="s">
        <v>5287</v>
      </c>
      <c r="C1568" t="s">
        <v>5288</v>
      </c>
      <c r="D1568" t="s">
        <v>5260</v>
      </c>
      <c r="E1568" t="s">
        <v>5261</v>
      </c>
      <c r="F1568" t="str">
        <f>HYPERLINK("https://talan.bank.gov.ua/get-user-certificate/0ep93iJug3YDxYILUe-U","Завантажити сертифікат")</f>
        <v>Завантажити сертифікат</v>
      </c>
    </row>
    <row r="1569" spans="1:6" x14ac:dyDescent="0.3">
      <c r="A1569" t="s">
        <v>5289</v>
      </c>
      <c r="B1569" t="s">
        <v>5290</v>
      </c>
      <c r="C1569" t="s">
        <v>5291</v>
      </c>
      <c r="D1569" t="s">
        <v>5260</v>
      </c>
      <c r="E1569" t="s">
        <v>5261</v>
      </c>
      <c r="F1569" t="str">
        <f>HYPERLINK("https://talan.bank.gov.ua/get-user-certificate/0ep93TZlPGVauM_Fymq0","Завантажити сертифікат")</f>
        <v>Завантажити сертифікат</v>
      </c>
    </row>
    <row r="1570" spans="1:6" x14ac:dyDescent="0.3">
      <c r="A1570" t="s">
        <v>5292</v>
      </c>
      <c r="B1570" t="s">
        <v>5293</v>
      </c>
      <c r="C1570" t="s">
        <v>5294</v>
      </c>
      <c r="D1570" t="s">
        <v>5260</v>
      </c>
      <c r="E1570" t="s">
        <v>5261</v>
      </c>
      <c r="F1570" t="str">
        <f>HYPERLINK("https://talan.bank.gov.ua/get-user-certificate/0ep93fwT6-9PjOe7W1_s","Завантажити сертифікат")</f>
        <v>Завантажити сертифікат</v>
      </c>
    </row>
    <row r="1571" spans="1:6" x14ac:dyDescent="0.3">
      <c r="A1571" t="s">
        <v>5295</v>
      </c>
      <c r="B1571" t="s">
        <v>5296</v>
      </c>
      <c r="C1571" t="s">
        <v>5297</v>
      </c>
      <c r="D1571" t="s">
        <v>5260</v>
      </c>
      <c r="E1571" t="s">
        <v>5261</v>
      </c>
      <c r="F1571" t="str">
        <f>HYPERLINK("https://talan.bank.gov.ua/get-user-certificate/0ep93ehX-HlLNIMFOR7L","Завантажити сертифікат")</f>
        <v>Завантажити сертифікат</v>
      </c>
    </row>
    <row r="1572" spans="1:6" x14ac:dyDescent="0.3">
      <c r="A1572" t="s">
        <v>5298</v>
      </c>
      <c r="B1572" t="s">
        <v>5299</v>
      </c>
      <c r="C1572" t="s">
        <v>5300</v>
      </c>
      <c r="D1572" t="s">
        <v>5260</v>
      </c>
      <c r="E1572" t="s">
        <v>5261</v>
      </c>
      <c r="F1572" t="str">
        <f>HYPERLINK("https://talan.bank.gov.ua/get-user-certificate/0ep93FJBg2332cRYDawB","Завантажити сертифікат")</f>
        <v>Завантажити сертифікат</v>
      </c>
    </row>
    <row r="1573" spans="1:6" x14ac:dyDescent="0.3">
      <c r="A1573" t="s">
        <v>5301</v>
      </c>
      <c r="B1573" t="s">
        <v>5302</v>
      </c>
      <c r="C1573" t="s">
        <v>5303</v>
      </c>
      <c r="D1573" t="s">
        <v>5260</v>
      </c>
      <c r="E1573" t="s">
        <v>5261</v>
      </c>
      <c r="F1573" t="str">
        <f>HYPERLINK("https://talan.bank.gov.ua/get-user-certificate/0ep93JhWWQHywlQ8kNL0","Завантажити сертифікат")</f>
        <v>Завантажити сертифікат</v>
      </c>
    </row>
    <row r="1574" spans="1:6" x14ac:dyDescent="0.3">
      <c r="A1574" t="s">
        <v>5304</v>
      </c>
      <c r="B1574" t="s">
        <v>5305</v>
      </c>
      <c r="C1574" t="s">
        <v>5306</v>
      </c>
      <c r="D1574" t="s">
        <v>5307</v>
      </c>
      <c r="E1574" t="s">
        <v>5308</v>
      </c>
      <c r="F1574" t="str">
        <f>HYPERLINK("https://talan.bank.gov.ua/get-user-certificate/0ep93hS2AcgMADUy6CQc","Завантажити сертифікат")</f>
        <v>Завантажити сертифікат</v>
      </c>
    </row>
    <row r="1575" spans="1:6" x14ac:dyDescent="0.3">
      <c r="A1575" t="s">
        <v>5309</v>
      </c>
      <c r="B1575" t="s">
        <v>5310</v>
      </c>
      <c r="C1575" t="s">
        <v>5311</v>
      </c>
      <c r="D1575" t="s">
        <v>5307</v>
      </c>
      <c r="E1575" t="s">
        <v>5308</v>
      </c>
      <c r="F1575" t="str">
        <f>HYPERLINK("https://talan.bank.gov.ua/get-user-certificate/0ep937lN39GHCets2Uhl","Завантажити сертифікат")</f>
        <v>Завантажити сертифікат</v>
      </c>
    </row>
    <row r="1576" spans="1:6" x14ac:dyDescent="0.3">
      <c r="A1576" t="s">
        <v>5312</v>
      </c>
      <c r="B1576" t="s">
        <v>5313</v>
      </c>
      <c r="C1576" t="s">
        <v>5314</v>
      </c>
      <c r="D1576" t="s">
        <v>5315</v>
      </c>
      <c r="E1576" t="s">
        <v>5316</v>
      </c>
      <c r="F1576" t="str">
        <f>HYPERLINK("https://talan.bank.gov.ua/get-user-certificate/0ep93Nm6hroZ312GMjwd","Завантажити сертифікат")</f>
        <v>Завантажити сертифікат</v>
      </c>
    </row>
    <row r="1577" spans="1:6" x14ac:dyDescent="0.3">
      <c r="A1577" t="s">
        <v>5317</v>
      </c>
      <c r="B1577" t="s">
        <v>5318</v>
      </c>
      <c r="C1577" t="s">
        <v>5319</v>
      </c>
      <c r="D1577" t="s">
        <v>5315</v>
      </c>
      <c r="E1577" t="s">
        <v>5316</v>
      </c>
      <c r="F1577" t="str">
        <f>HYPERLINK("https://talan.bank.gov.ua/get-user-certificate/0ep93yyXmdH8BjAGV5Wj","Завантажити сертифікат")</f>
        <v>Завантажити сертифікат</v>
      </c>
    </row>
    <row r="1578" spans="1:6" x14ac:dyDescent="0.3">
      <c r="A1578" t="s">
        <v>5320</v>
      </c>
      <c r="B1578" t="s">
        <v>5321</v>
      </c>
      <c r="C1578" t="s">
        <v>5322</v>
      </c>
      <c r="D1578" t="s">
        <v>2915</v>
      </c>
      <c r="E1578" t="s">
        <v>5323</v>
      </c>
      <c r="F1578" t="str">
        <f>HYPERLINK("https://talan.bank.gov.ua/get-user-certificate/0ep93_CIzNp91gkpdTfb","Завантажити сертифікат")</f>
        <v>Завантажити сертифікат</v>
      </c>
    </row>
    <row r="1579" spans="1:6" x14ac:dyDescent="0.3">
      <c r="A1579" t="s">
        <v>5324</v>
      </c>
      <c r="B1579" t="s">
        <v>5325</v>
      </c>
      <c r="C1579" t="s">
        <v>5326</v>
      </c>
      <c r="D1579" t="s">
        <v>2915</v>
      </c>
      <c r="E1579" t="s">
        <v>5323</v>
      </c>
      <c r="F1579" t="str">
        <f>HYPERLINK("https://talan.bank.gov.ua/get-user-certificate/0ep93dlu3o1dwiAgSiCr","Завантажити сертифікат")</f>
        <v>Завантажити сертифікат</v>
      </c>
    </row>
    <row r="1580" spans="1:6" x14ac:dyDescent="0.3">
      <c r="A1580" t="s">
        <v>5327</v>
      </c>
      <c r="B1580" t="s">
        <v>5328</v>
      </c>
      <c r="C1580" t="s">
        <v>5329</v>
      </c>
      <c r="D1580" t="s">
        <v>2915</v>
      </c>
      <c r="E1580" t="s">
        <v>5323</v>
      </c>
      <c r="F1580" t="str">
        <f>HYPERLINK("https://talan.bank.gov.ua/get-user-certificate/0ep93FnzS-CpupfdcwRx","Завантажити сертифікат")</f>
        <v>Завантажити сертифікат</v>
      </c>
    </row>
    <row r="1581" spans="1:6" x14ac:dyDescent="0.3">
      <c r="A1581" t="s">
        <v>5330</v>
      </c>
      <c r="B1581" t="s">
        <v>5331</v>
      </c>
      <c r="C1581" t="s">
        <v>5332</v>
      </c>
      <c r="D1581" t="s">
        <v>5333</v>
      </c>
      <c r="E1581" t="s">
        <v>5323</v>
      </c>
      <c r="F1581" t="str">
        <f>HYPERLINK("https://talan.bank.gov.ua/get-user-certificate/0ep93jXV83t3NjCQOXOr","Завантажити сертифікат")</f>
        <v>Завантажити сертифікат</v>
      </c>
    </row>
    <row r="1582" spans="1:6" x14ac:dyDescent="0.3">
      <c r="A1582" t="s">
        <v>5334</v>
      </c>
      <c r="B1582" t="s">
        <v>5335</v>
      </c>
      <c r="C1582" t="s">
        <v>5336</v>
      </c>
      <c r="D1582" t="s">
        <v>5333</v>
      </c>
      <c r="E1582" t="s">
        <v>5323</v>
      </c>
      <c r="F1582" t="str">
        <f>HYPERLINK("https://talan.bank.gov.ua/get-user-certificate/0ep93hwLhBxjspUDKpS9","Завантажити сертифікат")</f>
        <v>Завантажити сертифікат</v>
      </c>
    </row>
    <row r="1583" spans="1:6" x14ac:dyDescent="0.3">
      <c r="A1583" t="s">
        <v>5337</v>
      </c>
      <c r="B1583" t="s">
        <v>5338</v>
      </c>
      <c r="C1583" t="s">
        <v>5339</v>
      </c>
      <c r="D1583" t="s">
        <v>5333</v>
      </c>
      <c r="E1583" t="s">
        <v>5323</v>
      </c>
      <c r="F1583" t="str">
        <f>HYPERLINK("https://talan.bank.gov.ua/get-user-certificate/0ep938BS-iyo9v-0mgYW","Завантажити сертифікат")</f>
        <v>Завантажити сертифікат</v>
      </c>
    </row>
    <row r="1584" spans="1:6" x14ac:dyDescent="0.3">
      <c r="A1584" t="s">
        <v>5340</v>
      </c>
      <c r="B1584" t="s">
        <v>5341</v>
      </c>
      <c r="C1584" t="s">
        <v>5342</v>
      </c>
      <c r="D1584" t="s">
        <v>5333</v>
      </c>
      <c r="E1584" t="s">
        <v>5323</v>
      </c>
      <c r="F1584" t="str">
        <f>HYPERLINK("https://talan.bank.gov.ua/get-user-certificate/0ep93F8ZXScH_ux6T-Me","Завантажити сертифікат")</f>
        <v>Завантажити сертифікат</v>
      </c>
    </row>
    <row r="1585" spans="1:6" x14ac:dyDescent="0.3">
      <c r="A1585" t="s">
        <v>5343</v>
      </c>
      <c r="B1585" t="s">
        <v>5344</v>
      </c>
      <c r="C1585" t="s">
        <v>5345</v>
      </c>
      <c r="D1585" t="s">
        <v>5333</v>
      </c>
      <c r="E1585" t="s">
        <v>5323</v>
      </c>
      <c r="F1585" t="str">
        <f>HYPERLINK("https://talan.bank.gov.ua/get-user-certificate/0ep932S_wwuDrl90mGZw","Завантажити сертифікат")</f>
        <v>Завантажити сертифікат</v>
      </c>
    </row>
    <row r="1586" spans="1:6" x14ac:dyDescent="0.3">
      <c r="A1586" t="s">
        <v>5346</v>
      </c>
      <c r="B1586" t="s">
        <v>5347</v>
      </c>
      <c r="C1586" t="s">
        <v>5348</v>
      </c>
      <c r="D1586" t="s">
        <v>5349</v>
      </c>
      <c r="E1586" t="s">
        <v>5350</v>
      </c>
      <c r="F1586" t="str">
        <f>HYPERLINK("https://talan.bank.gov.ua/get-user-certificate/0ep93e9-ezGkw-mtxA1a","Завантажити сертифікат")</f>
        <v>Завантажити сертифікат</v>
      </c>
    </row>
    <row r="1587" spans="1:6" x14ac:dyDescent="0.3">
      <c r="A1587" t="s">
        <v>5351</v>
      </c>
      <c r="B1587" t="s">
        <v>5352</v>
      </c>
      <c r="C1587" t="s">
        <v>5353</v>
      </c>
      <c r="D1587" t="s">
        <v>5349</v>
      </c>
      <c r="E1587" t="s">
        <v>5350</v>
      </c>
      <c r="F1587" t="str">
        <f>HYPERLINK("https://talan.bank.gov.ua/get-user-certificate/0ep936DtefiMZ_CquO48","Завантажити сертифікат")</f>
        <v>Завантажити сертифікат</v>
      </c>
    </row>
    <row r="1588" spans="1:6" x14ac:dyDescent="0.3">
      <c r="A1588" t="s">
        <v>5354</v>
      </c>
      <c r="B1588" t="s">
        <v>5355</v>
      </c>
      <c r="C1588" t="s">
        <v>5356</v>
      </c>
      <c r="D1588" t="s">
        <v>5357</v>
      </c>
      <c r="E1588" t="s">
        <v>5358</v>
      </c>
      <c r="F1588" t="str">
        <f>HYPERLINK("https://talan.bank.gov.ua/get-user-certificate/0ep93l3JAkXSJk13-dNG","Завантажити сертифікат")</f>
        <v>Завантажити сертифікат</v>
      </c>
    </row>
    <row r="1589" spans="1:6" x14ac:dyDescent="0.3">
      <c r="A1589" t="s">
        <v>5359</v>
      </c>
      <c r="B1589" t="s">
        <v>5360</v>
      </c>
      <c r="C1589" t="s">
        <v>5361</v>
      </c>
      <c r="D1589" t="s">
        <v>5357</v>
      </c>
      <c r="E1589" t="s">
        <v>5358</v>
      </c>
      <c r="F1589" t="str">
        <f>HYPERLINK("https://talan.bank.gov.ua/get-user-certificate/0ep93GNTthCJVoi888-E","Завантажити сертифікат")</f>
        <v>Завантажити сертифікат</v>
      </c>
    </row>
    <row r="1590" spans="1:6" x14ac:dyDescent="0.3">
      <c r="A1590" t="s">
        <v>5362</v>
      </c>
      <c r="B1590" t="s">
        <v>5363</v>
      </c>
      <c r="C1590" t="s">
        <v>5364</v>
      </c>
      <c r="D1590" t="s">
        <v>5357</v>
      </c>
      <c r="E1590" t="s">
        <v>5358</v>
      </c>
      <c r="F1590" t="str">
        <f>HYPERLINK("https://talan.bank.gov.ua/get-user-certificate/0ep934VgR6r0Wv_4r-_d","Завантажити сертифікат")</f>
        <v>Завантажити сертифікат</v>
      </c>
    </row>
    <row r="1591" spans="1:6" x14ac:dyDescent="0.3">
      <c r="A1591" t="s">
        <v>5365</v>
      </c>
      <c r="B1591" t="s">
        <v>5366</v>
      </c>
      <c r="C1591" t="s">
        <v>5367</v>
      </c>
      <c r="D1591" t="s">
        <v>5357</v>
      </c>
      <c r="E1591" t="s">
        <v>5358</v>
      </c>
      <c r="F1591" t="str">
        <f>HYPERLINK("https://talan.bank.gov.ua/get-user-certificate/0ep93ouhGqH8-fRAAQ68","Завантажити сертифікат")</f>
        <v>Завантажити сертифікат</v>
      </c>
    </row>
    <row r="1592" spans="1:6" x14ac:dyDescent="0.3">
      <c r="A1592" t="s">
        <v>5368</v>
      </c>
      <c r="B1592" t="s">
        <v>5369</v>
      </c>
      <c r="C1592" t="s">
        <v>5370</v>
      </c>
      <c r="D1592" t="s">
        <v>5357</v>
      </c>
      <c r="E1592" t="s">
        <v>5358</v>
      </c>
      <c r="F1592" t="str">
        <f>HYPERLINK("https://talan.bank.gov.ua/get-user-certificate/0ep93aHeHaMEOpz9iI2L","Завантажити сертифікат")</f>
        <v>Завантажити сертифікат</v>
      </c>
    </row>
    <row r="1593" spans="1:6" x14ac:dyDescent="0.3">
      <c r="A1593" t="s">
        <v>5371</v>
      </c>
      <c r="B1593" t="s">
        <v>5372</v>
      </c>
      <c r="C1593" t="s">
        <v>5373</v>
      </c>
      <c r="D1593" t="s">
        <v>5357</v>
      </c>
      <c r="E1593" t="s">
        <v>5358</v>
      </c>
      <c r="F1593" t="str">
        <f>HYPERLINK("https://talan.bank.gov.ua/get-user-certificate/0ep93ebmaeQ3_3qgaif9","Завантажити сертифікат")</f>
        <v>Завантажити сертифікат</v>
      </c>
    </row>
    <row r="1594" spans="1:6" x14ac:dyDescent="0.3">
      <c r="A1594" t="s">
        <v>5374</v>
      </c>
      <c r="B1594" t="s">
        <v>5375</v>
      </c>
      <c r="C1594" t="s">
        <v>5376</v>
      </c>
      <c r="D1594" t="s">
        <v>5357</v>
      </c>
      <c r="E1594" t="s">
        <v>5358</v>
      </c>
      <c r="F1594" t="str">
        <f>HYPERLINK("https://talan.bank.gov.ua/get-user-certificate/0ep93kNCquU-O-1OEnK7","Завантажити сертифікат")</f>
        <v>Завантажити сертифікат</v>
      </c>
    </row>
    <row r="1595" spans="1:6" x14ac:dyDescent="0.3">
      <c r="A1595" t="s">
        <v>5377</v>
      </c>
      <c r="B1595" t="s">
        <v>5378</v>
      </c>
      <c r="C1595" t="s">
        <v>5379</v>
      </c>
      <c r="D1595" t="s">
        <v>5357</v>
      </c>
      <c r="E1595" t="s">
        <v>5358</v>
      </c>
      <c r="F1595" t="str">
        <f>HYPERLINK("https://talan.bank.gov.ua/get-user-certificate/0ep93jmVRkWXC83XVBeh","Завантажити сертифікат")</f>
        <v>Завантажити сертифікат</v>
      </c>
    </row>
    <row r="1596" spans="1:6" x14ac:dyDescent="0.3">
      <c r="A1596" t="s">
        <v>5380</v>
      </c>
      <c r="B1596" t="s">
        <v>5381</v>
      </c>
      <c r="C1596" t="s">
        <v>5382</v>
      </c>
      <c r="D1596" t="s">
        <v>5357</v>
      </c>
      <c r="E1596" t="s">
        <v>5358</v>
      </c>
      <c r="F1596" t="str">
        <f>HYPERLINK("https://talan.bank.gov.ua/get-user-certificate/0ep93BZ79alrJsDxCMrh","Завантажити сертифікат")</f>
        <v>Завантажити сертифікат</v>
      </c>
    </row>
    <row r="1597" spans="1:6" x14ac:dyDescent="0.3">
      <c r="A1597" t="s">
        <v>5383</v>
      </c>
      <c r="B1597" t="s">
        <v>5384</v>
      </c>
      <c r="C1597" t="s">
        <v>5385</v>
      </c>
      <c r="D1597" t="s">
        <v>5357</v>
      </c>
      <c r="E1597" t="s">
        <v>5358</v>
      </c>
      <c r="F1597" t="str">
        <f>HYPERLINK("https://talan.bank.gov.ua/get-user-certificate/0ep93hCwgI_zV3K6fb-R","Завантажити сертифікат")</f>
        <v>Завантажити сертифікат</v>
      </c>
    </row>
    <row r="1598" spans="1:6" x14ac:dyDescent="0.3">
      <c r="A1598" t="s">
        <v>5386</v>
      </c>
      <c r="B1598" t="s">
        <v>5387</v>
      </c>
      <c r="C1598" t="s">
        <v>5388</v>
      </c>
      <c r="D1598" t="s">
        <v>5357</v>
      </c>
      <c r="E1598" t="s">
        <v>5358</v>
      </c>
      <c r="F1598" t="str">
        <f>HYPERLINK("https://talan.bank.gov.ua/get-user-certificate/0ep93uRO6h8Aud_FOuG_","Завантажити сертифікат")</f>
        <v>Завантажити сертифікат</v>
      </c>
    </row>
    <row r="1599" spans="1:6" x14ac:dyDescent="0.3">
      <c r="A1599" t="s">
        <v>5389</v>
      </c>
      <c r="B1599" t="s">
        <v>5390</v>
      </c>
      <c r="C1599" t="s">
        <v>5391</v>
      </c>
      <c r="D1599" t="s">
        <v>5357</v>
      </c>
      <c r="E1599" t="s">
        <v>5358</v>
      </c>
      <c r="F1599" t="str">
        <f>HYPERLINK("https://talan.bank.gov.ua/get-user-certificate/0ep93CeZeZfHOcdOypwt","Завантажити сертифікат")</f>
        <v>Завантажити сертифікат</v>
      </c>
    </row>
    <row r="1600" spans="1:6" x14ac:dyDescent="0.3">
      <c r="A1600" t="s">
        <v>5392</v>
      </c>
      <c r="B1600" t="s">
        <v>5393</v>
      </c>
      <c r="C1600" t="s">
        <v>5394</v>
      </c>
      <c r="D1600" t="s">
        <v>5395</v>
      </c>
      <c r="E1600" t="s">
        <v>5396</v>
      </c>
      <c r="F1600" t="str">
        <f>HYPERLINK("https://talan.bank.gov.ua/get-user-certificate/0ep93V0lO_0nUXq7bcdy","Завантажити сертифікат")</f>
        <v>Завантажити сертифікат</v>
      </c>
    </row>
    <row r="1601" spans="1:6" x14ac:dyDescent="0.3">
      <c r="A1601" t="s">
        <v>5397</v>
      </c>
      <c r="B1601" t="s">
        <v>5398</v>
      </c>
      <c r="C1601" t="s">
        <v>5399</v>
      </c>
      <c r="D1601" t="s">
        <v>5395</v>
      </c>
      <c r="E1601" t="s">
        <v>5396</v>
      </c>
      <c r="F1601" t="str">
        <f>HYPERLINK("https://talan.bank.gov.ua/get-user-certificate/0ep93u3_lg3DoK3zIbOV","Завантажити сертифікат")</f>
        <v>Завантажити сертифікат</v>
      </c>
    </row>
    <row r="1602" spans="1:6" x14ac:dyDescent="0.3">
      <c r="A1602" t="s">
        <v>5400</v>
      </c>
      <c r="B1602" t="s">
        <v>5401</v>
      </c>
      <c r="C1602" t="s">
        <v>5402</v>
      </c>
      <c r="D1602" t="s">
        <v>5395</v>
      </c>
      <c r="E1602" t="s">
        <v>5396</v>
      </c>
      <c r="F1602" t="str">
        <f>HYPERLINK("https://talan.bank.gov.ua/get-user-certificate/0ep934Cw3i5dA2txIoiL","Завантажити сертифікат")</f>
        <v>Завантажити сертифікат</v>
      </c>
    </row>
    <row r="1603" spans="1:6" x14ac:dyDescent="0.3">
      <c r="A1603" t="s">
        <v>5403</v>
      </c>
      <c r="B1603" t="s">
        <v>5404</v>
      </c>
      <c r="C1603" t="s">
        <v>5405</v>
      </c>
      <c r="D1603" t="s">
        <v>5395</v>
      </c>
      <c r="E1603" t="s">
        <v>5396</v>
      </c>
      <c r="F1603" t="str">
        <f>HYPERLINK("https://talan.bank.gov.ua/get-user-certificate/0ep93NlF4gwGxPickeal","Завантажити сертифікат")</f>
        <v>Завантажити сертифікат</v>
      </c>
    </row>
    <row r="1604" spans="1:6" x14ac:dyDescent="0.3">
      <c r="A1604" t="s">
        <v>5406</v>
      </c>
      <c r="B1604" t="s">
        <v>5407</v>
      </c>
      <c r="C1604" t="s">
        <v>5408</v>
      </c>
      <c r="D1604" t="s">
        <v>5395</v>
      </c>
      <c r="E1604" t="s">
        <v>5396</v>
      </c>
      <c r="F1604" t="str">
        <f>HYPERLINK("https://talan.bank.gov.ua/get-user-certificate/0ep93b4tt3lOPsrribic","Завантажити сертифікат")</f>
        <v>Завантажити сертифікат</v>
      </c>
    </row>
    <row r="1605" spans="1:6" x14ac:dyDescent="0.3">
      <c r="A1605" t="s">
        <v>5409</v>
      </c>
      <c r="B1605" t="s">
        <v>5410</v>
      </c>
      <c r="C1605" t="s">
        <v>5411</v>
      </c>
      <c r="D1605" t="s">
        <v>5395</v>
      </c>
      <c r="E1605" t="s">
        <v>5396</v>
      </c>
      <c r="F1605" t="str">
        <f>HYPERLINK("https://talan.bank.gov.ua/get-user-certificate/0ep93Jiu22zSSsHvvYme","Завантажити сертифікат")</f>
        <v>Завантажити сертифікат</v>
      </c>
    </row>
    <row r="1606" spans="1:6" x14ac:dyDescent="0.3">
      <c r="A1606" t="s">
        <v>5412</v>
      </c>
      <c r="B1606" t="s">
        <v>5413</v>
      </c>
      <c r="C1606" t="s">
        <v>5414</v>
      </c>
      <c r="D1606" t="s">
        <v>5395</v>
      </c>
      <c r="E1606" t="s">
        <v>5396</v>
      </c>
      <c r="F1606" t="str">
        <f>HYPERLINK("https://talan.bank.gov.ua/get-user-certificate/0ep93HkqAkgCvVqSjbf2","Завантажити сертифікат")</f>
        <v>Завантажити сертифікат</v>
      </c>
    </row>
    <row r="1607" spans="1:6" x14ac:dyDescent="0.3">
      <c r="A1607" t="s">
        <v>5415</v>
      </c>
      <c r="B1607" t="s">
        <v>5416</v>
      </c>
      <c r="C1607" t="s">
        <v>5417</v>
      </c>
      <c r="D1607" t="s">
        <v>5395</v>
      </c>
      <c r="E1607" t="s">
        <v>5396</v>
      </c>
      <c r="F1607" t="str">
        <f>HYPERLINK("https://talan.bank.gov.ua/get-user-certificate/0ep93LIjpD7ZEKypX_02","Завантажити сертифікат")</f>
        <v>Завантажити сертифікат</v>
      </c>
    </row>
    <row r="1608" spans="1:6" x14ac:dyDescent="0.3">
      <c r="A1608" t="s">
        <v>5418</v>
      </c>
      <c r="B1608" t="s">
        <v>5419</v>
      </c>
      <c r="C1608" t="s">
        <v>5420</v>
      </c>
      <c r="D1608" t="s">
        <v>5395</v>
      </c>
      <c r="E1608" t="s">
        <v>5396</v>
      </c>
      <c r="F1608" t="str">
        <f>HYPERLINK("https://talan.bank.gov.ua/get-user-certificate/0ep93PbfJyHCoZN4cFIO","Завантажити сертифікат")</f>
        <v>Завантажити сертифікат</v>
      </c>
    </row>
    <row r="1609" spans="1:6" x14ac:dyDescent="0.3">
      <c r="A1609" t="s">
        <v>5421</v>
      </c>
      <c r="B1609" t="s">
        <v>5422</v>
      </c>
      <c r="C1609" t="s">
        <v>5423</v>
      </c>
      <c r="D1609" t="s">
        <v>5395</v>
      </c>
      <c r="E1609" t="s">
        <v>5396</v>
      </c>
      <c r="F1609" t="str">
        <f>HYPERLINK("https://talan.bank.gov.ua/get-user-certificate/0ep93u-mNFWMv3lhtlz-","Завантажити сертифікат")</f>
        <v>Завантажити сертифікат</v>
      </c>
    </row>
    <row r="1610" spans="1:6" x14ac:dyDescent="0.3">
      <c r="A1610" t="s">
        <v>5424</v>
      </c>
      <c r="B1610" t="s">
        <v>5425</v>
      </c>
      <c r="C1610" t="s">
        <v>5426</v>
      </c>
      <c r="D1610" t="s">
        <v>5395</v>
      </c>
      <c r="E1610" t="s">
        <v>5396</v>
      </c>
      <c r="F1610" t="str">
        <f>HYPERLINK("https://talan.bank.gov.ua/get-user-certificate/0ep93KrJClGTI-YulQMA","Завантажити сертифікат")</f>
        <v>Завантажити сертифікат</v>
      </c>
    </row>
    <row r="1611" spans="1:6" x14ac:dyDescent="0.3">
      <c r="A1611" t="s">
        <v>5427</v>
      </c>
      <c r="B1611" t="s">
        <v>5428</v>
      </c>
      <c r="C1611" t="s">
        <v>5429</v>
      </c>
      <c r="D1611" t="s">
        <v>5395</v>
      </c>
      <c r="E1611" t="s">
        <v>5396</v>
      </c>
      <c r="F1611" t="str">
        <f>HYPERLINK("https://talan.bank.gov.ua/get-user-certificate/0ep93nrGPyrsrn2YJCxP","Завантажити сертифікат")</f>
        <v>Завантажити сертифікат</v>
      </c>
    </row>
    <row r="1612" spans="1:6" x14ac:dyDescent="0.3">
      <c r="A1612" t="s">
        <v>5430</v>
      </c>
      <c r="B1612" t="s">
        <v>5431</v>
      </c>
      <c r="C1612" t="s">
        <v>5432</v>
      </c>
      <c r="D1612" t="s">
        <v>5433</v>
      </c>
      <c r="E1612" t="s">
        <v>5434</v>
      </c>
      <c r="F1612" t="str">
        <f>HYPERLINK("https://talan.bank.gov.ua/get-user-certificate/0ep93YvtFFmXjdB7UiUP","Завантажити сертифікат")</f>
        <v>Завантажити сертифікат</v>
      </c>
    </row>
    <row r="1613" spans="1:6" x14ac:dyDescent="0.3">
      <c r="A1613" t="s">
        <v>5435</v>
      </c>
      <c r="B1613" t="s">
        <v>5436</v>
      </c>
      <c r="C1613" t="s">
        <v>5437</v>
      </c>
      <c r="D1613" t="s">
        <v>5433</v>
      </c>
      <c r="E1613" t="s">
        <v>5434</v>
      </c>
      <c r="F1613" t="str">
        <f>HYPERLINK("https://talan.bank.gov.ua/get-user-certificate/0ep931f91bP5XwBs6Tx_","Завантажити сертифікат")</f>
        <v>Завантажити сертифікат</v>
      </c>
    </row>
    <row r="1614" spans="1:6" x14ac:dyDescent="0.3">
      <c r="A1614" t="s">
        <v>5438</v>
      </c>
      <c r="B1614" t="s">
        <v>5439</v>
      </c>
      <c r="C1614" t="s">
        <v>5440</v>
      </c>
      <c r="D1614" t="s">
        <v>5433</v>
      </c>
      <c r="E1614" t="s">
        <v>5434</v>
      </c>
      <c r="F1614" t="str">
        <f>HYPERLINK("https://talan.bank.gov.ua/get-user-certificate/0ep93UClVmnTkw3-OqmJ","Завантажити сертифікат")</f>
        <v>Завантажити сертифікат</v>
      </c>
    </row>
    <row r="1615" spans="1:6" x14ac:dyDescent="0.3">
      <c r="A1615" t="s">
        <v>5441</v>
      </c>
      <c r="B1615" t="s">
        <v>5442</v>
      </c>
      <c r="C1615" t="s">
        <v>5443</v>
      </c>
      <c r="D1615" t="s">
        <v>5433</v>
      </c>
      <c r="E1615" t="s">
        <v>5434</v>
      </c>
      <c r="F1615" t="str">
        <f>HYPERLINK("https://talan.bank.gov.ua/get-user-certificate/0ep933zjCdAgsFBGJwe_","Завантажити сертифікат")</f>
        <v>Завантажити сертифікат</v>
      </c>
    </row>
    <row r="1616" spans="1:6" x14ac:dyDescent="0.3">
      <c r="A1616" t="s">
        <v>5444</v>
      </c>
      <c r="B1616" t="s">
        <v>5445</v>
      </c>
      <c r="C1616" t="s">
        <v>5446</v>
      </c>
      <c r="D1616" t="s">
        <v>5433</v>
      </c>
      <c r="E1616" t="s">
        <v>5434</v>
      </c>
      <c r="F1616" t="str">
        <f>HYPERLINK("https://talan.bank.gov.ua/get-user-certificate/0ep93yT_I94OrIIKjnwY","Завантажити сертифікат")</f>
        <v>Завантажити сертифікат</v>
      </c>
    </row>
    <row r="1617" spans="1:6" x14ac:dyDescent="0.3">
      <c r="A1617" t="s">
        <v>5447</v>
      </c>
      <c r="B1617" t="s">
        <v>5448</v>
      </c>
      <c r="C1617" t="s">
        <v>5449</v>
      </c>
      <c r="D1617" t="s">
        <v>5450</v>
      </c>
      <c r="E1617" t="s">
        <v>5451</v>
      </c>
      <c r="F1617" t="str">
        <f>HYPERLINK("https://talan.bank.gov.ua/get-user-certificate/0ep93131rajseUVEqqzc","Завантажити сертифікат")</f>
        <v>Завантажити сертифікат</v>
      </c>
    </row>
    <row r="1618" spans="1:6" x14ac:dyDescent="0.3">
      <c r="A1618" t="s">
        <v>5452</v>
      </c>
      <c r="B1618" t="s">
        <v>5453</v>
      </c>
      <c r="C1618" t="s">
        <v>5454</v>
      </c>
      <c r="D1618" t="s">
        <v>5455</v>
      </c>
      <c r="E1618" t="s">
        <v>5451</v>
      </c>
      <c r="F1618" t="str">
        <f>HYPERLINK("https://talan.bank.gov.ua/get-user-certificate/0ep93fuc1nOVqtEHlUNm","Завантажити сертифікат")</f>
        <v>Завантажити сертифікат</v>
      </c>
    </row>
    <row r="1619" spans="1:6" x14ac:dyDescent="0.3">
      <c r="A1619" t="s">
        <v>5456</v>
      </c>
      <c r="B1619" t="s">
        <v>5457</v>
      </c>
      <c r="C1619" t="s">
        <v>5458</v>
      </c>
      <c r="D1619" t="s">
        <v>5455</v>
      </c>
      <c r="E1619" t="s">
        <v>5451</v>
      </c>
      <c r="F1619" t="str">
        <f>HYPERLINK("https://talan.bank.gov.ua/get-user-certificate/0ep93YxpYg-3gcXPBfT6","Завантажити сертифікат")</f>
        <v>Завантажити сертифікат</v>
      </c>
    </row>
    <row r="1620" spans="1:6" x14ac:dyDescent="0.3">
      <c r="A1620" t="s">
        <v>5459</v>
      </c>
      <c r="B1620" t="s">
        <v>5460</v>
      </c>
      <c r="C1620" t="s">
        <v>5461</v>
      </c>
      <c r="D1620" t="s">
        <v>5455</v>
      </c>
      <c r="E1620" t="s">
        <v>5451</v>
      </c>
      <c r="F1620" t="str">
        <f>HYPERLINK("https://talan.bank.gov.ua/get-user-certificate/0ep93BskeoC4ZCiunLU8","Завантажити сертифікат")</f>
        <v>Завантажити сертифікат</v>
      </c>
    </row>
    <row r="1621" spans="1:6" x14ac:dyDescent="0.3">
      <c r="A1621" t="s">
        <v>5462</v>
      </c>
      <c r="B1621" t="s">
        <v>5463</v>
      </c>
      <c r="C1621" t="s">
        <v>5464</v>
      </c>
      <c r="D1621" t="s">
        <v>5450</v>
      </c>
      <c r="E1621" t="s">
        <v>5451</v>
      </c>
      <c r="F1621" t="str">
        <f>HYPERLINK("https://talan.bank.gov.ua/get-user-certificate/0ep93hJTJl9HVhW7qdW2","Завантажити сертифікат")</f>
        <v>Завантажити сертифікат</v>
      </c>
    </row>
    <row r="1622" spans="1:6" x14ac:dyDescent="0.3">
      <c r="A1622" t="s">
        <v>5465</v>
      </c>
      <c r="B1622" t="s">
        <v>5466</v>
      </c>
      <c r="C1622" t="s">
        <v>5467</v>
      </c>
      <c r="D1622" t="s">
        <v>5450</v>
      </c>
      <c r="E1622" t="s">
        <v>5451</v>
      </c>
      <c r="F1622" t="str">
        <f>HYPERLINK("https://talan.bank.gov.ua/get-user-certificate/0ep93SfIHL0iExqyzI8y","Завантажити сертифікат")</f>
        <v>Завантажити сертифікат</v>
      </c>
    </row>
    <row r="1623" spans="1:6" x14ac:dyDescent="0.3">
      <c r="A1623" t="s">
        <v>5468</v>
      </c>
      <c r="B1623" t="s">
        <v>5469</v>
      </c>
      <c r="C1623" t="s">
        <v>5470</v>
      </c>
      <c r="D1623" t="s">
        <v>5450</v>
      </c>
      <c r="E1623" t="s">
        <v>5451</v>
      </c>
      <c r="F1623" t="str">
        <f>HYPERLINK("https://talan.bank.gov.ua/get-user-certificate/0ep93UbFnRj2SyMGUt7c","Завантажити сертифікат")</f>
        <v>Завантажити сертифікат</v>
      </c>
    </row>
    <row r="1624" spans="1:6" x14ac:dyDescent="0.3">
      <c r="A1624" t="s">
        <v>5471</v>
      </c>
      <c r="B1624" t="s">
        <v>5472</v>
      </c>
      <c r="C1624" t="s">
        <v>5473</v>
      </c>
      <c r="D1624" t="s">
        <v>5450</v>
      </c>
      <c r="E1624" t="s">
        <v>5451</v>
      </c>
      <c r="F1624" t="str">
        <f>HYPERLINK("https://talan.bank.gov.ua/get-user-certificate/0ep93VMdRM9-IvKeGSTU","Завантажити сертифікат")</f>
        <v>Завантажити сертифікат</v>
      </c>
    </row>
    <row r="1625" spans="1:6" x14ac:dyDescent="0.3">
      <c r="A1625" t="s">
        <v>5474</v>
      </c>
      <c r="B1625" t="s">
        <v>5475</v>
      </c>
      <c r="C1625" t="s">
        <v>5476</v>
      </c>
      <c r="D1625" t="s">
        <v>5477</v>
      </c>
      <c r="E1625" t="s">
        <v>5478</v>
      </c>
      <c r="F1625" t="str">
        <f>HYPERLINK("https://talan.bank.gov.ua/get-user-certificate/0ep93nUATjUL-MTaUIlq","Завантажити сертифікат")</f>
        <v>Завантажити сертифікат</v>
      </c>
    </row>
    <row r="1626" spans="1:6" x14ac:dyDescent="0.3">
      <c r="A1626" t="s">
        <v>5479</v>
      </c>
      <c r="B1626" t="s">
        <v>5480</v>
      </c>
      <c r="C1626" t="s">
        <v>5481</v>
      </c>
      <c r="D1626" t="s">
        <v>5477</v>
      </c>
      <c r="E1626" t="s">
        <v>5478</v>
      </c>
      <c r="F1626" t="str">
        <f>HYPERLINK("https://talan.bank.gov.ua/get-user-certificate/0ep935Gi-GxLVVd3dnzU","Завантажити сертифікат")</f>
        <v>Завантажити сертифікат</v>
      </c>
    </row>
    <row r="1627" spans="1:6" x14ac:dyDescent="0.3">
      <c r="A1627" t="s">
        <v>5482</v>
      </c>
      <c r="B1627" t="s">
        <v>5483</v>
      </c>
      <c r="C1627" t="s">
        <v>5484</v>
      </c>
      <c r="D1627" t="s">
        <v>5477</v>
      </c>
      <c r="E1627" t="s">
        <v>5478</v>
      </c>
      <c r="F1627" t="str">
        <f>HYPERLINK("https://talan.bank.gov.ua/get-user-certificate/0ep93gwwA1nqFIoBOBlU","Завантажити сертифікат")</f>
        <v>Завантажити сертифікат</v>
      </c>
    </row>
    <row r="1628" spans="1:6" x14ac:dyDescent="0.3">
      <c r="A1628" t="s">
        <v>5485</v>
      </c>
      <c r="B1628" t="s">
        <v>5486</v>
      </c>
      <c r="C1628" t="s">
        <v>5487</v>
      </c>
      <c r="D1628" t="s">
        <v>5477</v>
      </c>
      <c r="E1628" t="s">
        <v>5478</v>
      </c>
      <c r="F1628" t="str">
        <f>HYPERLINK("https://talan.bank.gov.ua/get-user-certificate/0ep93DsDy7FVM5xZDS1X","Завантажити сертифікат")</f>
        <v>Завантажити сертифікат</v>
      </c>
    </row>
    <row r="1629" spans="1:6" x14ac:dyDescent="0.3">
      <c r="A1629" t="s">
        <v>5488</v>
      </c>
      <c r="B1629" t="s">
        <v>5489</v>
      </c>
      <c r="C1629" t="s">
        <v>5490</v>
      </c>
      <c r="D1629" t="s">
        <v>5491</v>
      </c>
      <c r="E1629" t="s">
        <v>5492</v>
      </c>
      <c r="F1629" t="str">
        <f>HYPERLINK("https://talan.bank.gov.ua/get-user-certificate/0ep93VDR4sCFJn7nyz0f","Завантажити сертифікат")</f>
        <v>Завантажити сертифікат</v>
      </c>
    </row>
    <row r="1630" spans="1:6" x14ac:dyDescent="0.3">
      <c r="A1630" t="s">
        <v>5493</v>
      </c>
      <c r="B1630" t="s">
        <v>5494</v>
      </c>
      <c r="C1630" t="s">
        <v>5495</v>
      </c>
      <c r="D1630" t="s">
        <v>5491</v>
      </c>
      <c r="E1630" t="s">
        <v>5492</v>
      </c>
      <c r="F1630" t="str">
        <f>HYPERLINK("https://talan.bank.gov.ua/get-user-certificate/0ep93CSXmiXsAczatf0k","Завантажити сертифікат")</f>
        <v>Завантажити сертифікат</v>
      </c>
    </row>
    <row r="1631" spans="1:6" x14ac:dyDescent="0.3">
      <c r="A1631" t="s">
        <v>5496</v>
      </c>
      <c r="B1631" t="s">
        <v>5497</v>
      </c>
      <c r="C1631" t="s">
        <v>5498</v>
      </c>
      <c r="D1631" t="s">
        <v>5491</v>
      </c>
      <c r="E1631" t="s">
        <v>5492</v>
      </c>
      <c r="F1631" t="str">
        <f>HYPERLINK("https://talan.bank.gov.ua/get-user-certificate/0ep93TI3rdrNig2kG6nt","Завантажити сертифікат")</f>
        <v>Завантажити сертифікат</v>
      </c>
    </row>
    <row r="1632" spans="1:6" x14ac:dyDescent="0.3">
      <c r="A1632" t="s">
        <v>5499</v>
      </c>
      <c r="B1632" t="s">
        <v>5500</v>
      </c>
      <c r="C1632" t="s">
        <v>5501</v>
      </c>
      <c r="D1632" t="s">
        <v>5491</v>
      </c>
      <c r="E1632" t="s">
        <v>5492</v>
      </c>
      <c r="F1632" t="str">
        <f>HYPERLINK("https://talan.bank.gov.ua/get-user-certificate/0ep93J4O47E1jzUSCRZy","Завантажити сертифікат")</f>
        <v>Завантажити сертифікат</v>
      </c>
    </row>
    <row r="1633" spans="1:6" x14ac:dyDescent="0.3">
      <c r="A1633" t="s">
        <v>5502</v>
      </c>
      <c r="B1633" t="s">
        <v>5503</v>
      </c>
      <c r="C1633" t="s">
        <v>5504</v>
      </c>
      <c r="D1633" t="s">
        <v>5491</v>
      </c>
      <c r="E1633" t="s">
        <v>5492</v>
      </c>
      <c r="F1633" t="str">
        <f>HYPERLINK("https://talan.bank.gov.ua/get-user-certificate/0ep939VqF2dyv2O1Aoza","Завантажити сертифікат")</f>
        <v>Завантажити сертифікат</v>
      </c>
    </row>
    <row r="1634" spans="1:6" x14ac:dyDescent="0.3">
      <c r="A1634" t="s">
        <v>5505</v>
      </c>
      <c r="B1634" t="s">
        <v>5506</v>
      </c>
      <c r="C1634" t="s">
        <v>5507</v>
      </c>
      <c r="D1634" t="s">
        <v>5508</v>
      </c>
      <c r="E1634" t="s">
        <v>5509</v>
      </c>
      <c r="F1634" t="str">
        <f>HYPERLINK("https://talan.bank.gov.ua/get-user-certificate/0ep93u_exjmStPlzPRsi","Завантажити сертифікат")</f>
        <v>Завантажити сертифікат</v>
      </c>
    </row>
    <row r="1635" spans="1:6" x14ac:dyDescent="0.3">
      <c r="A1635" t="s">
        <v>5510</v>
      </c>
      <c r="B1635" t="s">
        <v>5511</v>
      </c>
      <c r="C1635" t="s">
        <v>5512</v>
      </c>
      <c r="D1635" t="s">
        <v>5508</v>
      </c>
      <c r="E1635" t="s">
        <v>5509</v>
      </c>
      <c r="F1635" t="str">
        <f>HYPERLINK("https://talan.bank.gov.ua/get-user-certificate/0ep93FzqDA4J0lf6O79T","Завантажити сертифікат")</f>
        <v>Завантажити сертифікат</v>
      </c>
    </row>
    <row r="1636" spans="1:6" x14ac:dyDescent="0.3">
      <c r="A1636" t="s">
        <v>5513</v>
      </c>
      <c r="B1636" t="s">
        <v>5514</v>
      </c>
      <c r="C1636" t="s">
        <v>5515</v>
      </c>
      <c r="D1636" t="s">
        <v>5516</v>
      </c>
      <c r="E1636" t="s">
        <v>5509</v>
      </c>
      <c r="F1636" t="str">
        <f>HYPERLINK("https://talan.bank.gov.ua/get-user-certificate/0ep93GQVQoZBzhAIYZkc","Завантажити сертифікат")</f>
        <v>Завантажити сертифікат</v>
      </c>
    </row>
    <row r="1637" spans="1:6" x14ac:dyDescent="0.3">
      <c r="A1637" t="s">
        <v>5517</v>
      </c>
      <c r="B1637" t="s">
        <v>5518</v>
      </c>
      <c r="C1637" t="s">
        <v>5519</v>
      </c>
      <c r="D1637" t="s">
        <v>5520</v>
      </c>
      <c r="E1637" t="s">
        <v>5521</v>
      </c>
      <c r="F1637" t="str">
        <f>HYPERLINK("https://talan.bank.gov.ua/get-user-certificate/0ep93QU0lL0kpaolHhI1","Завантажити сертифікат")</f>
        <v>Завантажити сертифікат</v>
      </c>
    </row>
    <row r="1638" spans="1:6" x14ac:dyDescent="0.3">
      <c r="A1638" t="s">
        <v>5522</v>
      </c>
      <c r="B1638" t="s">
        <v>5523</v>
      </c>
      <c r="C1638" t="s">
        <v>5524</v>
      </c>
      <c r="D1638" t="s">
        <v>5520</v>
      </c>
      <c r="E1638" t="s">
        <v>5521</v>
      </c>
      <c r="F1638" t="str">
        <f>HYPERLINK("https://talan.bank.gov.ua/get-user-certificate/0ep93_5t6prwUD7szOBT","Завантажити сертифікат")</f>
        <v>Завантажити сертифікат</v>
      </c>
    </row>
    <row r="1639" spans="1:6" x14ac:dyDescent="0.3">
      <c r="A1639" t="s">
        <v>5525</v>
      </c>
      <c r="B1639" t="s">
        <v>5526</v>
      </c>
      <c r="C1639" t="s">
        <v>5527</v>
      </c>
      <c r="D1639" t="s">
        <v>5520</v>
      </c>
      <c r="E1639" t="s">
        <v>5521</v>
      </c>
      <c r="F1639" t="str">
        <f>HYPERLINK("https://talan.bank.gov.ua/get-user-certificate/0ep93ixUVZhzQ-OjuCeK","Завантажити сертифікат")</f>
        <v>Завантажити сертифікат</v>
      </c>
    </row>
    <row r="1640" spans="1:6" x14ac:dyDescent="0.3">
      <c r="A1640" t="s">
        <v>5528</v>
      </c>
      <c r="B1640" t="s">
        <v>5529</v>
      </c>
      <c r="C1640" t="s">
        <v>5530</v>
      </c>
      <c r="D1640" t="s">
        <v>5520</v>
      </c>
      <c r="E1640" t="s">
        <v>5521</v>
      </c>
      <c r="F1640" t="str">
        <f>HYPERLINK("https://talan.bank.gov.ua/get-user-certificate/0ep93QFDfi3Vx68mucIC","Завантажити сертифікат")</f>
        <v>Завантажити сертифікат</v>
      </c>
    </row>
    <row r="1641" spans="1:6" x14ac:dyDescent="0.3">
      <c r="A1641" t="s">
        <v>5531</v>
      </c>
      <c r="B1641" t="s">
        <v>5532</v>
      </c>
      <c r="C1641" t="s">
        <v>5533</v>
      </c>
      <c r="D1641" t="s">
        <v>5520</v>
      </c>
      <c r="E1641" t="s">
        <v>5521</v>
      </c>
      <c r="F1641" t="str">
        <f>HYPERLINK("https://talan.bank.gov.ua/get-user-certificate/0ep93gYod_9VWfXxoLro","Завантажити сертифікат")</f>
        <v>Завантажити сертифікат</v>
      </c>
    </row>
    <row r="1642" spans="1:6" x14ac:dyDescent="0.3">
      <c r="A1642" t="s">
        <v>5534</v>
      </c>
      <c r="B1642" t="s">
        <v>5535</v>
      </c>
      <c r="C1642" t="s">
        <v>5536</v>
      </c>
      <c r="D1642" t="s">
        <v>5520</v>
      </c>
      <c r="E1642" t="s">
        <v>5521</v>
      </c>
      <c r="F1642" t="str">
        <f>HYPERLINK("https://talan.bank.gov.ua/get-user-certificate/0ep93pgpa2UCoyYfFOmI","Завантажити сертифікат")</f>
        <v>Завантажити сертифікат</v>
      </c>
    </row>
    <row r="1643" spans="1:6" x14ac:dyDescent="0.3">
      <c r="A1643" t="s">
        <v>5537</v>
      </c>
      <c r="B1643" t="s">
        <v>5538</v>
      </c>
      <c r="C1643" t="s">
        <v>5539</v>
      </c>
      <c r="D1643" t="s">
        <v>5540</v>
      </c>
      <c r="E1643" t="s">
        <v>5541</v>
      </c>
      <c r="F1643" t="str">
        <f>HYPERLINK("https://talan.bank.gov.ua/get-user-certificate/0ep934MW9_OPpnemhCj-","Завантажити сертифікат")</f>
        <v>Завантажити сертифікат</v>
      </c>
    </row>
    <row r="1644" spans="1:6" x14ac:dyDescent="0.3">
      <c r="A1644" t="s">
        <v>5542</v>
      </c>
      <c r="B1644" t="s">
        <v>5543</v>
      </c>
      <c r="C1644" t="s">
        <v>5544</v>
      </c>
      <c r="D1644" t="s">
        <v>5540</v>
      </c>
      <c r="E1644" t="s">
        <v>5541</v>
      </c>
      <c r="F1644" t="str">
        <f>HYPERLINK("https://talan.bank.gov.ua/get-user-certificate/0ep93bdVMoDf-TpCbez8","Завантажити сертифікат")</f>
        <v>Завантажити сертифікат</v>
      </c>
    </row>
    <row r="1645" spans="1:6" x14ac:dyDescent="0.3">
      <c r="A1645" t="s">
        <v>5545</v>
      </c>
      <c r="B1645" t="s">
        <v>5546</v>
      </c>
      <c r="C1645" t="s">
        <v>5547</v>
      </c>
      <c r="D1645" t="s">
        <v>5548</v>
      </c>
      <c r="E1645" t="s">
        <v>5549</v>
      </c>
      <c r="F1645" t="str">
        <f>HYPERLINK("https://talan.bank.gov.ua/get-user-certificate/0ep93qYGbO6W2oaqwt6X","Завантажити сертифікат")</f>
        <v>Завантажити сертифікат</v>
      </c>
    </row>
    <row r="1646" spans="1:6" x14ac:dyDescent="0.3">
      <c r="A1646" t="s">
        <v>5550</v>
      </c>
      <c r="B1646" t="s">
        <v>5551</v>
      </c>
      <c r="C1646" t="s">
        <v>5552</v>
      </c>
      <c r="D1646" t="s">
        <v>5548</v>
      </c>
      <c r="E1646" t="s">
        <v>5549</v>
      </c>
      <c r="F1646" t="str">
        <f>HYPERLINK("https://talan.bank.gov.ua/get-user-certificate/0ep93zeXqx1iY9vfWhzE","Завантажити сертифікат")</f>
        <v>Завантажити сертифікат</v>
      </c>
    </row>
    <row r="1647" spans="1:6" x14ac:dyDescent="0.3">
      <c r="A1647" t="s">
        <v>5553</v>
      </c>
      <c r="B1647" t="s">
        <v>5554</v>
      </c>
      <c r="C1647" t="s">
        <v>5555</v>
      </c>
      <c r="D1647" t="s">
        <v>5548</v>
      </c>
      <c r="E1647" t="s">
        <v>5549</v>
      </c>
      <c r="F1647" t="str">
        <f>HYPERLINK("https://talan.bank.gov.ua/get-user-certificate/0ep93JggGijgjlixx9p3","Завантажити сертифікат")</f>
        <v>Завантажити сертифікат</v>
      </c>
    </row>
    <row r="1648" spans="1:6" x14ac:dyDescent="0.3">
      <c r="A1648" t="s">
        <v>5556</v>
      </c>
      <c r="B1648" t="s">
        <v>5557</v>
      </c>
      <c r="C1648" t="s">
        <v>5558</v>
      </c>
      <c r="D1648" t="s">
        <v>5548</v>
      </c>
      <c r="E1648" t="s">
        <v>5549</v>
      </c>
      <c r="F1648" t="str">
        <f>HYPERLINK("https://talan.bank.gov.ua/get-user-certificate/0ep93Y3vR0drGYNyQ3iQ","Завантажити сертифікат")</f>
        <v>Завантажити сертифікат</v>
      </c>
    </row>
    <row r="1649" spans="1:6" x14ac:dyDescent="0.3">
      <c r="A1649" t="s">
        <v>5559</v>
      </c>
      <c r="B1649" t="s">
        <v>5560</v>
      </c>
      <c r="C1649" t="s">
        <v>5561</v>
      </c>
      <c r="D1649" t="s">
        <v>5548</v>
      </c>
      <c r="E1649" t="s">
        <v>5549</v>
      </c>
      <c r="F1649" t="str">
        <f>HYPERLINK("https://talan.bank.gov.ua/get-user-certificate/0ep93Y2TxHnHw5qp1zW_","Завантажити сертифікат")</f>
        <v>Завантажити сертифікат</v>
      </c>
    </row>
    <row r="1650" spans="1:6" x14ac:dyDescent="0.3">
      <c r="A1650" t="s">
        <v>5562</v>
      </c>
      <c r="B1650" t="s">
        <v>5563</v>
      </c>
      <c r="C1650" t="s">
        <v>5564</v>
      </c>
      <c r="D1650" t="s">
        <v>5548</v>
      </c>
      <c r="E1650" t="s">
        <v>5549</v>
      </c>
      <c r="F1650" t="str">
        <f>HYPERLINK("https://talan.bank.gov.ua/get-user-certificate/0ep93R87czGmsUDTjn4Y","Завантажити сертифікат")</f>
        <v>Завантажити сертифікат</v>
      </c>
    </row>
    <row r="1651" spans="1:6" x14ac:dyDescent="0.3">
      <c r="A1651" t="s">
        <v>5565</v>
      </c>
      <c r="B1651" t="s">
        <v>5566</v>
      </c>
      <c r="C1651" t="s">
        <v>5567</v>
      </c>
      <c r="D1651" t="s">
        <v>5568</v>
      </c>
      <c r="E1651" t="s">
        <v>5549</v>
      </c>
      <c r="F1651" t="str">
        <f>HYPERLINK("https://talan.bank.gov.ua/get-user-certificate/0ep93x6uOXQMCtDuIzGy","Завантажити сертифікат")</f>
        <v>Завантажити сертифікат</v>
      </c>
    </row>
    <row r="1652" spans="1:6" x14ac:dyDescent="0.3">
      <c r="A1652" t="s">
        <v>5569</v>
      </c>
      <c r="B1652" t="s">
        <v>5570</v>
      </c>
      <c r="C1652" t="s">
        <v>5571</v>
      </c>
      <c r="D1652" t="s">
        <v>5568</v>
      </c>
      <c r="E1652" t="s">
        <v>5549</v>
      </c>
      <c r="F1652" t="str">
        <f>HYPERLINK("https://talan.bank.gov.ua/get-user-certificate/0ep93TU3yGkIo20CG1eJ","Завантажити сертифікат")</f>
        <v>Завантажити сертифікат</v>
      </c>
    </row>
    <row r="1653" spans="1:6" x14ac:dyDescent="0.3">
      <c r="A1653" t="s">
        <v>5572</v>
      </c>
      <c r="B1653" t="s">
        <v>5573</v>
      </c>
      <c r="C1653" t="s">
        <v>5574</v>
      </c>
      <c r="D1653" t="s">
        <v>5568</v>
      </c>
      <c r="E1653" t="s">
        <v>5549</v>
      </c>
      <c r="F1653" t="str">
        <f>HYPERLINK("https://talan.bank.gov.ua/get-user-certificate/0ep93TWrJ0gE2ESbqll2","Завантажити сертифікат")</f>
        <v>Завантажити сертифікат</v>
      </c>
    </row>
    <row r="1654" spans="1:6" x14ac:dyDescent="0.3">
      <c r="A1654" t="s">
        <v>5575</v>
      </c>
      <c r="B1654" t="s">
        <v>5576</v>
      </c>
      <c r="C1654" t="s">
        <v>5577</v>
      </c>
      <c r="D1654" t="s">
        <v>5568</v>
      </c>
      <c r="E1654" t="s">
        <v>5549</v>
      </c>
      <c r="F1654" t="str">
        <f>HYPERLINK("https://talan.bank.gov.ua/get-user-certificate/0ep931ODzE9f0meRaQE1","Завантажити сертифікат")</f>
        <v>Завантажити сертифікат</v>
      </c>
    </row>
    <row r="1655" spans="1:6" x14ac:dyDescent="0.3">
      <c r="A1655" t="s">
        <v>5578</v>
      </c>
      <c r="B1655" t="s">
        <v>5579</v>
      </c>
      <c r="C1655" t="s">
        <v>5580</v>
      </c>
      <c r="D1655" t="s">
        <v>5581</v>
      </c>
      <c r="E1655" t="s">
        <v>5582</v>
      </c>
      <c r="F1655" t="str">
        <f>HYPERLINK("https://talan.bank.gov.ua/get-user-certificate/0ep934n3rZizsoSYcO3B","Завантажити сертифікат")</f>
        <v>Завантажити сертифікат</v>
      </c>
    </row>
    <row r="1656" spans="1:6" x14ac:dyDescent="0.3">
      <c r="A1656" t="s">
        <v>5583</v>
      </c>
      <c r="B1656" t="s">
        <v>5584</v>
      </c>
      <c r="C1656" t="s">
        <v>5585</v>
      </c>
      <c r="D1656" t="s">
        <v>5581</v>
      </c>
      <c r="E1656" t="s">
        <v>5582</v>
      </c>
      <c r="F1656" t="str">
        <f>HYPERLINK("https://talan.bank.gov.ua/get-user-certificate/0ep93vfWSxeGyKEvtcQ0","Завантажити сертифікат")</f>
        <v>Завантажити сертифікат</v>
      </c>
    </row>
    <row r="1657" spans="1:6" x14ac:dyDescent="0.3">
      <c r="A1657" t="s">
        <v>5586</v>
      </c>
      <c r="B1657" t="s">
        <v>5587</v>
      </c>
      <c r="C1657" t="s">
        <v>5588</v>
      </c>
      <c r="D1657" t="s">
        <v>5581</v>
      </c>
      <c r="E1657" t="s">
        <v>5582</v>
      </c>
      <c r="F1657" t="str">
        <f>HYPERLINK("https://talan.bank.gov.ua/get-user-certificate/0ep936VNqtwhmFeSiFkq","Завантажити сертифікат")</f>
        <v>Завантажити сертифікат</v>
      </c>
    </row>
    <row r="1658" spans="1:6" x14ac:dyDescent="0.3">
      <c r="A1658" t="s">
        <v>5589</v>
      </c>
      <c r="B1658" t="s">
        <v>5590</v>
      </c>
      <c r="C1658" t="s">
        <v>5591</v>
      </c>
      <c r="D1658" t="s">
        <v>5581</v>
      </c>
      <c r="E1658" t="s">
        <v>5582</v>
      </c>
      <c r="F1658" t="str">
        <f>HYPERLINK("https://talan.bank.gov.ua/get-user-certificate/0ep93AO-xi7AeJdgkhNO","Завантажити сертифікат")</f>
        <v>Завантажити сертифікат</v>
      </c>
    </row>
    <row r="1659" spans="1:6" x14ac:dyDescent="0.3">
      <c r="A1659" t="s">
        <v>5592</v>
      </c>
      <c r="B1659" t="s">
        <v>5593</v>
      </c>
      <c r="C1659" t="s">
        <v>5594</v>
      </c>
      <c r="D1659" t="s">
        <v>5581</v>
      </c>
      <c r="E1659" t="s">
        <v>5582</v>
      </c>
      <c r="F1659" t="str">
        <f>HYPERLINK("https://talan.bank.gov.ua/get-user-certificate/0ep93RxuC3zO0ZNe84gZ","Завантажити сертифікат")</f>
        <v>Завантажити сертифікат</v>
      </c>
    </row>
    <row r="1660" spans="1:6" x14ac:dyDescent="0.3">
      <c r="A1660" t="s">
        <v>5595</v>
      </c>
      <c r="B1660" t="s">
        <v>5596</v>
      </c>
      <c r="C1660" t="s">
        <v>5597</v>
      </c>
      <c r="D1660" t="s">
        <v>5581</v>
      </c>
      <c r="E1660" t="s">
        <v>5582</v>
      </c>
      <c r="F1660" t="str">
        <f>HYPERLINK("https://talan.bank.gov.ua/get-user-certificate/0ep93sO6bHP-LoCif7FE","Завантажити сертифікат")</f>
        <v>Завантажити сертифікат</v>
      </c>
    </row>
    <row r="1661" spans="1:6" x14ac:dyDescent="0.3">
      <c r="A1661" t="s">
        <v>5598</v>
      </c>
      <c r="B1661" t="s">
        <v>5599</v>
      </c>
      <c r="C1661" t="s">
        <v>5600</v>
      </c>
      <c r="D1661" t="s">
        <v>5581</v>
      </c>
      <c r="E1661" t="s">
        <v>5582</v>
      </c>
      <c r="F1661" t="str">
        <f>HYPERLINK("https://talan.bank.gov.ua/get-user-certificate/0ep93no1J9k7ztyB4BVo","Завантажити сертифікат")</f>
        <v>Завантажити сертифікат</v>
      </c>
    </row>
    <row r="1662" spans="1:6" x14ac:dyDescent="0.3">
      <c r="A1662" t="s">
        <v>5601</v>
      </c>
      <c r="B1662" t="s">
        <v>5602</v>
      </c>
      <c r="C1662" t="s">
        <v>5603</v>
      </c>
      <c r="D1662" t="s">
        <v>5581</v>
      </c>
      <c r="E1662" t="s">
        <v>5582</v>
      </c>
      <c r="F1662" t="str">
        <f>HYPERLINK("https://talan.bank.gov.ua/get-user-certificate/0ep939p3cGVZEg2gJsM7","Завантажити сертифікат")</f>
        <v>Завантажити сертифікат</v>
      </c>
    </row>
    <row r="1663" spans="1:6" x14ac:dyDescent="0.3">
      <c r="A1663" t="s">
        <v>5604</v>
      </c>
      <c r="B1663" t="s">
        <v>5605</v>
      </c>
      <c r="C1663" t="s">
        <v>5606</v>
      </c>
      <c r="D1663" t="s">
        <v>5581</v>
      </c>
      <c r="E1663" t="s">
        <v>5582</v>
      </c>
      <c r="F1663" t="str">
        <f>HYPERLINK("https://talan.bank.gov.ua/get-user-certificate/0ep93lhgE738WJPg4xKL","Завантажити сертифікат")</f>
        <v>Завантажити сертифікат</v>
      </c>
    </row>
    <row r="1664" spans="1:6" x14ac:dyDescent="0.3">
      <c r="A1664" t="s">
        <v>5607</v>
      </c>
      <c r="B1664" t="s">
        <v>5608</v>
      </c>
      <c r="C1664" t="s">
        <v>5609</v>
      </c>
      <c r="D1664" t="s">
        <v>5581</v>
      </c>
      <c r="E1664" t="s">
        <v>5582</v>
      </c>
      <c r="F1664" t="str">
        <f>HYPERLINK("https://talan.bank.gov.ua/get-user-certificate/0ep93TfUNB6Roug9mM0H","Завантажити сертифікат")</f>
        <v>Завантажити сертифікат</v>
      </c>
    </row>
    <row r="1665" spans="1:6" x14ac:dyDescent="0.3">
      <c r="A1665" t="s">
        <v>5610</v>
      </c>
      <c r="B1665" t="s">
        <v>5611</v>
      </c>
      <c r="C1665" t="s">
        <v>5612</v>
      </c>
      <c r="D1665" t="s">
        <v>5581</v>
      </c>
      <c r="E1665" t="s">
        <v>5582</v>
      </c>
      <c r="F1665" t="str">
        <f>HYPERLINK("https://talan.bank.gov.ua/get-user-certificate/0ep93YWVTti3H4macI9c","Завантажити сертифікат")</f>
        <v>Завантажити сертифікат</v>
      </c>
    </row>
    <row r="1666" spans="1:6" x14ac:dyDescent="0.3">
      <c r="A1666" t="s">
        <v>5613</v>
      </c>
      <c r="B1666" t="s">
        <v>5614</v>
      </c>
      <c r="C1666" t="s">
        <v>5615</v>
      </c>
      <c r="D1666" t="s">
        <v>5616</v>
      </c>
      <c r="E1666" t="s">
        <v>5617</v>
      </c>
      <c r="F1666" t="str">
        <f>HYPERLINK("https://talan.bank.gov.ua/get-user-certificate/0ep93HLydmpRk9j2Xvt4","Завантажити сертифікат")</f>
        <v>Завантажити сертифікат</v>
      </c>
    </row>
    <row r="1667" spans="1:6" x14ac:dyDescent="0.3">
      <c r="A1667" t="s">
        <v>5618</v>
      </c>
      <c r="B1667" t="s">
        <v>5619</v>
      </c>
      <c r="C1667" t="s">
        <v>5620</v>
      </c>
      <c r="D1667" t="s">
        <v>5616</v>
      </c>
      <c r="E1667" t="s">
        <v>5617</v>
      </c>
      <c r="F1667" t="str">
        <f>HYPERLINK("https://talan.bank.gov.ua/get-user-certificate/0ep933g3I0vaWciqNU-8","Завантажити сертифікат")</f>
        <v>Завантажити сертифікат</v>
      </c>
    </row>
    <row r="1668" spans="1:6" x14ac:dyDescent="0.3">
      <c r="A1668" t="s">
        <v>5621</v>
      </c>
      <c r="B1668" t="s">
        <v>5622</v>
      </c>
      <c r="C1668" t="s">
        <v>5623</v>
      </c>
      <c r="D1668" t="s">
        <v>5624</v>
      </c>
      <c r="E1668" t="s">
        <v>5617</v>
      </c>
      <c r="F1668" t="str">
        <f>HYPERLINK("https://talan.bank.gov.ua/get-user-certificate/0ep93V79aQEnJarBlf02","Завантажити сертифікат")</f>
        <v>Завантажити сертифікат</v>
      </c>
    </row>
    <row r="1669" spans="1:6" x14ac:dyDescent="0.3">
      <c r="A1669" t="s">
        <v>5625</v>
      </c>
      <c r="B1669" t="s">
        <v>5626</v>
      </c>
      <c r="C1669" t="s">
        <v>5627</v>
      </c>
      <c r="D1669" t="s">
        <v>5616</v>
      </c>
      <c r="E1669" t="s">
        <v>5617</v>
      </c>
      <c r="F1669" t="str">
        <f>HYPERLINK("https://talan.bank.gov.ua/get-user-certificate/0ep93VNnCn72r-Jq4TCO","Завантажити сертифікат")</f>
        <v>Завантажити сертифікат</v>
      </c>
    </row>
    <row r="1670" spans="1:6" x14ac:dyDescent="0.3">
      <c r="A1670" t="s">
        <v>5628</v>
      </c>
      <c r="B1670" t="s">
        <v>5629</v>
      </c>
      <c r="C1670" t="s">
        <v>5630</v>
      </c>
      <c r="D1670" t="s">
        <v>5631</v>
      </c>
      <c r="E1670" t="s">
        <v>5632</v>
      </c>
      <c r="F1670" t="str">
        <f>HYPERLINK("https://talan.bank.gov.ua/get-user-certificate/0ep93UPMeSDGAAVNXXcQ","Завантажити сертифікат")</f>
        <v>Завантажити сертифікат</v>
      </c>
    </row>
    <row r="1671" spans="1:6" x14ac:dyDescent="0.3">
      <c r="A1671" t="s">
        <v>5633</v>
      </c>
      <c r="B1671" t="s">
        <v>5634</v>
      </c>
      <c r="C1671" t="s">
        <v>5635</v>
      </c>
      <c r="D1671" t="s">
        <v>5631</v>
      </c>
      <c r="E1671" t="s">
        <v>5632</v>
      </c>
      <c r="F1671" t="str">
        <f>HYPERLINK("https://talan.bank.gov.ua/get-user-certificate/0ep93Ne_sghL1Lf-CPb6","Завантажити сертифікат")</f>
        <v>Завантажити сертифікат</v>
      </c>
    </row>
    <row r="1672" spans="1:6" x14ac:dyDescent="0.3">
      <c r="A1672" t="s">
        <v>5636</v>
      </c>
      <c r="B1672" t="s">
        <v>5637</v>
      </c>
      <c r="C1672" t="s">
        <v>5638</v>
      </c>
      <c r="D1672" t="s">
        <v>5631</v>
      </c>
      <c r="E1672" t="s">
        <v>5632</v>
      </c>
      <c r="F1672" t="str">
        <f>HYPERLINK("https://talan.bank.gov.ua/get-user-certificate/0ep93Ia3O7pxIXuLyQaG","Завантажити сертифікат")</f>
        <v>Завантажити сертифікат</v>
      </c>
    </row>
    <row r="1673" spans="1:6" x14ac:dyDescent="0.3">
      <c r="A1673" t="s">
        <v>5639</v>
      </c>
      <c r="B1673" t="s">
        <v>5640</v>
      </c>
      <c r="C1673" t="s">
        <v>5641</v>
      </c>
      <c r="D1673" t="s">
        <v>5642</v>
      </c>
      <c r="E1673" t="s">
        <v>5643</v>
      </c>
      <c r="F1673" t="str">
        <f>HYPERLINK("https://talan.bank.gov.ua/get-user-certificate/0ep93ZSK09XrCzpwh9GA","Завантажити сертифікат")</f>
        <v>Завантажити сертифікат</v>
      </c>
    </row>
    <row r="1674" spans="1:6" x14ac:dyDescent="0.3">
      <c r="A1674" t="s">
        <v>5644</v>
      </c>
      <c r="B1674" t="s">
        <v>5645</v>
      </c>
      <c r="C1674" t="s">
        <v>5646</v>
      </c>
      <c r="D1674" t="s">
        <v>5647</v>
      </c>
      <c r="E1674" t="s">
        <v>5648</v>
      </c>
      <c r="F1674" t="str">
        <f>HYPERLINK("https://talan.bank.gov.ua/get-user-certificate/0ep938baIGeonQ5_JUws","Завантажити сертифікат")</f>
        <v>Завантажити сертифікат</v>
      </c>
    </row>
    <row r="1675" spans="1:6" x14ac:dyDescent="0.3">
      <c r="A1675" t="s">
        <v>5649</v>
      </c>
      <c r="B1675" t="s">
        <v>5650</v>
      </c>
      <c r="C1675" t="s">
        <v>5651</v>
      </c>
      <c r="D1675" t="s">
        <v>5647</v>
      </c>
      <c r="E1675" t="s">
        <v>5648</v>
      </c>
      <c r="F1675" t="str">
        <f>HYPERLINK("https://talan.bank.gov.ua/get-user-certificate/0ep939gR7z3cwepJjwVP","Завантажити сертифікат")</f>
        <v>Завантажити сертифікат</v>
      </c>
    </row>
    <row r="1676" spans="1:6" x14ac:dyDescent="0.3">
      <c r="A1676" t="s">
        <v>5652</v>
      </c>
      <c r="B1676" t="s">
        <v>5653</v>
      </c>
      <c r="C1676" t="s">
        <v>5654</v>
      </c>
      <c r="D1676" t="s">
        <v>5647</v>
      </c>
      <c r="E1676" t="s">
        <v>5648</v>
      </c>
      <c r="F1676" t="str">
        <f>HYPERLINK("https://talan.bank.gov.ua/get-user-certificate/0ep93A7FEVoYyfjNQI0s","Завантажити сертифікат")</f>
        <v>Завантажити сертифікат</v>
      </c>
    </row>
    <row r="1677" spans="1:6" x14ac:dyDescent="0.3">
      <c r="A1677" t="s">
        <v>5655</v>
      </c>
      <c r="B1677" t="s">
        <v>5656</v>
      </c>
      <c r="C1677" t="s">
        <v>5657</v>
      </c>
      <c r="D1677" t="s">
        <v>5647</v>
      </c>
      <c r="E1677" t="s">
        <v>5648</v>
      </c>
      <c r="F1677" t="str">
        <f>HYPERLINK("https://talan.bank.gov.ua/get-user-certificate/0ep9352gWuxL1wGpV-hd","Завантажити сертифікат")</f>
        <v>Завантажити сертифікат</v>
      </c>
    </row>
    <row r="1678" spans="1:6" x14ac:dyDescent="0.3">
      <c r="A1678" t="s">
        <v>5658</v>
      </c>
      <c r="B1678" t="s">
        <v>5659</v>
      </c>
      <c r="C1678" t="s">
        <v>5660</v>
      </c>
      <c r="D1678" t="s">
        <v>5647</v>
      </c>
      <c r="E1678" t="s">
        <v>5648</v>
      </c>
      <c r="F1678" t="str">
        <f>HYPERLINK("https://talan.bank.gov.ua/get-user-certificate/0ep93bDgfewN6xkYWCK8","Завантажити сертифікат")</f>
        <v>Завантажити сертифікат</v>
      </c>
    </row>
    <row r="1679" spans="1:6" x14ac:dyDescent="0.3">
      <c r="A1679" t="s">
        <v>5661</v>
      </c>
      <c r="B1679" t="s">
        <v>5662</v>
      </c>
      <c r="C1679" t="s">
        <v>5663</v>
      </c>
      <c r="D1679" t="s">
        <v>5647</v>
      </c>
      <c r="E1679" t="s">
        <v>5648</v>
      </c>
      <c r="F1679" t="str">
        <f>HYPERLINK("https://talan.bank.gov.ua/get-user-certificate/0ep93MwJlVGpd-GLUppv","Завантажити сертифікат")</f>
        <v>Завантажити сертифікат</v>
      </c>
    </row>
    <row r="1680" spans="1:6" x14ac:dyDescent="0.3">
      <c r="A1680" t="s">
        <v>5664</v>
      </c>
      <c r="B1680" t="s">
        <v>5665</v>
      </c>
      <c r="C1680" t="s">
        <v>5666</v>
      </c>
      <c r="D1680" t="s">
        <v>5667</v>
      </c>
      <c r="E1680" t="s">
        <v>5668</v>
      </c>
      <c r="F1680" t="str">
        <f>HYPERLINK("https://talan.bank.gov.ua/get-user-certificate/0ep93c2xysEJt7-_Ej-l","Завантажити сертифікат")</f>
        <v>Завантажити сертифікат</v>
      </c>
    </row>
    <row r="1681" spans="1:6" x14ac:dyDescent="0.3">
      <c r="A1681" t="s">
        <v>5669</v>
      </c>
      <c r="B1681" t="s">
        <v>5670</v>
      </c>
      <c r="C1681" t="s">
        <v>5671</v>
      </c>
      <c r="D1681" t="s">
        <v>5667</v>
      </c>
      <c r="E1681" t="s">
        <v>5668</v>
      </c>
      <c r="F1681" t="str">
        <f>HYPERLINK("https://talan.bank.gov.ua/get-user-certificate/0ep93nTpzqlJCd_D6DrY","Завантажити сертифікат")</f>
        <v>Завантажити сертифікат</v>
      </c>
    </row>
    <row r="1682" spans="1:6" x14ac:dyDescent="0.3">
      <c r="A1682" t="s">
        <v>5672</v>
      </c>
      <c r="B1682" t="s">
        <v>5673</v>
      </c>
      <c r="C1682" t="s">
        <v>5674</v>
      </c>
      <c r="D1682" t="s">
        <v>5667</v>
      </c>
      <c r="E1682" t="s">
        <v>5668</v>
      </c>
      <c r="F1682" t="str">
        <f>HYPERLINK("https://talan.bank.gov.ua/get-user-certificate/0ep93GhpMaF2FAM0vToq","Завантажити сертифікат")</f>
        <v>Завантажити сертифікат</v>
      </c>
    </row>
    <row r="1683" spans="1:6" x14ac:dyDescent="0.3">
      <c r="A1683" t="s">
        <v>5675</v>
      </c>
      <c r="B1683" t="s">
        <v>5676</v>
      </c>
      <c r="C1683" t="s">
        <v>5677</v>
      </c>
      <c r="D1683" t="s">
        <v>5667</v>
      </c>
      <c r="E1683" t="s">
        <v>5668</v>
      </c>
      <c r="F1683" t="str">
        <f>HYPERLINK("https://talan.bank.gov.ua/get-user-certificate/0ep93O7w-CzBcqoSfdo2","Завантажити сертифікат")</f>
        <v>Завантажити сертифікат</v>
      </c>
    </row>
    <row r="1684" spans="1:6" x14ac:dyDescent="0.3">
      <c r="A1684" t="s">
        <v>5678</v>
      </c>
      <c r="B1684" t="s">
        <v>5679</v>
      </c>
      <c r="C1684" t="s">
        <v>5680</v>
      </c>
      <c r="D1684" t="s">
        <v>5667</v>
      </c>
      <c r="E1684" t="s">
        <v>5668</v>
      </c>
      <c r="F1684" t="str">
        <f>HYPERLINK("https://talan.bank.gov.ua/get-user-certificate/0ep935i3ci3dMTknPbYf","Завантажити сертифікат")</f>
        <v>Завантажити сертифікат</v>
      </c>
    </row>
    <row r="1685" spans="1:6" x14ac:dyDescent="0.3">
      <c r="A1685" t="s">
        <v>5681</v>
      </c>
      <c r="B1685" t="s">
        <v>5682</v>
      </c>
      <c r="C1685" t="s">
        <v>5683</v>
      </c>
      <c r="D1685" t="s">
        <v>5667</v>
      </c>
      <c r="E1685" t="s">
        <v>5668</v>
      </c>
      <c r="F1685" t="str">
        <f>HYPERLINK("https://talan.bank.gov.ua/get-user-certificate/0ep937r5XAQ169NVWypp","Завантажити сертифікат")</f>
        <v>Завантажити сертифікат</v>
      </c>
    </row>
    <row r="1686" spans="1:6" x14ac:dyDescent="0.3">
      <c r="A1686" t="s">
        <v>5684</v>
      </c>
      <c r="B1686" t="s">
        <v>5685</v>
      </c>
      <c r="C1686" t="s">
        <v>5686</v>
      </c>
      <c r="D1686" t="s">
        <v>5667</v>
      </c>
      <c r="E1686" t="s">
        <v>5668</v>
      </c>
      <c r="F1686" t="str">
        <f>HYPERLINK("https://talan.bank.gov.ua/get-user-certificate/0ep93UUugSAK_kfD2sq8","Завантажити сертифікат")</f>
        <v>Завантажити сертифікат</v>
      </c>
    </row>
    <row r="1687" spans="1:6" x14ac:dyDescent="0.3">
      <c r="A1687" t="s">
        <v>5687</v>
      </c>
      <c r="B1687" t="s">
        <v>5688</v>
      </c>
      <c r="C1687" t="s">
        <v>5689</v>
      </c>
      <c r="D1687" t="s">
        <v>5690</v>
      </c>
      <c r="E1687" t="s">
        <v>5691</v>
      </c>
      <c r="F1687" t="str">
        <f>HYPERLINK("https://talan.bank.gov.ua/get-user-certificate/0ep93bnt8WoC_OeRon9h","Завантажити сертифікат")</f>
        <v>Завантажити сертифікат</v>
      </c>
    </row>
    <row r="1688" spans="1:6" x14ac:dyDescent="0.3">
      <c r="A1688" t="s">
        <v>5692</v>
      </c>
      <c r="B1688" t="s">
        <v>5693</v>
      </c>
      <c r="C1688" t="s">
        <v>5694</v>
      </c>
      <c r="D1688" t="s">
        <v>5695</v>
      </c>
      <c r="E1688" t="s">
        <v>5696</v>
      </c>
      <c r="F1688" t="str">
        <f>HYPERLINK("https://talan.bank.gov.ua/get-user-certificate/0ep93BGa7JIHF_F863t7","Завантажити сертифікат")</f>
        <v>Завантажити сертифікат</v>
      </c>
    </row>
    <row r="1689" spans="1:6" x14ac:dyDescent="0.3">
      <c r="A1689" t="s">
        <v>5697</v>
      </c>
      <c r="B1689" t="s">
        <v>5698</v>
      </c>
      <c r="C1689" t="s">
        <v>5699</v>
      </c>
      <c r="D1689" t="s">
        <v>5695</v>
      </c>
      <c r="E1689" t="s">
        <v>5696</v>
      </c>
      <c r="F1689" t="str">
        <f>HYPERLINK("https://talan.bank.gov.ua/get-user-certificate/0ep935_rd2rugK3dWbzC","Завантажити сертифікат")</f>
        <v>Завантажити сертифікат</v>
      </c>
    </row>
    <row r="1690" spans="1:6" x14ac:dyDescent="0.3">
      <c r="A1690" t="s">
        <v>5700</v>
      </c>
      <c r="B1690" t="s">
        <v>5701</v>
      </c>
      <c r="C1690" t="s">
        <v>5702</v>
      </c>
      <c r="D1690" t="s">
        <v>5695</v>
      </c>
      <c r="E1690" t="s">
        <v>5696</v>
      </c>
      <c r="F1690" t="str">
        <f>HYPERLINK("https://talan.bank.gov.ua/get-user-certificate/0ep93glFkrTipOqofqfj","Завантажити сертифікат")</f>
        <v>Завантажити сертифікат</v>
      </c>
    </row>
    <row r="1691" spans="1:6" x14ac:dyDescent="0.3">
      <c r="A1691" t="s">
        <v>5703</v>
      </c>
      <c r="B1691" t="s">
        <v>5704</v>
      </c>
      <c r="C1691" t="s">
        <v>5705</v>
      </c>
      <c r="D1691" t="s">
        <v>5695</v>
      </c>
      <c r="E1691" t="s">
        <v>5696</v>
      </c>
      <c r="F1691" t="str">
        <f>HYPERLINK("https://talan.bank.gov.ua/get-user-certificate/0ep93Nfy1XCMUEOF3itv","Завантажити сертифікат")</f>
        <v>Завантажити сертифікат</v>
      </c>
    </row>
    <row r="1692" spans="1:6" x14ac:dyDescent="0.3">
      <c r="A1692" t="s">
        <v>5706</v>
      </c>
      <c r="B1692" t="s">
        <v>5707</v>
      </c>
      <c r="C1692" t="s">
        <v>5708</v>
      </c>
      <c r="D1692" t="s">
        <v>5695</v>
      </c>
      <c r="E1692" t="s">
        <v>5696</v>
      </c>
      <c r="F1692" t="str">
        <f>HYPERLINK("https://talan.bank.gov.ua/get-user-certificate/0ep933_fhFn2rynzIZLL","Завантажити сертифікат")</f>
        <v>Завантажити сертифікат</v>
      </c>
    </row>
    <row r="1693" spans="1:6" x14ac:dyDescent="0.3">
      <c r="A1693" t="s">
        <v>5709</v>
      </c>
      <c r="B1693" t="s">
        <v>5710</v>
      </c>
      <c r="C1693" t="s">
        <v>5711</v>
      </c>
      <c r="D1693" t="s">
        <v>5712</v>
      </c>
      <c r="E1693" t="s">
        <v>5713</v>
      </c>
      <c r="F1693" t="str">
        <f>HYPERLINK("https://talan.bank.gov.ua/get-user-certificate/0ep937KZX_SiQq3gLT0s","Завантажити сертифікат")</f>
        <v>Завантажити сертифікат</v>
      </c>
    </row>
    <row r="1694" spans="1:6" x14ac:dyDescent="0.3">
      <c r="A1694" t="s">
        <v>5714</v>
      </c>
      <c r="B1694" t="s">
        <v>5715</v>
      </c>
      <c r="C1694" t="s">
        <v>5716</v>
      </c>
      <c r="D1694" t="s">
        <v>5717</v>
      </c>
      <c r="E1694" t="s">
        <v>5718</v>
      </c>
      <c r="F1694" t="str">
        <f>HYPERLINK("https://talan.bank.gov.ua/get-user-certificate/0ep930Pv-JRr24QcFoCk","Завантажити сертифікат")</f>
        <v>Завантажити сертифікат</v>
      </c>
    </row>
    <row r="1695" spans="1:6" x14ac:dyDescent="0.3">
      <c r="A1695" t="s">
        <v>5719</v>
      </c>
      <c r="B1695" t="s">
        <v>5720</v>
      </c>
      <c r="C1695" t="s">
        <v>5721</v>
      </c>
      <c r="D1695" t="s">
        <v>5717</v>
      </c>
      <c r="E1695" t="s">
        <v>5718</v>
      </c>
      <c r="F1695" t="str">
        <f>HYPERLINK("https://talan.bank.gov.ua/get-user-certificate/0ep93Eh1wwrFEc6baAAF","Завантажити сертифікат")</f>
        <v>Завантажити сертифікат</v>
      </c>
    </row>
    <row r="1696" spans="1:6" x14ac:dyDescent="0.3">
      <c r="A1696" t="s">
        <v>5722</v>
      </c>
      <c r="B1696" t="s">
        <v>5723</v>
      </c>
      <c r="C1696" t="s">
        <v>5724</v>
      </c>
      <c r="D1696" t="s">
        <v>5717</v>
      </c>
      <c r="E1696" t="s">
        <v>5718</v>
      </c>
      <c r="F1696" t="str">
        <f>HYPERLINK("https://talan.bank.gov.ua/get-user-certificate/0ep93By970iVE3vCcQe-","Завантажити сертифікат")</f>
        <v>Завантажити сертифікат</v>
      </c>
    </row>
    <row r="1697" spans="1:6" x14ac:dyDescent="0.3">
      <c r="A1697" t="s">
        <v>5725</v>
      </c>
      <c r="B1697" t="s">
        <v>5726</v>
      </c>
      <c r="C1697" t="s">
        <v>5727</v>
      </c>
      <c r="D1697" t="s">
        <v>5717</v>
      </c>
      <c r="E1697" t="s">
        <v>5718</v>
      </c>
      <c r="F1697" t="str">
        <f>HYPERLINK("https://talan.bank.gov.ua/get-user-certificate/0ep9350T-1AOAgixtu-3","Завантажити сертифікат")</f>
        <v>Завантажити сертифікат</v>
      </c>
    </row>
    <row r="1698" spans="1:6" x14ac:dyDescent="0.3">
      <c r="A1698" t="s">
        <v>5728</v>
      </c>
      <c r="B1698" t="s">
        <v>5729</v>
      </c>
      <c r="C1698" t="s">
        <v>5730</v>
      </c>
      <c r="D1698" t="s">
        <v>5717</v>
      </c>
      <c r="E1698" t="s">
        <v>5718</v>
      </c>
      <c r="F1698" t="str">
        <f>HYPERLINK("https://talan.bank.gov.ua/get-user-certificate/0ep93fgPxOZWgn-ODA76","Завантажити сертифікат")</f>
        <v>Завантажити сертифікат</v>
      </c>
    </row>
    <row r="1699" spans="1:6" x14ac:dyDescent="0.3">
      <c r="A1699" t="s">
        <v>5731</v>
      </c>
      <c r="B1699" t="s">
        <v>5732</v>
      </c>
      <c r="C1699" t="s">
        <v>5733</v>
      </c>
      <c r="D1699" t="s">
        <v>5734</v>
      </c>
      <c r="E1699" t="s">
        <v>5735</v>
      </c>
      <c r="F1699" t="str">
        <f>HYPERLINK("https://talan.bank.gov.ua/get-user-certificate/0ep93UDWI7n-imUl3lki","Завантажити сертифікат")</f>
        <v>Завантажити сертифікат</v>
      </c>
    </row>
    <row r="1700" spans="1:6" x14ac:dyDescent="0.3">
      <c r="A1700" t="s">
        <v>5736</v>
      </c>
      <c r="B1700" t="s">
        <v>5737</v>
      </c>
      <c r="C1700" t="s">
        <v>5738</v>
      </c>
      <c r="D1700" t="s">
        <v>5734</v>
      </c>
      <c r="E1700" t="s">
        <v>5735</v>
      </c>
      <c r="F1700" t="str">
        <f>HYPERLINK("https://talan.bank.gov.ua/get-user-certificate/0ep93DvE0GQaTU3et3wO","Завантажити сертифікат")</f>
        <v>Завантажити сертифікат</v>
      </c>
    </row>
    <row r="1701" spans="1:6" x14ac:dyDescent="0.3">
      <c r="A1701" t="s">
        <v>5739</v>
      </c>
      <c r="B1701" t="s">
        <v>5740</v>
      </c>
      <c r="C1701" t="s">
        <v>5741</v>
      </c>
      <c r="D1701" t="s">
        <v>5734</v>
      </c>
      <c r="E1701" t="s">
        <v>5735</v>
      </c>
      <c r="F1701" t="str">
        <f>HYPERLINK("https://talan.bank.gov.ua/get-user-certificate/0ep93cU3KOOI0acyC-JW","Завантажити сертифікат")</f>
        <v>Завантажити сертифікат</v>
      </c>
    </row>
    <row r="1702" spans="1:6" x14ac:dyDescent="0.3">
      <c r="A1702" t="s">
        <v>5742</v>
      </c>
      <c r="B1702" t="s">
        <v>5743</v>
      </c>
      <c r="C1702" t="s">
        <v>5744</v>
      </c>
      <c r="D1702" t="s">
        <v>5734</v>
      </c>
      <c r="E1702" t="s">
        <v>5735</v>
      </c>
      <c r="F1702" t="str">
        <f>HYPERLINK("https://talan.bank.gov.ua/get-user-certificate/0ep933KKyLNt-v_6l8c1","Завантажити сертифікат")</f>
        <v>Завантажити сертифікат</v>
      </c>
    </row>
    <row r="1703" spans="1:6" x14ac:dyDescent="0.3">
      <c r="A1703" t="s">
        <v>5745</v>
      </c>
      <c r="B1703" t="s">
        <v>5746</v>
      </c>
      <c r="C1703" t="s">
        <v>5747</v>
      </c>
      <c r="D1703" t="s">
        <v>5748</v>
      </c>
      <c r="E1703" t="s">
        <v>5749</v>
      </c>
      <c r="F1703" t="str">
        <f>HYPERLINK("https://talan.bank.gov.ua/get-user-certificate/0ep93HDSlM8VWrLOB7E7","Завантажити сертифікат")</f>
        <v>Завантажити сертифікат</v>
      </c>
    </row>
    <row r="1704" spans="1:6" x14ac:dyDescent="0.3">
      <c r="A1704" t="s">
        <v>5750</v>
      </c>
      <c r="B1704" t="s">
        <v>5751</v>
      </c>
      <c r="C1704" t="s">
        <v>5752</v>
      </c>
      <c r="D1704" t="s">
        <v>5748</v>
      </c>
      <c r="E1704" t="s">
        <v>5749</v>
      </c>
      <c r="F1704" t="str">
        <f>HYPERLINK("https://talan.bank.gov.ua/get-user-certificate/0ep93EyWiSMFO3oZWW4F","Завантажити сертифікат")</f>
        <v>Завантажити сертифікат</v>
      </c>
    </row>
    <row r="1705" spans="1:6" x14ac:dyDescent="0.3">
      <c r="A1705" t="s">
        <v>5753</v>
      </c>
      <c r="B1705" t="s">
        <v>5754</v>
      </c>
      <c r="C1705" t="s">
        <v>5755</v>
      </c>
      <c r="D1705" t="s">
        <v>5748</v>
      </c>
      <c r="E1705" t="s">
        <v>5749</v>
      </c>
      <c r="F1705" t="str">
        <f>HYPERLINK("https://talan.bank.gov.ua/get-user-certificate/0ep93wZtDOpKHtx5SkgN","Завантажити сертифікат")</f>
        <v>Завантажити сертифікат</v>
      </c>
    </row>
    <row r="1706" spans="1:6" x14ac:dyDescent="0.3">
      <c r="A1706" t="s">
        <v>5756</v>
      </c>
      <c r="B1706" t="s">
        <v>5757</v>
      </c>
      <c r="C1706" t="s">
        <v>5758</v>
      </c>
      <c r="D1706" t="s">
        <v>5748</v>
      </c>
      <c r="E1706" t="s">
        <v>5749</v>
      </c>
      <c r="F1706" t="str">
        <f>HYPERLINK("https://talan.bank.gov.ua/get-user-certificate/0ep93FbBka1P1RIrxXYn","Завантажити сертифікат")</f>
        <v>Завантажити сертифікат</v>
      </c>
    </row>
    <row r="1707" spans="1:6" x14ac:dyDescent="0.3">
      <c r="A1707" t="s">
        <v>5759</v>
      </c>
      <c r="B1707" t="s">
        <v>5760</v>
      </c>
      <c r="C1707" t="s">
        <v>5761</v>
      </c>
      <c r="D1707" t="s">
        <v>5748</v>
      </c>
      <c r="E1707" t="s">
        <v>5749</v>
      </c>
      <c r="F1707" t="str">
        <f>HYPERLINK("https://talan.bank.gov.ua/get-user-certificate/0ep93TxPs--YabLzYUX-","Завантажити сертифікат")</f>
        <v>Завантажити сертифікат</v>
      </c>
    </row>
    <row r="1708" spans="1:6" x14ac:dyDescent="0.3">
      <c r="A1708" t="s">
        <v>5762</v>
      </c>
      <c r="B1708" t="s">
        <v>5763</v>
      </c>
      <c r="C1708" t="s">
        <v>5764</v>
      </c>
      <c r="D1708" t="s">
        <v>5748</v>
      </c>
      <c r="E1708" t="s">
        <v>5749</v>
      </c>
      <c r="F1708" t="str">
        <f>HYPERLINK("https://talan.bank.gov.ua/get-user-certificate/0ep93Iim0YVFvWmy2amd","Завантажити сертифікат")</f>
        <v>Завантажити сертифікат</v>
      </c>
    </row>
    <row r="1709" spans="1:6" x14ac:dyDescent="0.3">
      <c r="A1709" t="s">
        <v>5765</v>
      </c>
      <c r="B1709" t="s">
        <v>5766</v>
      </c>
      <c r="C1709" t="s">
        <v>5767</v>
      </c>
      <c r="D1709" t="s">
        <v>5748</v>
      </c>
      <c r="E1709" t="s">
        <v>5749</v>
      </c>
      <c r="F1709" t="str">
        <f>HYPERLINK("https://talan.bank.gov.ua/get-user-certificate/0ep93CgSkpJkBdbGb0UA","Завантажити сертифікат")</f>
        <v>Завантажити сертифікат</v>
      </c>
    </row>
    <row r="1710" spans="1:6" x14ac:dyDescent="0.3">
      <c r="A1710" t="s">
        <v>5768</v>
      </c>
      <c r="B1710" t="s">
        <v>5769</v>
      </c>
      <c r="C1710" t="s">
        <v>5770</v>
      </c>
      <c r="D1710" t="s">
        <v>5748</v>
      </c>
      <c r="E1710" t="s">
        <v>5749</v>
      </c>
      <c r="F1710" t="str">
        <f>HYPERLINK("https://talan.bank.gov.ua/get-user-certificate/0ep93r7rDxT4nOFXhFz7","Завантажити сертифікат")</f>
        <v>Завантажити сертифікат</v>
      </c>
    </row>
    <row r="1711" spans="1:6" x14ac:dyDescent="0.3">
      <c r="A1711" t="s">
        <v>5771</v>
      </c>
      <c r="B1711" t="s">
        <v>5772</v>
      </c>
      <c r="C1711" t="s">
        <v>5773</v>
      </c>
      <c r="D1711" t="s">
        <v>5748</v>
      </c>
      <c r="E1711" t="s">
        <v>5749</v>
      </c>
      <c r="F1711" t="str">
        <f>HYPERLINK("https://talan.bank.gov.ua/get-user-certificate/0ep933BiwJO85FV5Ula-","Завантажити сертифікат")</f>
        <v>Завантажити сертифікат</v>
      </c>
    </row>
    <row r="1712" spans="1:6" x14ac:dyDescent="0.3">
      <c r="A1712" t="s">
        <v>5774</v>
      </c>
      <c r="B1712" t="s">
        <v>5775</v>
      </c>
      <c r="C1712" t="s">
        <v>5776</v>
      </c>
      <c r="D1712" t="s">
        <v>5748</v>
      </c>
      <c r="E1712" t="s">
        <v>5749</v>
      </c>
      <c r="F1712" t="str">
        <f>HYPERLINK("https://talan.bank.gov.ua/get-user-certificate/0ep93mm6-yzwbfpDOZyv","Завантажити сертифікат")</f>
        <v>Завантажити сертифікат</v>
      </c>
    </row>
    <row r="1713" spans="1:6" x14ac:dyDescent="0.3">
      <c r="A1713" t="s">
        <v>5777</v>
      </c>
      <c r="B1713" t="s">
        <v>5778</v>
      </c>
      <c r="C1713" t="s">
        <v>5779</v>
      </c>
      <c r="D1713" t="s">
        <v>5748</v>
      </c>
      <c r="E1713" t="s">
        <v>5749</v>
      </c>
      <c r="F1713" t="str">
        <f>HYPERLINK("https://talan.bank.gov.ua/get-user-certificate/0ep93YI26Og-5lXE8FjR","Завантажити сертифікат")</f>
        <v>Завантажити сертифікат</v>
      </c>
    </row>
    <row r="1714" spans="1:6" x14ac:dyDescent="0.3">
      <c r="A1714" t="s">
        <v>5780</v>
      </c>
      <c r="B1714" t="s">
        <v>5781</v>
      </c>
      <c r="C1714" t="s">
        <v>5782</v>
      </c>
      <c r="D1714" t="s">
        <v>5748</v>
      </c>
      <c r="E1714" t="s">
        <v>5749</v>
      </c>
      <c r="F1714" t="str">
        <f>HYPERLINK("https://talan.bank.gov.ua/get-user-certificate/0ep936VTZofaeFsyVa5b","Завантажити сертифікат")</f>
        <v>Завантажити сертифікат</v>
      </c>
    </row>
    <row r="1715" spans="1:6" x14ac:dyDescent="0.3">
      <c r="A1715" t="s">
        <v>5783</v>
      </c>
      <c r="B1715" t="s">
        <v>5784</v>
      </c>
      <c r="C1715" t="s">
        <v>5785</v>
      </c>
      <c r="D1715" t="s">
        <v>5748</v>
      </c>
      <c r="E1715" t="s">
        <v>5749</v>
      </c>
      <c r="F1715" t="str">
        <f>HYPERLINK("https://talan.bank.gov.ua/get-user-certificate/0ep932eVoQCgcfpUG8IB","Завантажити сертифікат")</f>
        <v>Завантажити сертифікат</v>
      </c>
    </row>
    <row r="1716" spans="1:6" x14ac:dyDescent="0.3">
      <c r="A1716" t="s">
        <v>5786</v>
      </c>
      <c r="B1716" t="s">
        <v>5787</v>
      </c>
      <c r="C1716" t="s">
        <v>5788</v>
      </c>
      <c r="D1716" t="s">
        <v>5748</v>
      </c>
      <c r="E1716" t="s">
        <v>5749</v>
      </c>
      <c r="F1716" t="str">
        <f>HYPERLINK("https://talan.bank.gov.ua/get-user-certificate/0ep93OSMEExhn6rkb38z","Завантажити сертифікат")</f>
        <v>Завантажити сертифікат</v>
      </c>
    </row>
    <row r="1717" spans="1:6" x14ac:dyDescent="0.3">
      <c r="A1717" t="s">
        <v>5789</v>
      </c>
      <c r="B1717" t="s">
        <v>5790</v>
      </c>
      <c r="C1717" t="s">
        <v>5791</v>
      </c>
      <c r="D1717" t="s">
        <v>5748</v>
      </c>
      <c r="E1717" t="s">
        <v>5749</v>
      </c>
      <c r="F1717" t="str">
        <f>HYPERLINK("https://talan.bank.gov.ua/get-user-certificate/0ep938ErOR4eo85riuqk","Завантажити сертифікат")</f>
        <v>Завантажити сертифікат</v>
      </c>
    </row>
    <row r="1718" spans="1:6" x14ac:dyDescent="0.3">
      <c r="A1718" t="s">
        <v>5792</v>
      </c>
      <c r="B1718" t="s">
        <v>5793</v>
      </c>
      <c r="C1718" t="s">
        <v>5794</v>
      </c>
      <c r="D1718" t="s">
        <v>5748</v>
      </c>
      <c r="E1718" t="s">
        <v>5749</v>
      </c>
      <c r="F1718" t="str">
        <f>HYPERLINK("https://talan.bank.gov.ua/get-user-certificate/0ep93rBR051nsxXahMhv","Завантажити сертифікат")</f>
        <v>Завантажити сертифікат</v>
      </c>
    </row>
    <row r="1719" spans="1:6" x14ac:dyDescent="0.3">
      <c r="A1719" t="s">
        <v>5795</v>
      </c>
      <c r="B1719" t="s">
        <v>5796</v>
      </c>
      <c r="C1719" t="s">
        <v>5797</v>
      </c>
      <c r="D1719" t="s">
        <v>5748</v>
      </c>
      <c r="E1719" t="s">
        <v>5749</v>
      </c>
      <c r="F1719" t="str">
        <f>HYPERLINK("https://talan.bank.gov.ua/get-user-certificate/0ep938v9PDL7UY2A-J6E","Завантажити сертифікат")</f>
        <v>Завантажити сертифікат</v>
      </c>
    </row>
    <row r="1720" spans="1:6" x14ac:dyDescent="0.3">
      <c r="A1720" t="s">
        <v>5798</v>
      </c>
      <c r="B1720" t="s">
        <v>5799</v>
      </c>
      <c r="C1720" t="s">
        <v>5800</v>
      </c>
      <c r="D1720" t="s">
        <v>5748</v>
      </c>
      <c r="E1720" t="s">
        <v>5749</v>
      </c>
      <c r="F1720" t="str">
        <f>HYPERLINK("https://talan.bank.gov.ua/get-user-certificate/0ep93gjdxqq0yJ-ghexm","Завантажити сертифікат")</f>
        <v>Завантажити сертифікат</v>
      </c>
    </row>
    <row r="1721" spans="1:6" x14ac:dyDescent="0.3">
      <c r="A1721" t="s">
        <v>5801</v>
      </c>
      <c r="B1721" t="s">
        <v>5802</v>
      </c>
      <c r="C1721" t="s">
        <v>5803</v>
      </c>
      <c r="D1721" t="s">
        <v>5748</v>
      </c>
      <c r="E1721" t="s">
        <v>5749</v>
      </c>
      <c r="F1721" t="str">
        <f>HYPERLINK("https://talan.bank.gov.ua/get-user-certificate/0ep93Eu4fi4aOHCNN0gn","Завантажити сертифікат")</f>
        <v>Завантажити сертифікат</v>
      </c>
    </row>
    <row r="1722" spans="1:6" x14ac:dyDescent="0.3">
      <c r="A1722" t="s">
        <v>5804</v>
      </c>
      <c r="B1722" t="s">
        <v>5805</v>
      </c>
      <c r="C1722" t="s">
        <v>5806</v>
      </c>
      <c r="D1722" t="s">
        <v>5748</v>
      </c>
      <c r="E1722" t="s">
        <v>5749</v>
      </c>
      <c r="F1722" t="str">
        <f>HYPERLINK("https://talan.bank.gov.ua/get-user-certificate/0ep93yM37OfTYL_pTLFh","Завантажити сертифікат")</f>
        <v>Завантажити сертифікат</v>
      </c>
    </row>
    <row r="1723" spans="1:6" x14ac:dyDescent="0.3">
      <c r="A1723" t="s">
        <v>5807</v>
      </c>
      <c r="B1723" t="s">
        <v>5808</v>
      </c>
      <c r="C1723" t="s">
        <v>5809</v>
      </c>
      <c r="D1723" t="s">
        <v>5748</v>
      </c>
      <c r="E1723" t="s">
        <v>5749</v>
      </c>
      <c r="F1723" t="str">
        <f>HYPERLINK("https://talan.bank.gov.ua/get-user-certificate/0ep93h_14_3_BEr44nfR","Завантажити сертифікат")</f>
        <v>Завантажити сертифікат</v>
      </c>
    </row>
    <row r="1724" spans="1:6" x14ac:dyDescent="0.3">
      <c r="A1724" t="s">
        <v>5810</v>
      </c>
      <c r="B1724" t="s">
        <v>5811</v>
      </c>
      <c r="C1724" t="s">
        <v>5812</v>
      </c>
      <c r="D1724" t="s">
        <v>5748</v>
      </c>
      <c r="E1724" t="s">
        <v>5749</v>
      </c>
      <c r="F1724" t="str">
        <f>HYPERLINK("https://talan.bank.gov.ua/get-user-certificate/0ep93N2953w8FqCNq0eU","Завантажити сертифікат")</f>
        <v>Завантажити сертифікат</v>
      </c>
    </row>
    <row r="1725" spans="1:6" x14ac:dyDescent="0.3">
      <c r="A1725" t="s">
        <v>5813</v>
      </c>
      <c r="B1725" t="s">
        <v>5814</v>
      </c>
      <c r="C1725" t="s">
        <v>5815</v>
      </c>
      <c r="D1725" t="s">
        <v>5816</v>
      </c>
      <c r="E1725" t="s">
        <v>5817</v>
      </c>
      <c r="F1725" t="str">
        <f>HYPERLINK("https://talan.bank.gov.ua/get-user-certificate/0ep93H5PtjHz_yCXHyb1","Завантажити сертифікат")</f>
        <v>Завантажити сертифікат</v>
      </c>
    </row>
    <row r="1726" spans="1:6" x14ac:dyDescent="0.3">
      <c r="A1726" t="s">
        <v>5818</v>
      </c>
      <c r="B1726" t="s">
        <v>5819</v>
      </c>
      <c r="C1726" t="s">
        <v>5820</v>
      </c>
      <c r="D1726" t="s">
        <v>5816</v>
      </c>
      <c r="E1726" t="s">
        <v>5817</v>
      </c>
      <c r="F1726" t="str">
        <f>HYPERLINK("https://talan.bank.gov.ua/get-user-certificate/0ep93fwcB2ICwrpCW-S4","Завантажити сертифікат")</f>
        <v>Завантажити сертифікат</v>
      </c>
    </row>
    <row r="1727" spans="1:6" x14ac:dyDescent="0.3">
      <c r="A1727" t="s">
        <v>5821</v>
      </c>
      <c r="B1727" t="s">
        <v>5822</v>
      </c>
      <c r="C1727" t="s">
        <v>5823</v>
      </c>
      <c r="D1727" t="s">
        <v>5816</v>
      </c>
      <c r="E1727" t="s">
        <v>5817</v>
      </c>
      <c r="F1727" t="str">
        <f>HYPERLINK("https://talan.bank.gov.ua/get-user-certificate/0ep93lJM1tTVzLvmtK1r","Завантажити сертифікат")</f>
        <v>Завантажити сертифікат</v>
      </c>
    </row>
    <row r="1728" spans="1:6" x14ac:dyDescent="0.3">
      <c r="A1728" t="s">
        <v>5824</v>
      </c>
      <c r="B1728" t="s">
        <v>5825</v>
      </c>
      <c r="C1728" t="s">
        <v>5826</v>
      </c>
      <c r="D1728" t="s">
        <v>5816</v>
      </c>
      <c r="E1728" t="s">
        <v>5817</v>
      </c>
      <c r="F1728" t="str">
        <f>HYPERLINK("https://talan.bank.gov.ua/get-user-certificate/0ep93ovrSe-EHC6ew1PF","Завантажити сертифікат")</f>
        <v>Завантажити сертифікат</v>
      </c>
    </row>
    <row r="1729" spans="1:6" x14ac:dyDescent="0.3">
      <c r="A1729" t="s">
        <v>5827</v>
      </c>
      <c r="B1729" t="s">
        <v>5828</v>
      </c>
      <c r="C1729" t="s">
        <v>5829</v>
      </c>
      <c r="D1729" t="s">
        <v>5816</v>
      </c>
      <c r="E1729" t="s">
        <v>5817</v>
      </c>
      <c r="F1729" t="str">
        <f>HYPERLINK("https://talan.bank.gov.ua/get-user-certificate/0ep93sbALqAoEZMhX5eP","Завантажити сертифікат")</f>
        <v>Завантажити сертифікат</v>
      </c>
    </row>
    <row r="1730" spans="1:6" x14ac:dyDescent="0.3">
      <c r="A1730" t="s">
        <v>5830</v>
      </c>
      <c r="B1730" t="s">
        <v>5831</v>
      </c>
      <c r="C1730" t="s">
        <v>5832</v>
      </c>
      <c r="D1730" t="s">
        <v>5816</v>
      </c>
      <c r="E1730" t="s">
        <v>5817</v>
      </c>
      <c r="F1730" t="str">
        <f>HYPERLINK("https://talan.bank.gov.ua/get-user-certificate/0ep93XKtPiFomZtLyk-m","Завантажити сертифікат")</f>
        <v>Завантажити сертифікат</v>
      </c>
    </row>
    <row r="1731" spans="1:6" x14ac:dyDescent="0.3">
      <c r="A1731" t="s">
        <v>5833</v>
      </c>
      <c r="B1731" t="s">
        <v>5834</v>
      </c>
      <c r="C1731" t="s">
        <v>5835</v>
      </c>
      <c r="D1731" t="s">
        <v>5816</v>
      </c>
      <c r="E1731" t="s">
        <v>5817</v>
      </c>
      <c r="F1731" t="str">
        <f>HYPERLINK("https://talan.bank.gov.ua/get-user-certificate/0ep93L1fbq_MVeBLM65z","Завантажити сертифікат")</f>
        <v>Завантажити сертифікат</v>
      </c>
    </row>
    <row r="1732" spans="1:6" x14ac:dyDescent="0.3">
      <c r="A1732" t="s">
        <v>5836</v>
      </c>
      <c r="B1732" t="s">
        <v>5837</v>
      </c>
      <c r="C1732" t="s">
        <v>5838</v>
      </c>
      <c r="D1732" t="s">
        <v>5816</v>
      </c>
      <c r="E1732" t="s">
        <v>5817</v>
      </c>
      <c r="F1732" t="str">
        <f>HYPERLINK("https://talan.bank.gov.ua/get-user-certificate/0ep934ChWsn1-H3ujhTl","Завантажити сертифікат")</f>
        <v>Завантажити сертифікат</v>
      </c>
    </row>
    <row r="1733" spans="1:6" x14ac:dyDescent="0.3">
      <c r="A1733" t="s">
        <v>5839</v>
      </c>
      <c r="B1733" t="s">
        <v>5840</v>
      </c>
      <c r="C1733" t="s">
        <v>5841</v>
      </c>
      <c r="D1733" t="s">
        <v>5816</v>
      </c>
      <c r="E1733" t="s">
        <v>5817</v>
      </c>
      <c r="F1733" t="str">
        <f>HYPERLINK("https://talan.bank.gov.ua/get-user-certificate/0ep93VDP7v0oZFStLgtd","Завантажити сертифікат")</f>
        <v>Завантажити сертифікат</v>
      </c>
    </row>
    <row r="1734" spans="1:6" x14ac:dyDescent="0.3">
      <c r="A1734" t="s">
        <v>5842</v>
      </c>
      <c r="B1734" t="s">
        <v>5843</v>
      </c>
      <c r="C1734" t="s">
        <v>5844</v>
      </c>
      <c r="D1734" t="s">
        <v>5816</v>
      </c>
      <c r="E1734" t="s">
        <v>5817</v>
      </c>
      <c r="F1734" t="str">
        <f>HYPERLINK("https://talan.bank.gov.ua/get-user-certificate/0ep93PtwyukkpH3CEk6E","Завантажити сертифікат")</f>
        <v>Завантажити сертифікат</v>
      </c>
    </row>
    <row r="1735" spans="1:6" x14ac:dyDescent="0.3">
      <c r="A1735" t="s">
        <v>5845</v>
      </c>
      <c r="B1735" t="s">
        <v>5846</v>
      </c>
      <c r="C1735" t="s">
        <v>5847</v>
      </c>
      <c r="D1735" t="s">
        <v>5816</v>
      </c>
      <c r="E1735" t="s">
        <v>5817</v>
      </c>
      <c r="F1735" t="str">
        <f>HYPERLINK("https://talan.bank.gov.ua/get-user-certificate/0ep937NqfKRu6PxCXQcj","Завантажити сертифікат")</f>
        <v>Завантажити сертифікат</v>
      </c>
    </row>
    <row r="1736" spans="1:6" x14ac:dyDescent="0.3">
      <c r="A1736" t="s">
        <v>5848</v>
      </c>
      <c r="B1736" t="s">
        <v>5849</v>
      </c>
      <c r="C1736" t="s">
        <v>5850</v>
      </c>
      <c r="D1736" t="s">
        <v>5816</v>
      </c>
      <c r="E1736" t="s">
        <v>5817</v>
      </c>
      <c r="F1736" t="str">
        <f>HYPERLINK("https://talan.bank.gov.ua/get-user-certificate/0ep939R8voePL33QoEPn","Завантажити сертифікат")</f>
        <v>Завантажити сертифікат</v>
      </c>
    </row>
    <row r="1737" spans="1:6" x14ac:dyDescent="0.3">
      <c r="A1737" t="s">
        <v>5851</v>
      </c>
      <c r="B1737" t="s">
        <v>5852</v>
      </c>
      <c r="C1737" t="s">
        <v>5853</v>
      </c>
      <c r="D1737" t="s">
        <v>5816</v>
      </c>
      <c r="E1737" t="s">
        <v>5817</v>
      </c>
      <c r="F1737" t="str">
        <f>HYPERLINK("https://talan.bank.gov.ua/get-user-certificate/0ep93XBobBtMpGYEYN_a","Завантажити сертифікат")</f>
        <v>Завантажити сертифікат</v>
      </c>
    </row>
    <row r="1738" spans="1:6" x14ac:dyDescent="0.3">
      <c r="A1738" t="s">
        <v>5854</v>
      </c>
      <c r="B1738" t="s">
        <v>5855</v>
      </c>
      <c r="C1738" t="s">
        <v>5856</v>
      </c>
      <c r="D1738" t="s">
        <v>5857</v>
      </c>
      <c r="E1738" t="s">
        <v>5858</v>
      </c>
      <c r="F1738" t="str">
        <f>HYPERLINK("https://talan.bank.gov.ua/get-user-certificate/0ep93kJoHS1Pq8dKswrZ","Завантажити сертифікат")</f>
        <v>Завантажити сертифікат</v>
      </c>
    </row>
    <row r="1739" spans="1:6" x14ac:dyDescent="0.3">
      <c r="A1739" t="s">
        <v>5859</v>
      </c>
      <c r="B1739" t="s">
        <v>5860</v>
      </c>
      <c r="C1739" t="s">
        <v>5861</v>
      </c>
      <c r="D1739" t="s">
        <v>5862</v>
      </c>
      <c r="E1739" t="s">
        <v>5863</v>
      </c>
      <c r="F1739" t="str">
        <f>HYPERLINK("https://talan.bank.gov.ua/get-user-certificate/0ep93tBznpyK5JPSJuqE","Завантажити сертифікат")</f>
        <v>Завантажити сертифікат</v>
      </c>
    </row>
    <row r="1740" spans="1:6" x14ac:dyDescent="0.3">
      <c r="A1740" t="s">
        <v>5864</v>
      </c>
      <c r="B1740" t="s">
        <v>5865</v>
      </c>
      <c r="C1740" t="s">
        <v>5866</v>
      </c>
      <c r="D1740" t="s">
        <v>5862</v>
      </c>
      <c r="E1740" t="s">
        <v>5863</v>
      </c>
      <c r="F1740" t="str">
        <f>HYPERLINK("https://talan.bank.gov.ua/get-user-certificate/0ep93QQkYRxkrqsmPl62","Завантажити сертифікат")</f>
        <v>Завантажити сертифікат</v>
      </c>
    </row>
    <row r="1741" spans="1:6" x14ac:dyDescent="0.3">
      <c r="A1741" t="s">
        <v>5867</v>
      </c>
      <c r="B1741" t="s">
        <v>5868</v>
      </c>
      <c r="C1741" t="s">
        <v>5869</v>
      </c>
      <c r="D1741" t="s">
        <v>5862</v>
      </c>
      <c r="E1741" t="s">
        <v>5863</v>
      </c>
      <c r="F1741" t="str">
        <f>HYPERLINK("https://talan.bank.gov.ua/get-user-certificate/0ep93oH8d8r1jFiX7fYe","Завантажити сертифікат")</f>
        <v>Завантажити сертифікат</v>
      </c>
    </row>
    <row r="1742" spans="1:6" x14ac:dyDescent="0.3">
      <c r="A1742" t="s">
        <v>5870</v>
      </c>
      <c r="B1742" t="s">
        <v>5871</v>
      </c>
      <c r="C1742" t="s">
        <v>5872</v>
      </c>
      <c r="D1742" t="s">
        <v>5862</v>
      </c>
      <c r="E1742" t="s">
        <v>5863</v>
      </c>
      <c r="F1742" t="str">
        <f>HYPERLINK("https://talan.bank.gov.ua/get-user-certificate/0ep93xLuHr5V59qC5mTq","Завантажити сертифікат")</f>
        <v>Завантажити сертифікат</v>
      </c>
    </row>
    <row r="1743" spans="1:6" x14ac:dyDescent="0.3">
      <c r="A1743" t="s">
        <v>5873</v>
      </c>
      <c r="B1743" t="s">
        <v>5874</v>
      </c>
      <c r="C1743" t="s">
        <v>5875</v>
      </c>
      <c r="D1743" t="s">
        <v>5862</v>
      </c>
      <c r="E1743" t="s">
        <v>5863</v>
      </c>
      <c r="F1743" t="str">
        <f>HYPERLINK("https://talan.bank.gov.ua/get-user-certificate/0ep93tsrWOIBpPZB-3yZ","Завантажити сертифікат")</f>
        <v>Завантажити сертифікат</v>
      </c>
    </row>
    <row r="1744" spans="1:6" x14ac:dyDescent="0.3">
      <c r="A1744" t="s">
        <v>5876</v>
      </c>
      <c r="B1744" t="s">
        <v>5877</v>
      </c>
      <c r="C1744" t="s">
        <v>5878</v>
      </c>
      <c r="D1744" t="s">
        <v>5862</v>
      </c>
      <c r="E1744" t="s">
        <v>5863</v>
      </c>
      <c r="F1744" t="str">
        <f>HYPERLINK("https://talan.bank.gov.ua/get-user-certificate/0ep930FvX2DLDVr73F-Q","Завантажити сертифікат")</f>
        <v>Завантажити сертифікат</v>
      </c>
    </row>
    <row r="1745" spans="1:6" x14ac:dyDescent="0.3">
      <c r="A1745" t="s">
        <v>5879</v>
      </c>
      <c r="B1745" t="s">
        <v>5880</v>
      </c>
      <c r="C1745" t="s">
        <v>5881</v>
      </c>
      <c r="D1745" t="s">
        <v>5862</v>
      </c>
      <c r="E1745" t="s">
        <v>5863</v>
      </c>
      <c r="F1745" t="str">
        <f>HYPERLINK("https://talan.bank.gov.ua/get-user-certificate/0ep93L8Px0Vd3__Q6sGi","Завантажити сертифікат")</f>
        <v>Завантажити сертифікат</v>
      </c>
    </row>
    <row r="1746" spans="1:6" x14ac:dyDescent="0.3">
      <c r="A1746" t="s">
        <v>5882</v>
      </c>
      <c r="B1746" t="s">
        <v>5883</v>
      </c>
      <c r="C1746" t="s">
        <v>5884</v>
      </c>
      <c r="D1746" t="s">
        <v>5885</v>
      </c>
      <c r="E1746" t="s">
        <v>5886</v>
      </c>
      <c r="F1746" t="str">
        <f>HYPERLINK("https://talan.bank.gov.ua/get-user-certificate/0ep93tHgNFQVNuoXOP2a","Завантажити сертифікат")</f>
        <v>Завантажити сертифікат</v>
      </c>
    </row>
    <row r="1747" spans="1:6" x14ac:dyDescent="0.3">
      <c r="A1747" t="s">
        <v>5887</v>
      </c>
      <c r="B1747" t="s">
        <v>5888</v>
      </c>
      <c r="C1747" t="s">
        <v>5889</v>
      </c>
      <c r="D1747" t="s">
        <v>5885</v>
      </c>
      <c r="E1747" t="s">
        <v>5886</v>
      </c>
      <c r="F1747" t="str">
        <f>HYPERLINK("https://talan.bank.gov.ua/get-user-certificate/0ep93pqL8Wo55Lk8XGk8","Завантажити сертифікат")</f>
        <v>Завантажити сертифікат</v>
      </c>
    </row>
    <row r="1748" spans="1:6" x14ac:dyDescent="0.3">
      <c r="A1748" t="s">
        <v>5890</v>
      </c>
      <c r="B1748" t="s">
        <v>5891</v>
      </c>
      <c r="C1748" t="s">
        <v>5892</v>
      </c>
      <c r="D1748" t="s">
        <v>5893</v>
      </c>
      <c r="E1748" t="s">
        <v>5894</v>
      </c>
      <c r="F1748" t="str">
        <f>HYPERLINK("https://talan.bank.gov.ua/get-user-certificate/0ep93-JzuYCx59Cf4GYo","Завантажити сертифікат")</f>
        <v>Завантажити сертифікат</v>
      </c>
    </row>
    <row r="1749" spans="1:6" x14ac:dyDescent="0.3">
      <c r="A1749" t="s">
        <v>5895</v>
      </c>
      <c r="B1749" t="s">
        <v>5896</v>
      </c>
      <c r="C1749" t="s">
        <v>5897</v>
      </c>
      <c r="D1749" t="s">
        <v>5893</v>
      </c>
      <c r="E1749" t="s">
        <v>5894</v>
      </c>
      <c r="F1749" t="str">
        <f>HYPERLINK("https://talan.bank.gov.ua/get-user-certificate/0ep933k_R0AFeCL5Dnwp","Завантажити сертифікат")</f>
        <v>Завантажити сертифікат</v>
      </c>
    </row>
    <row r="1750" spans="1:6" x14ac:dyDescent="0.3">
      <c r="A1750" t="s">
        <v>5898</v>
      </c>
      <c r="B1750" t="s">
        <v>5899</v>
      </c>
      <c r="C1750" t="s">
        <v>5900</v>
      </c>
      <c r="D1750" t="s">
        <v>5901</v>
      </c>
      <c r="E1750" t="s">
        <v>5902</v>
      </c>
      <c r="F1750" t="str">
        <f>HYPERLINK("https://talan.bank.gov.ua/get-user-certificate/0ep931NFy0NlY-Z4neWl","Завантажити сертифікат")</f>
        <v>Завантажити сертифікат</v>
      </c>
    </row>
    <row r="1751" spans="1:6" x14ac:dyDescent="0.3">
      <c r="A1751" t="s">
        <v>5903</v>
      </c>
      <c r="B1751" t="s">
        <v>5904</v>
      </c>
      <c r="C1751" t="s">
        <v>5905</v>
      </c>
      <c r="D1751" t="s">
        <v>5906</v>
      </c>
      <c r="E1751" t="s">
        <v>5907</v>
      </c>
      <c r="F1751" t="str">
        <f>HYPERLINK("https://talan.bank.gov.ua/get-user-certificate/0ep93vjkXMY5VF6yizI_","Завантажити сертифікат")</f>
        <v>Завантажити сертифікат</v>
      </c>
    </row>
    <row r="1752" spans="1:6" x14ac:dyDescent="0.3">
      <c r="A1752" t="s">
        <v>5908</v>
      </c>
      <c r="B1752" t="s">
        <v>5909</v>
      </c>
      <c r="C1752" t="s">
        <v>5910</v>
      </c>
      <c r="D1752" t="s">
        <v>5906</v>
      </c>
      <c r="E1752" t="s">
        <v>5907</v>
      </c>
      <c r="F1752" t="str">
        <f>HYPERLINK("https://talan.bank.gov.ua/get-user-certificate/0ep93LWRuf8ib5PcqtJr","Завантажити сертифікат")</f>
        <v>Завантажити сертифікат</v>
      </c>
    </row>
    <row r="1753" spans="1:6" x14ac:dyDescent="0.3">
      <c r="A1753" t="s">
        <v>5911</v>
      </c>
      <c r="B1753" t="s">
        <v>5912</v>
      </c>
      <c r="C1753" t="s">
        <v>5913</v>
      </c>
      <c r="D1753" t="s">
        <v>5906</v>
      </c>
      <c r="E1753" t="s">
        <v>5907</v>
      </c>
      <c r="F1753" t="str">
        <f>HYPERLINK("https://talan.bank.gov.ua/get-user-certificate/0ep93qt6w-T0kBAYP22k","Завантажити сертифікат")</f>
        <v>Завантажити сертифікат</v>
      </c>
    </row>
    <row r="1754" spans="1:6" x14ac:dyDescent="0.3">
      <c r="A1754" t="s">
        <v>5914</v>
      </c>
      <c r="B1754" t="s">
        <v>5915</v>
      </c>
      <c r="C1754" t="s">
        <v>5916</v>
      </c>
      <c r="D1754" t="s">
        <v>5917</v>
      </c>
      <c r="E1754" t="s">
        <v>5918</v>
      </c>
      <c r="F1754" t="str">
        <f>HYPERLINK("https://talan.bank.gov.ua/get-user-certificate/0ep938nsW7-VswMgJF-z","Завантажити сертифікат")</f>
        <v>Завантажити сертифікат</v>
      </c>
    </row>
    <row r="1755" spans="1:6" x14ac:dyDescent="0.3">
      <c r="A1755" t="s">
        <v>5919</v>
      </c>
      <c r="B1755" t="s">
        <v>5920</v>
      </c>
      <c r="C1755" t="s">
        <v>5921</v>
      </c>
      <c r="D1755" t="s">
        <v>5917</v>
      </c>
      <c r="E1755" t="s">
        <v>5918</v>
      </c>
      <c r="F1755" t="str">
        <f>HYPERLINK("https://talan.bank.gov.ua/get-user-certificate/0ep93xAGCO5wiDK6mUSv","Завантажити сертифікат")</f>
        <v>Завантажити сертифікат</v>
      </c>
    </row>
    <row r="1756" spans="1:6" x14ac:dyDescent="0.3">
      <c r="A1756" t="s">
        <v>5922</v>
      </c>
      <c r="B1756" t="s">
        <v>5923</v>
      </c>
      <c r="C1756" t="s">
        <v>5924</v>
      </c>
      <c r="D1756" t="s">
        <v>5917</v>
      </c>
      <c r="E1756" t="s">
        <v>5918</v>
      </c>
      <c r="F1756" t="str">
        <f>HYPERLINK("https://talan.bank.gov.ua/get-user-certificate/0ep93XPqySp_5INPYvzb","Завантажити сертифікат")</f>
        <v>Завантажити сертифікат</v>
      </c>
    </row>
    <row r="1757" spans="1:6" x14ac:dyDescent="0.3">
      <c r="A1757" t="s">
        <v>5925</v>
      </c>
      <c r="B1757" t="s">
        <v>5926</v>
      </c>
      <c r="C1757" t="s">
        <v>5927</v>
      </c>
      <c r="D1757" t="s">
        <v>5917</v>
      </c>
      <c r="E1757" t="s">
        <v>5918</v>
      </c>
      <c r="F1757" t="str">
        <f>HYPERLINK("https://talan.bank.gov.ua/get-user-certificate/0ep93DcSaD2kzaGeDwbw","Завантажити сертифікат")</f>
        <v>Завантажити сертифікат</v>
      </c>
    </row>
    <row r="1758" spans="1:6" x14ac:dyDescent="0.3">
      <c r="A1758" t="s">
        <v>5928</v>
      </c>
      <c r="B1758" t="s">
        <v>5929</v>
      </c>
      <c r="C1758" t="s">
        <v>5930</v>
      </c>
      <c r="D1758" t="s">
        <v>5931</v>
      </c>
      <c r="E1758" t="s">
        <v>5932</v>
      </c>
      <c r="F1758" t="str">
        <f>HYPERLINK("https://talan.bank.gov.ua/get-user-certificate/0ep93eCqX04_yZxtNME-","Завантажити сертифікат")</f>
        <v>Завантажити сертифікат</v>
      </c>
    </row>
    <row r="1759" spans="1:6" x14ac:dyDescent="0.3">
      <c r="A1759" t="s">
        <v>5933</v>
      </c>
      <c r="B1759" t="s">
        <v>5934</v>
      </c>
      <c r="C1759" t="s">
        <v>5935</v>
      </c>
      <c r="D1759" t="s">
        <v>5931</v>
      </c>
      <c r="E1759" t="s">
        <v>5932</v>
      </c>
      <c r="F1759" t="str">
        <f>HYPERLINK("https://talan.bank.gov.ua/get-user-certificate/0ep93894u6VrUtnWW9Ug","Завантажити сертифікат")</f>
        <v>Завантажити сертифікат</v>
      </c>
    </row>
    <row r="1760" spans="1:6" x14ac:dyDescent="0.3">
      <c r="A1760" t="s">
        <v>5936</v>
      </c>
      <c r="B1760" t="s">
        <v>5937</v>
      </c>
      <c r="C1760" t="s">
        <v>5938</v>
      </c>
      <c r="D1760" t="s">
        <v>5931</v>
      </c>
      <c r="E1760" t="s">
        <v>5932</v>
      </c>
      <c r="F1760" t="str">
        <f>HYPERLINK("https://talan.bank.gov.ua/get-user-certificate/0ep93QpSwXiO9bvgaxUX","Завантажити сертифікат")</f>
        <v>Завантажити сертифікат</v>
      </c>
    </row>
    <row r="1761" spans="1:6" x14ac:dyDescent="0.3">
      <c r="A1761" t="s">
        <v>5939</v>
      </c>
      <c r="B1761" t="s">
        <v>5940</v>
      </c>
      <c r="C1761" t="s">
        <v>5941</v>
      </c>
      <c r="D1761" t="s">
        <v>5931</v>
      </c>
      <c r="E1761" t="s">
        <v>5932</v>
      </c>
      <c r="F1761" t="str">
        <f>HYPERLINK("https://talan.bank.gov.ua/get-user-certificate/0ep93U8_dfK0xGUxdck4","Завантажити сертифікат")</f>
        <v>Завантажити сертифікат</v>
      </c>
    </row>
    <row r="1762" spans="1:6" x14ac:dyDescent="0.3">
      <c r="A1762" t="s">
        <v>5942</v>
      </c>
      <c r="B1762" t="s">
        <v>5943</v>
      </c>
      <c r="C1762" t="s">
        <v>5944</v>
      </c>
      <c r="D1762" t="s">
        <v>5931</v>
      </c>
      <c r="E1762" t="s">
        <v>5932</v>
      </c>
      <c r="F1762" t="str">
        <f>HYPERLINK("https://talan.bank.gov.ua/get-user-certificate/0ep932BNlQBHiv4bxHY3","Завантажити сертифікат")</f>
        <v>Завантажити сертифікат</v>
      </c>
    </row>
    <row r="1763" spans="1:6" x14ac:dyDescent="0.3">
      <c r="A1763" t="s">
        <v>5945</v>
      </c>
      <c r="B1763" t="s">
        <v>5946</v>
      </c>
      <c r="C1763" t="s">
        <v>5947</v>
      </c>
      <c r="D1763" t="s">
        <v>5931</v>
      </c>
      <c r="E1763" t="s">
        <v>5932</v>
      </c>
      <c r="F1763" t="str">
        <f>HYPERLINK("https://talan.bank.gov.ua/get-user-certificate/0ep93TX-DiqtlZxldk1f","Завантажити сертифікат")</f>
        <v>Завантажити сертифікат</v>
      </c>
    </row>
    <row r="1764" spans="1:6" x14ac:dyDescent="0.3">
      <c r="A1764" t="s">
        <v>5948</v>
      </c>
      <c r="B1764" t="s">
        <v>5949</v>
      </c>
      <c r="C1764" t="s">
        <v>5950</v>
      </c>
      <c r="D1764" t="s">
        <v>5931</v>
      </c>
      <c r="E1764" t="s">
        <v>5932</v>
      </c>
      <c r="F1764" t="str">
        <f>HYPERLINK("https://talan.bank.gov.ua/get-user-certificate/0ep93gEkSUcAq_Y9bm_W","Завантажити сертифікат")</f>
        <v>Завантажити сертифікат</v>
      </c>
    </row>
    <row r="1765" spans="1:6" x14ac:dyDescent="0.3">
      <c r="A1765" t="s">
        <v>5951</v>
      </c>
      <c r="B1765" t="s">
        <v>5952</v>
      </c>
      <c r="C1765" t="s">
        <v>5953</v>
      </c>
      <c r="D1765" t="s">
        <v>5931</v>
      </c>
      <c r="E1765" t="s">
        <v>5932</v>
      </c>
      <c r="F1765" t="str">
        <f>HYPERLINK("https://talan.bank.gov.ua/get-user-certificate/0ep93wWO0ot4fh04TkIG","Завантажити сертифікат")</f>
        <v>Завантажити сертифікат</v>
      </c>
    </row>
    <row r="1766" spans="1:6" x14ac:dyDescent="0.3">
      <c r="A1766" t="s">
        <v>5954</v>
      </c>
      <c r="B1766" t="s">
        <v>5955</v>
      </c>
      <c r="C1766" t="s">
        <v>5956</v>
      </c>
      <c r="D1766" t="s">
        <v>5931</v>
      </c>
      <c r="E1766" t="s">
        <v>5932</v>
      </c>
      <c r="F1766" t="str">
        <f>HYPERLINK("https://talan.bank.gov.ua/get-user-certificate/0ep93wJgRx0eZV8ENXI4","Завантажити сертифікат")</f>
        <v>Завантажити сертифікат</v>
      </c>
    </row>
    <row r="1767" spans="1:6" x14ac:dyDescent="0.3">
      <c r="A1767" t="s">
        <v>5957</v>
      </c>
      <c r="B1767" t="s">
        <v>5958</v>
      </c>
      <c r="C1767" t="s">
        <v>5959</v>
      </c>
      <c r="D1767" t="s">
        <v>5931</v>
      </c>
      <c r="E1767" t="s">
        <v>5932</v>
      </c>
      <c r="F1767" t="str">
        <f>HYPERLINK("https://talan.bank.gov.ua/get-user-certificate/0ep939QrV6-Z37plHYeX","Завантажити сертифікат")</f>
        <v>Завантажити сертифікат</v>
      </c>
    </row>
    <row r="1768" spans="1:6" x14ac:dyDescent="0.3">
      <c r="A1768" t="s">
        <v>5960</v>
      </c>
      <c r="B1768" t="s">
        <v>5961</v>
      </c>
      <c r="C1768" t="s">
        <v>5962</v>
      </c>
      <c r="D1768" t="s">
        <v>5963</v>
      </c>
      <c r="E1768" t="s">
        <v>5932</v>
      </c>
      <c r="F1768" t="str">
        <f>HYPERLINK("https://talan.bank.gov.ua/get-user-certificate/0ep93nqHcis7TSBiustz","Завантажити сертифікат")</f>
        <v>Завантажити сертифікат</v>
      </c>
    </row>
    <row r="1769" spans="1:6" x14ac:dyDescent="0.3">
      <c r="A1769" t="s">
        <v>5964</v>
      </c>
      <c r="B1769" t="s">
        <v>5965</v>
      </c>
      <c r="C1769" t="s">
        <v>5966</v>
      </c>
      <c r="D1769" t="s">
        <v>5963</v>
      </c>
      <c r="E1769" t="s">
        <v>5932</v>
      </c>
      <c r="F1769" t="str">
        <f>HYPERLINK("https://talan.bank.gov.ua/get-user-certificate/0ep93vTZpVFx_9ZGZtrx","Завантажити сертифікат")</f>
        <v>Завантажити сертифікат</v>
      </c>
    </row>
    <row r="1770" spans="1:6" x14ac:dyDescent="0.3">
      <c r="A1770" t="s">
        <v>5967</v>
      </c>
      <c r="B1770" t="s">
        <v>5968</v>
      </c>
      <c r="C1770" t="s">
        <v>5969</v>
      </c>
      <c r="D1770" t="s">
        <v>5963</v>
      </c>
      <c r="E1770" t="s">
        <v>5932</v>
      </c>
      <c r="F1770" t="str">
        <f>HYPERLINK("https://talan.bank.gov.ua/get-user-certificate/0ep93o376NR6l1vKd3p3","Завантажити сертифікат")</f>
        <v>Завантажити сертифікат</v>
      </c>
    </row>
    <row r="1771" spans="1:6" x14ac:dyDescent="0.3">
      <c r="A1771" t="s">
        <v>5970</v>
      </c>
      <c r="B1771" t="s">
        <v>5971</v>
      </c>
      <c r="C1771" t="s">
        <v>5972</v>
      </c>
      <c r="D1771" t="s">
        <v>5963</v>
      </c>
      <c r="E1771" t="s">
        <v>5932</v>
      </c>
      <c r="F1771" t="str">
        <f>HYPERLINK("https://talan.bank.gov.ua/get-user-certificate/0ep93HcDy6OcQWnzx7mN","Завантажити сертифікат")</f>
        <v>Завантажити сертифікат</v>
      </c>
    </row>
    <row r="1772" spans="1:6" x14ac:dyDescent="0.3">
      <c r="A1772" t="s">
        <v>5973</v>
      </c>
      <c r="B1772" t="s">
        <v>5974</v>
      </c>
      <c r="C1772" t="s">
        <v>5975</v>
      </c>
      <c r="D1772" t="s">
        <v>5963</v>
      </c>
      <c r="E1772" t="s">
        <v>5932</v>
      </c>
      <c r="F1772" t="str">
        <f>HYPERLINK("https://talan.bank.gov.ua/get-user-certificate/0ep93cG2tdNaqv4Oib3P","Завантажити сертифікат")</f>
        <v>Завантажити сертифікат</v>
      </c>
    </row>
    <row r="1773" spans="1:6" x14ac:dyDescent="0.3">
      <c r="A1773" t="s">
        <v>5976</v>
      </c>
      <c r="B1773" t="s">
        <v>5977</v>
      </c>
      <c r="C1773" t="s">
        <v>5978</v>
      </c>
      <c r="D1773" t="s">
        <v>5979</v>
      </c>
      <c r="E1773" t="s">
        <v>5932</v>
      </c>
      <c r="F1773" t="str">
        <f>HYPERLINK("https://talan.bank.gov.ua/get-user-certificate/0ep937w4A2Fk6sblr20Y","Завантажити сертифікат")</f>
        <v>Завантажити сертифікат</v>
      </c>
    </row>
    <row r="1774" spans="1:6" x14ac:dyDescent="0.3">
      <c r="A1774" t="s">
        <v>5980</v>
      </c>
      <c r="B1774" t="s">
        <v>5981</v>
      </c>
      <c r="C1774" t="s">
        <v>5982</v>
      </c>
      <c r="D1774" t="s">
        <v>5979</v>
      </c>
      <c r="E1774" t="s">
        <v>5932</v>
      </c>
      <c r="F1774" t="str">
        <f>HYPERLINK("https://talan.bank.gov.ua/get-user-certificate/0ep93z0NqQSsB1HSLp8y","Завантажити сертифікат")</f>
        <v>Завантажити сертифікат</v>
      </c>
    </row>
    <row r="1775" spans="1:6" x14ac:dyDescent="0.3">
      <c r="A1775" t="s">
        <v>5983</v>
      </c>
      <c r="B1775" t="s">
        <v>5984</v>
      </c>
      <c r="C1775" t="s">
        <v>5985</v>
      </c>
      <c r="D1775" t="s">
        <v>5979</v>
      </c>
      <c r="E1775" t="s">
        <v>5932</v>
      </c>
      <c r="F1775" t="str">
        <f>HYPERLINK("https://talan.bank.gov.ua/get-user-certificate/0ep93vXhaDDbikyUsUr0","Завантажити сертифікат")</f>
        <v>Завантажити сертифікат</v>
      </c>
    </row>
    <row r="1776" spans="1:6" x14ac:dyDescent="0.3">
      <c r="A1776" t="s">
        <v>5986</v>
      </c>
      <c r="B1776" t="s">
        <v>5987</v>
      </c>
      <c r="C1776" t="s">
        <v>5988</v>
      </c>
      <c r="D1776" t="s">
        <v>5979</v>
      </c>
      <c r="E1776" t="s">
        <v>5932</v>
      </c>
      <c r="F1776" t="str">
        <f>HYPERLINK("https://talan.bank.gov.ua/get-user-certificate/0ep93yCugL4dZuOuuzzP","Завантажити сертифікат")</f>
        <v>Завантажити сертифікат</v>
      </c>
    </row>
    <row r="1777" spans="1:6" x14ac:dyDescent="0.3">
      <c r="A1777" t="s">
        <v>5989</v>
      </c>
      <c r="B1777" t="s">
        <v>5990</v>
      </c>
      <c r="C1777" t="s">
        <v>5991</v>
      </c>
      <c r="D1777" t="s">
        <v>5979</v>
      </c>
      <c r="E1777" t="s">
        <v>5932</v>
      </c>
      <c r="F1777" t="str">
        <f>HYPERLINK("https://talan.bank.gov.ua/get-user-certificate/0ep93Vx1x4T_QCHlowPh","Завантажити сертифікат")</f>
        <v>Завантажити сертифікат</v>
      </c>
    </row>
    <row r="1778" spans="1:6" x14ac:dyDescent="0.3">
      <c r="A1778" t="s">
        <v>5992</v>
      </c>
      <c r="B1778" t="s">
        <v>5993</v>
      </c>
      <c r="C1778" t="s">
        <v>5994</v>
      </c>
      <c r="D1778" t="s">
        <v>5979</v>
      </c>
      <c r="E1778" t="s">
        <v>5932</v>
      </c>
      <c r="F1778" t="str">
        <f>HYPERLINK("https://talan.bank.gov.ua/get-user-certificate/0ep93qUi3YAMgD2eQIuL","Завантажити сертифікат")</f>
        <v>Завантажити сертифікат</v>
      </c>
    </row>
    <row r="1779" spans="1:6" x14ac:dyDescent="0.3">
      <c r="A1779" t="s">
        <v>5995</v>
      </c>
      <c r="B1779" t="s">
        <v>5996</v>
      </c>
      <c r="C1779" t="s">
        <v>5997</v>
      </c>
      <c r="D1779" t="s">
        <v>5979</v>
      </c>
      <c r="E1779" t="s">
        <v>5932</v>
      </c>
      <c r="F1779" t="str">
        <f>HYPERLINK("https://talan.bank.gov.ua/get-user-certificate/0ep93IbknyoTesFlHgw5","Завантажити сертифікат")</f>
        <v>Завантажити сертифікат</v>
      </c>
    </row>
    <row r="1780" spans="1:6" x14ac:dyDescent="0.3">
      <c r="A1780" t="s">
        <v>5998</v>
      </c>
      <c r="B1780" t="s">
        <v>5999</v>
      </c>
      <c r="C1780" t="s">
        <v>6000</v>
      </c>
      <c r="D1780" t="s">
        <v>5979</v>
      </c>
      <c r="E1780" t="s">
        <v>5932</v>
      </c>
      <c r="F1780" t="str">
        <f>HYPERLINK("https://talan.bank.gov.ua/get-user-certificate/0ep93VJc0G1T6PaZdUP1","Завантажити сертифікат")</f>
        <v>Завантажити сертифікат</v>
      </c>
    </row>
    <row r="1781" spans="1:6" x14ac:dyDescent="0.3">
      <c r="A1781" t="s">
        <v>6001</v>
      </c>
      <c r="B1781" t="s">
        <v>6002</v>
      </c>
      <c r="C1781" t="s">
        <v>6003</v>
      </c>
      <c r="D1781" t="s">
        <v>5979</v>
      </c>
      <c r="E1781" t="s">
        <v>5932</v>
      </c>
      <c r="F1781" t="str">
        <f>HYPERLINK("https://talan.bank.gov.ua/get-user-certificate/0ep93lTGNrrbw03Jlkkk","Завантажити сертифікат")</f>
        <v>Завантажити сертифікат</v>
      </c>
    </row>
    <row r="1782" spans="1:6" x14ac:dyDescent="0.3">
      <c r="A1782" t="s">
        <v>6004</v>
      </c>
      <c r="B1782" t="s">
        <v>6005</v>
      </c>
      <c r="C1782" t="s">
        <v>6006</v>
      </c>
      <c r="D1782" t="s">
        <v>5979</v>
      </c>
      <c r="E1782" t="s">
        <v>5932</v>
      </c>
      <c r="F1782" t="str">
        <f>HYPERLINK("https://talan.bank.gov.ua/get-user-certificate/0ep93zvjSDXPuYLH1Os6","Завантажити сертифікат")</f>
        <v>Завантажити сертифікат</v>
      </c>
    </row>
    <row r="1783" spans="1:6" x14ac:dyDescent="0.3">
      <c r="A1783" t="s">
        <v>6007</v>
      </c>
      <c r="B1783" t="s">
        <v>5978</v>
      </c>
      <c r="C1783" t="s">
        <v>5977</v>
      </c>
      <c r="D1783" t="s">
        <v>5979</v>
      </c>
      <c r="E1783" t="s">
        <v>5932</v>
      </c>
      <c r="F1783" t="str">
        <f>HYPERLINK("https://talan.bank.gov.ua/get-user-certificate/0ep93F6jozvvjT06Qgqs","Завантажити сертифікат")</f>
        <v>Завантажити сертифікат</v>
      </c>
    </row>
    <row r="1784" spans="1:6" x14ac:dyDescent="0.3">
      <c r="A1784" t="s">
        <v>6008</v>
      </c>
      <c r="B1784" t="s">
        <v>6009</v>
      </c>
      <c r="C1784" t="s">
        <v>6010</v>
      </c>
      <c r="D1784" t="s">
        <v>5979</v>
      </c>
      <c r="E1784" t="s">
        <v>5932</v>
      </c>
      <c r="F1784" t="str">
        <f>HYPERLINK("https://talan.bank.gov.ua/get-user-certificate/0ep93a-k_YV-pZ_rpqou","Завантажити сертифікат")</f>
        <v>Завантажити сертифікат</v>
      </c>
    </row>
    <row r="1785" spans="1:6" x14ac:dyDescent="0.3">
      <c r="A1785" t="s">
        <v>6011</v>
      </c>
      <c r="B1785" t="s">
        <v>6012</v>
      </c>
      <c r="C1785" t="s">
        <v>6013</v>
      </c>
      <c r="D1785" t="s">
        <v>5979</v>
      </c>
      <c r="E1785" t="s">
        <v>5932</v>
      </c>
      <c r="F1785" t="str">
        <f>HYPERLINK("https://talan.bank.gov.ua/get-user-certificate/0ep93yjfPHg8jC6uBV04","Завантажити сертифікат")</f>
        <v>Завантажити сертифікат</v>
      </c>
    </row>
    <row r="1786" spans="1:6" x14ac:dyDescent="0.3">
      <c r="A1786" t="s">
        <v>6014</v>
      </c>
      <c r="B1786" t="s">
        <v>6015</v>
      </c>
      <c r="C1786" t="s">
        <v>6016</v>
      </c>
      <c r="D1786" t="s">
        <v>6017</v>
      </c>
      <c r="E1786" t="s">
        <v>6018</v>
      </c>
      <c r="F1786" t="str">
        <f>HYPERLINK("https://talan.bank.gov.ua/get-user-certificate/0ep93tKB3pfZlgjc8nlM","Завантажити сертифікат")</f>
        <v>Завантажити сертифікат</v>
      </c>
    </row>
    <row r="1787" spans="1:6" x14ac:dyDescent="0.3">
      <c r="A1787" t="s">
        <v>6019</v>
      </c>
      <c r="B1787" t="s">
        <v>6020</v>
      </c>
      <c r="C1787" t="s">
        <v>6021</v>
      </c>
      <c r="D1787" t="s">
        <v>6022</v>
      </c>
      <c r="E1787" t="s">
        <v>6023</v>
      </c>
      <c r="F1787" t="str">
        <f>HYPERLINK("https://talan.bank.gov.ua/get-user-certificate/0ep93Pne3usuzWjHirTB","Завантажити сертифікат")</f>
        <v>Завантажити сертифікат</v>
      </c>
    </row>
    <row r="1788" spans="1:6" x14ac:dyDescent="0.3">
      <c r="A1788" t="s">
        <v>6024</v>
      </c>
      <c r="B1788" t="s">
        <v>6025</v>
      </c>
      <c r="C1788" t="s">
        <v>6026</v>
      </c>
      <c r="D1788" t="s">
        <v>6022</v>
      </c>
      <c r="E1788" t="s">
        <v>6023</v>
      </c>
      <c r="F1788" t="str">
        <f>HYPERLINK("https://talan.bank.gov.ua/get-user-certificate/0ep93awTSZL2eMNKW8K-","Завантажити сертифікат")</f>
        <v>Завантажити сертифікат</v>
      </c>
    </row>
    <row r="1789" spans="1:6" x14ac:dyDescent="0.3">
      <c r="A1789" t="s">
        <v>6027</v>
      </c>
      <c r="B1789" t="s">
        <v>6028</v>
      </c>
      <c r="C1789" t="s">
        <v>6029</v>
      </c>
      <c r="D1789" t="s">
        <v>6022</v>
      </c>
      <c r="E1789" t="s">
        <v>6023</v>
      </c>
      <c r="F1789" t="str">
        <f>HYPERLINK("https://talan.bank.gov.ua/get-user-certificate/0ep93e50g8CItY-081Km","Завантажити сертифікат")</f>
        <v>Завантажити сертифікат</v>
      </c>
    </row>
    <row r="1790" spans="1:6" x14ac:dyDescent="0.3">
      <c r="A1790" t="s">
        <v>6030</v>
      </c>
      <c r="B1790" t="s">
        <v>6031</v>
      </c>
      <c r="C1790" t="s">
        <v>6032</v>
      </c>
      <c r="D1790" t="s">
        <v>6022</v>
      </c>
      <c r="E1790" t="s">
        <v>6023</v>
      </c>
      <c r="F1790" t="str">
        <f>HYPERLINK("https://talan.bank.gov.ua/get-user-certificate/0ep93BacVA-wvfmbIKeu","Завантажити сертифікат")</f>
        <v>Завантажити сертифікат</v>
      </c>
    </row>
    <row r="1791" spans="1:6" x14ac:dyDescent="0.3">
      <c r="A1791" t="s">
        <v>6033</v>
      </c>
      <c r="B1791" t="s">
        <v>6034</v>
      </c>
      <c r="C1791" t="s">
        <v>6035</v>
      </c>
      <c r="D1791" t="s">
        <v>6022</v>
      </c>
      <c r="E1791" t="s">
        <v>6023</v>
      </c>
      <c r="F1791" t="str">
        <f>HYPERLINK("https://talan.bank.gov.ua/get-user-certificate/0ep9379IsOK-O8uuBhvU","Завантажити сертифікат")</f>
        <v>Завантажити сертифікат</v>
      </c>
    </row>
    <row r="1792" spans="1:6" x14ac:dyDescent="0.3">
      <c r="A1792" t="s">
        <v>6036</v>
      </c>
      <c r="B1792" t="s">
        <v>6037</v>
      </c>
      <c r="C1792" t="s">
        <v>6038</v>
      </c>
      <c r="D1792" t="s">
        <v>6022</v>
      </c>
      <c r="E1792" t="s">
        <v>6023</v>
      </c>
      <c r="F1792" t="str">
        <f>HYPERLINK("https://talan.bank.gov.ua/get-user-certificate/0ep93ds1d3MZS-BtvegX","Завантажити сертифікат")</f>
        <v>Завантажити сертифікат</v>
      </c>
    </row>
    <row r="1793" spans="1:6" x14ac:dyDescent="0.3">
      <c r="A1793" t="s">
        <v>6039</v>
      </c>
      <c r="B1793" t="s">
        <v>6040</v>
      </c>
      <c r="C1793" t="s">
        <v>6041</v>
      </c>
      <c r="D1793" t="s">
        <v>6022</v>
      </c>
      <c r="E1793" t="s">
        <v>6023</v>
      </c>
      <c r="F1793" t="str">
        <f>HYPERLINK("https://talan.bank.gov.ua/get-user-certificate/0ep934cpgGFF9cbO6qGd","Завантажити сертифікат")</f>
        <v>Завантажити сертифікат</v>
      </c>
    </row>
    <row r="1794" spans="1:6" x14ac:dyDescent="0.3">
      <c r="A1794" t="s">
        <v>6042</v>
      </c>
      <c r="B1794" t="s">
        <v>6043</v>
      </c>
      <c r="C1794" t="s">
        <v>6044</v>
      </c>
      <c r="D1794" t="s">
        <v>6022</v>
      </c>
      <c r="E1794" t="s">
        <v>6023</v>
      </c>
      <c r="F1794" t="str">
        <f>HYPERLINK("https://talan.bank.gov.ua/get-user-certificate/0ep93NdO9fLXD37-n1Y8","Завантажити сертифікат")</f>
        <v>Завантажити сертифікат</v>
      </c>
    </row>
    <row r="1795" spans="1:6" x14ac:dyDescent="0.3">
      <c r="A1795" t="s">
        <v>6045</v>
      </c>
      <c r="B1795" t="s">
        <v>6046</v>
      </c>
      <c r="C1795" t="s">
        <v>6047</v>
      </c>
      <c r="D1795" t="s">
        <v>6022</v>
      </c>
      <c r="E1795" t="s">
        <v>6023</v>
      </c>
      <c r="F1795" t="str">
        <f>HYPERLINK("https://talan.bank.gov.ua/get-user-certificate/0ep930jgXoeeeWdfZ9Cw","Завантажити сертифікат")</f>
        <v>Завантажити сертифікат</v>
      </c>
    </row>
    <row r="1796" spans="1:6" x14ac:dyDescent="0.3">
      <c r="A1796" t="s">
        <v>6048</v>
      </c>
      <c r="B1796" t="s">
        <v>6049</v>
      </c>
      <c r="C1796" t="s">
        <v>6050</v>
      </c>
      <c r="D1796" t="s">
        <v>6022</v>
      </c>
      <c r="E1796" t="s">
        <v>6023</v>
      </c>
      <c r="F1796" t="str">
        <f>HYPERLINK("https://talan.bank.gov.ua/get-user-certificate/0ep93NNFyzTODdGEBObr","Завантажити сертифікат")</f>
        <v>Завантажити сертифікат</v>
      </c>
    </row>
    <row r="1797" spans="1:6" x14ac:dyDescent="0.3">
      <c r="A1797" t="s">
        <v>6051</v>
      </c>
      <c r="B1797" t="s">
        <v>6052</v>
      </c>
      <c r="C1797" t="s">
        <v>6053</v>
      </c>
      <c r="D1797" t="s">
        <v>6022</v>
      </c>
      <c r="E1797" t="s">
        <v>6023</v>
      </c>
      <c r="F1797" t="str">
        <f>HYPERLINK("https://talan.bank.gov.ua/get-user-certificate/0ep93cYOWEEaMIMwTSrP","Завантажити сертифікат")</f>
        <v>Завантажити сертифікат</v>
      </c>
    </row>
    <row r="1798" spans="1:6" x14ac:dyDescent="0.3">
      <c r="A1798" t="s">
        <v>6054</v>
      </c>
      <c r="B1798" t="s">
        <v>6055</v>
      </c>
      <c r="C1798" t="s">
        <v>6056</v>
      </c>
      <c r="D1798" t="s">
        <v>6022</v>
      </c>
      <c r="E1798" t="s">
        <v>6023</v>
      </c>
      <c r="F1798" t="str">
        <f>HYPERLINK("https://talan.bank.gov.ua/get-user-certificate/0ep93KGQ4a13CyjUT6Ah","Завантажити сертифікат")</f>
        <v>Завантажити сертифікат</v>
      </c>
    </row>
    <row r="1799" spans="1:6" x14ac:dyDescent="0.3">
      <c r="A1799" t="s">
        <v>6057</v>
      </c>
      <c r="B1799" t="s">
        <v>6058</v>
      </c>
      <c r="C1799" t="s">
        <v>6059</v>
      </c>
      <c r="D1799" t="s">
        <v>6022</v>
      </c>
      <c r="E1799" t="s">
        <v>6023</v>
      </c>
      <c r="F1799" t="str">
        <f>HYPERLINK("https://talan.bank.gov.ua/get-user-certificate/0ep93x41dnYxqiNfxOfk","Завантажити сертифікат")</f>
        <v>Завантажити сертифікат</v>
      </c>
    </row>
    <row r="1800" spans="1:6" x14ac:dyDescent="0.3">
      <c r="A1800" t="s">
        <v>6060</v>
      </c>
      <c r="B1800" t="s">
        <v>6061</v>
      </c>
      <c r="C1800" t="s">
        <v>6062</v>
      </c>
      <c r="D1800" t="s">
        <v>6022</v>
      </c>
      <c r="E1800" t="s">
        <v>6023</v>
      </c>
      <c r="F1800" t="str">
        <f>HYPERLINK("https://talan.bank.gov.ua/get-user-certificate/0ep93ErvGmtNNZg1c_-l","Завантажити сертифікат")</f>
        <v>Завантажити сертифікат</v>
      </c>
    </row>
    <row r="1801" spans="1:6" x14ac:dyDescent="0.3">
      <c r="A1801" t="s">
        <v>6063</v>
      </c>
      <c r="B1801" t="s">
        <v>6064</v>
      </c>
      <c r="C1801" t="s">
        <v>6065</v>
      </c>
      <c r="D1801" t="s">
        <v>6022</v>
      </c>
      <c r="E1801" t="s">
        <v>6023</v>
      </c>
      <c r="F1801" t="str">
        <f>HYPERLINK("https://talan.bank.gov.ua/get-user-certificate/0ep93VHzrQuZOHbgrs_n","Завантажити сертифікат")</f>
        <v>Завантажити сертифікат</v>
      </c>
    </row>
    <row r="1802" spans="1:6" x14ac:dyDescent="0.3">
      <c r="A1802" t="s">
        <v>6066</v>
      </c>
      <c r="B1802" t="s">
        <v>6067</v>
      </c>
      <c r="C1802" t="s">
        <v>6068</v>
      </c>
      <c r="D1802" t="s">
        <v>6022</v>
      </c>
      <c r="E1802" t="s">
        <v>6023</v>
      </c>
      <c r="F1802" t="str">
        <f>HYPERLINK("https://talan.bank.gov.ua/get-user-certificate/0ep93zy-kgmwa2wYE3vh","Завантажити сертифікат")</f>
        <v>Завантажити сертифікат</v>
      </c>
    </row>
    <row r="1803" spans="1:6" x14ac:dyDescent="0.3">
      <c r="A1803" t="s">
        <v>6069</v>
      </c>
      <c r="B1803" t="s">
        <v>6070</v>
      </c>
      <c r="C1803" t="s">
        <v>6071</v>
      </c>
      <c r="D1803" t="s">
        <v>6022</v>
      </c>
      <c r="E1803" t="s">
        <v>6023</v>
      </c>
      <c r="F1803" t="str">
        <f>HYPERLINK("https://talan.bank.gov.ua/get-user-certificate/0ep93m9JmG_GghFKH-Cd","Завантажити сертифікат")</f>
        <v>Завантажити сертифікат</v>
      </c>
    </row>
    <row r="1804" spans="1:6" x14ac:dyDescent="0.3">
      <c r="A1804" t="s">
        <v>6072</v>
      </c>
      <c r="B1804" t="s">
        <v>6073</v>
      </c>
      <c r="C1804" t="s">
        <v>6074</v>
      </c>
      <c r="D1804" t="s">
        <v>6022</v>
      </c>
      <c r="E1804" t="s">
        <v>6023</v>
      </c>
      <c r="F1804" t="str">
        <f>HYPERLINK("https://talan.bank.gov.ua/get-user-certificate/0ep93bEGChZEQJpTLxSK","Завантажити сертифікат")</f>
        <v>Завантажити сертифікат</v>
      </c>
    </row>
    <row r="1805" spans="1:6" x14ac:dyDescent="0.3">
      <c r="A1805" t="s">
        <v>6075</v>
      </c>
      <c r="B1805" t="s">
        <v>6076</v>
      </c>
      <c r="C1805" t="s">
        <v>6077</v>
      </c>
      <c r="D1805" t="s">
        <v>6022</v>
      </c>
      <c r="E1805" t="s">
        <v>6023</v>
      </c>
      <c r="F1805" t="str">
        <f>HYPERLINK("https://talan.bank.gov.ua/get-user-certificate/0ep93oANK1SKCtY1WmeA","Завантажити сертифікат")</f>
        <v>Завантажити сертифікат</v>
      </c>
    </row>
    <row r="1806" spans="1:6" x14ac:dyDescent="0.3">
      <c r="A1806" t="s">
        <v>6078</v>
      </c>
      <c r="B1806" t="s">
        <v>6079</v>
      </c>
      <c r="C1806" t="s">
        <v>6080</v>
      </c>
      <c r="D1806" t="s">
        <v>6022</v>
      </c>
      <c r="E1806" t="s">
        <v>6023</v>
      </c>
      <c r="F1806" t="str">
        <f>HYPERLINK("https://talan.bank.gov.ua/get-user-certificate/0ep937ONOS3i-hLxKSF3","Завантажити сертифікат")</f>
        <v>Завантажити сертифікат</v>
      </c>
    </row>
    <row r="1807" spans="1:6" x14ac:dyDescent="0.3">
      <c r="A1807" t="s">
        <v>6081</v>
      </c>
      <c r="B1807" t="s">
        <v>6082</v>
      </c>
      <c r="C1807" t="s">
        <v>6083</v>
      </c>
      <c r="D1807" t="s">
        <v>6022</v>
      </c>
      <c r="E1807" t="s">
        <v>6023</v>
      </c>
      <c r="F1807" t="str">
        <f>HYPERLINK("https://talan.bank.gov.ua/get-user-certificate/0ep93Wn1xfQzlGRYAgtl","Завантажити сертифікат")</f>
        <v>Завантажити сертифікат</v>
      </c>
    </row>
    <row r="1808" spans="1:6" x14ac:dyDescent="0.3">
      <c r="A1808" t="s">
        <v>6084</v>
      </c>
      <c r="B1808" t="s">
        <v>6085</v>
      </c>
      <c r="C1808" t="s">
        <v>6086</v>
      </c>
      <c r="D1808" t="s">
        <v>6022</v>
      </c>
      <c r="E1808" t="s">
        <v>6023</v>
      </c>
      <c r="F1808" t="str">
        <f>HYPERLINK("https://talan.bank.gov.ua/get-user-certificate/0ep93D24LYBVkkIF4t2I","Завантажити сертифікат")</f>
        <v>Завантажити сертифікат</v>
      </c>
    </row>
    <row r="1809" spans="1:6" x14ac:dyDescent="0.3">
      <c r="A1809" t="s">
        <v>6087</v>
      </c>
      <c r="B1809" t="s">
        <v>6088</v>
      </c>
      <c r="C1809" t="s">
        <v>6089</v>
      </c>
      <c r="D1809" t="s">
        <v>6022</v>
      </c>
      <c r="E1809" t="s">
        <v>6023</v>
      </c>
      <c r="F1809" t="str">
        <f>HYPERLINK("https://talan.bank.gov.ua/get-user-certificate/0ep936TxvlxmJz_GFm5h","Завантажити сертифікат")</f>
        <v>Завантажити сертифікат</v>
      </c>
    </row>
    <row r="1810" spans="1:6" x14ac:dyDescent="0.3">
      <c r="A1810" t="s">
        <v>6090</v>
      </c>
      <c r="B1810" t="s">
        <v>6091</v>
      </c>
      <c r="C1810" t="s">
        <v>6092</v>
      </c>
      <c r="D1810" t="s">
        <v>6022</v>
      </c>
      <c r="E1810" t="s">
        <v>6023</v>
      </c>
      <c r="F1810" t="str">
        <f>HYPERLINK("https://talan.bank.gov.ua/get-user-certificate/0ep930rhnGl_lI6Tm8LQ","Завантажити сертифікат")</f>
        <v>Завантажити сертифікат</v>
      </c>
    </row>
    <row r="1811" spans="1:6" x14ac:dyDescent="0.3">
      <c r="A1811" t="s">
        <v>6093</v>
      </c>
      <c r="B1811" t="s">
        <v>6094</v>
      </c>
      <c r="C1811" t="s">
        <v>6095</v>
      </c>
      <c r="D1811" t="s">
        <v>6022</v>
      </c>
      <c r="E1811" t="s">
        <v>6023</v>
      </c>
      <c r="F1811" t="str">
        <f>HYPERLINK("https://talan.bank.gov.ua/get-user-certificate/0ep93BeMG6wSnZqRim2n","Завантажити сертифікат")</f>
        <v>Завантажити сертифікат</v>
      </c>
    </row>
    <row r="1812" spans="1:6" x14ac:dyDescent="0.3">
      <c r="A1812" t="s">
        <v>6096</v>
      </c>
      <c r="B1812" t="s">
        <v>6097</v>
      </c>
      <c r="C1812" t="s">
        <v>6098</v>
      </c>
      <c r="D1812" t="s">
        <v>6022</v>
      </c>
      <c r="E1812" t="s">
        <v>6023</v>
      </c>
      <c r="F1812" t="str">
        <f>HYPERLINK("https://talan.bank.gov.ua/get-user-certificate/0ep93qbPp2MvpPBoVL7W","Завантажити сертифікат")</f>
        <v>Завантажити сертифікат</v>
      </c>
    </row>
    <row r="1813" spans="1:6" x14ac:dyDescent="0.3">
      <c r="A1813" t="s">
        <v>6099</v>
      </c>
      <c r="B1813" t="s">
        <v>6100</v>
      </c>
      <c r="C1813" t="s">
        <v>6101</v>
      </c>
      <c r="D1813" t="s">
        <v>6022</v>
      </c>
      <c r="E1813" t="s">
        <v>6023</v>
      </c>
      <c r="F1813" t="str">
        <f>HYPERLINK("https://talan.bank.gov.ua/get-user-certificate/0ep93h81ep2oTXWpelcb","Завантажити сертифікат")</f>
        <v>Завантажити сертифікат</v>
      </c>
    </row>
    <row r="1814" spans="1:6" x14ac:dyDescent="0.3">
      <c r="A1814" t="s">
        <v>6102</v>
      </c>
      <c r="B1814" t="s">
        <v>6103</v>
      </c>
      <c r="C1814" t="s">
        <v>6104</v>
      </c>
      <c r="D1814" t="s">
        <v>6022</v>
      </c>
      <c r="E1814" t="s">
        <v>6023</v>
      </c>
      <c r="F1814" t="str">
        <f>HYPERLINK("https://talan.bank.gov.ua/get-user-certificate/0ep93xPo8dQiSiqoW4Aa","Завантажити сертифікат")</f>
        <v>Завантажити сертифікат</v>
      </c>
    </row>
    <row r="1815" spans="1:6" x14ac:dyDescent="0.3">
      <c r="A1815" t="s">
        <v>6105</v>
      </c>
      <c r="B1815" t="s">
        <v>6106</v>
      </c>
      <c r="C1815" t="s">
        <v>6107</v>
      </c>
      <c r="D1815" t="s">
        <v>6022</v>
      </c>
      <c r="E1815" t="s">
        <v>6023</v>
      </c>
      <c r="F1815" t="str">
        <f>HYPERLINK("https://talan.bank.gov.ua/get-user-certificate/0ep93Fl6-qD432kQ0l3o","Завантажити сертифікат")</f>
        <v>Завантажити сертифікат</v>
      </c>
    </row>
    <row r="1816" spans="1:6" x14ac:dyDescent="0.3">
      <c r="A1816" t="s">
        <v>6108</v>
      </c>
      <c r="B1816" t="s">
        <v>6109</v>
      </c>
      <c r="C1816" t="s">
        <v>6110</v>
      </c>
      <c r="D1816" t="s">
        <v>6022</v>
      </c>
      <c r="E1816" t="s">
        <v>6023</v>
      </c>
      <c r="F1816" t="str">
        <f>HYPERLINK("https://talan.bank.gov.ua/get-user-certificate/0ep93AxdPUPd0wHqIQ_a","Завантажити сертифікат")</f>
        <v>Завантажити сертифікат</v>
      </c>
    </row>
    <row r="1817" spans="1:6" x14ac:dyDescent="0.3">
      <c r="A1817" t="s">
        <v>6111</v>
      </c>
      <c r="B1817" t="s">
        <v>6112</v>
      </c>
      <c r="C1817" t="s">
        <v>6113</v>
      </c>
      <c r="D1817" t="s">
        <v>6022</v>
      </c>
      <c r="E1817" t="s">
        <v>6023</v>
      </c>
      <c r="F1817" t="str">
        <f>HYPERLINK("https://talan.bank.gov.ua/get-user-certificate/0ep93M-xkLTjcy_Upklu","Завантажити сертифікат")</f>
        <v>Завантажити сертифікат</v>
      </c>
    </row>
    <row r="1818" spans="1:6" x14ac:dyDescent="0.3">
      <c r="A1818" t="s">
        <v>6114</v>
      </c>
      <c r="B1818" t="s">
        <v>6115</v>
      </c>
      <c r="C1818" t="s">
        <v>6116</v>
      </c>
      <c r="D1818" t="s">
        <v>6117</v>
      </c>
      <c r="E1818" t="s">
        <v>6118</v>
      </c>
      <c r="F1818" t="str">
        <f>HYPERLINK("https://talan.bank.gov.ua/get-user-certificate/0ep93GkEgwLkGeIUxEP9","Завантажити сертифікат")</f>
        <v>Завантажити сертифікат</v>
      </c>
    </row>
    <row r="1819" spans="1:6" x14ac:dyDescent="0.3">
      <c r="A1819" t="s">
        <v>6119</v>
      </c>
      <c r="B1819" t="s">
        <v>6120</v>
      </c>
      <c r="C1819" t="s">
        <v>6121</v>
      </c>
      <c r="D1819" t="s">
        <v>6117</v>
      </c>
      <c r="E1819" t="s">
        <v>6118</v>
      </c>
      <c r="F1819" t="str">
        <f>HYPERLINK("https://talan.bank.gov.ua/get-user-certificate/0ep93yDTaSr1Zv1z_ZQE","Завантажити сертифікат")</f>
        <v>Завантажити сертифікат</v>
      </c>
    </row>
    <row r="1820" spans="1:6" x14ac:dyDescent="0.3">
      <c r="A1820" t="s">
        <v>6122</v>
      </c>
      <c r="B1820" t="s">
        <v>6123</v>
      </c>
      <c r="C1820" t="s">
        <v>6124</v>
      </c>
      <c r="D1820" t="s">
        <v>6117</v>
      </c>
      <c r="E1820" t="s">
        <v>6118</v>
      </c>
      <c r="F1820" t="str">
        <f>HYPERLINK("https://talan.bank.gov.ua/get-user-certificate/0ep933YP6G8A1qN8F_Ux","Завантажити сертифікат")</f>
        <v>Завантажити сертифікат</v>
      </c>
    </row>
    <row r="1821" spans="1:6" x14ac:dyDescent="0.3">
      <c r="A1821" t="s">
        <v>6125</v>
      </c>
      <c r="B1821" t="s">
        <v>6126</v>
      </c>
      <c r="C1821" t="s">
        <v>6127</v>
      </c>
      <c r="D1821" t="s">
        <v>6117</v>
      </c>
      <c r="E1821" t="s">
        <v>6118</v>
      </c>
      <c r="F1821" t="str">
        <f>HYPERLINK("https://talan.bank.gov.ua/get-user-certificate/0ep93Ya04jcw4dIePx4b","Завантажити сертифікат")</f>
        <v>Завантажити сертифікат</v>
      </c>
    </row>
    <row r="1822" spans="1:6" x14ac:dyDescent="0.3">
      <c r="A1822" t="s">
        <v>6128</v>
      </c>
      <c r="B1822" t="s">
        <v>6129</v>
      </c>
      <c r="C1822" t="s">
        <v>6130</v>
      </c>
      <c r="D1822" t="s">
        <v>6117</v>
      </c>
      <c r="E1822" t="s">
        <v>6118</v>
      </c>
      <c r="F1822" t="str">
        <f>HYPERLINK("https://talan.bank.gov.ua/get-user-certificate/0ep93qZoeyT4-hIBcXK8","Завантажити сертифікат")</f>
        <v>Завантажити сертифікат</v>
      </c>
    </row>
    <row r="1823" spans="1:6" x14ac:dyDescent="0.3">
      <c r="A1823" t="s">
        <v>6131</v>
      </c>
      <c r="B1823" t="s">
        <v>6132</v>
      </c>
      <c r="C1823" t="s">
        <v>6133</v>
      </c>
      <c r="D1823" t="s">
        <v>6117</v>
      </c>
      <c r="E1823" t="s">
        <v>6118</v>
      </c>
      <c r="F1823" t="str">
        <f>HYPERLINK("https://talan.bank.gov.ua/get-user-certificate/0ep93MY8Tlk03VLVqJYI","Завантажити сертифікат")</f>
        <v>Завантажити сертифікат</v>
      </c>
    </row>
    <row r="1824" spans="1:6" x14ac:dyDescent="0.3">
      <c r="A1824" t="s">
        <v>6134</v>
      </c>
      <c r="B1824" t="s">
        <v>6135</v>
      </c>
      <c r="C1824" t="s">
        <v>6136</v>
      </c>
      <c r="D1824" t="s">
        <v>6137</v>
      </c>
      <c r="E1824" t="s">
        <v>6138</v>
      </c>
      <c r="F1824" t="str">
        <f>HYPERLINK("https://talan.bank.gov.ua/get-user-certificate/0ep93hb2jTGwdIb57Wr0","Завантажити сертифікат")</f>
        <v>Завантажити сертифікат</v>
      </c>
    </row>
    <row r="1825" spans="1:6" x14ac:dyDescent="0.3">
      <c r="A1825" t="s">
        <v>6139</v>
      </c>
      <c r="B1825" t="s">
        <v>6140</v>
      </c>
      <c r="C1825" t="s">
        <v>6141</v>
      </c>
      <c r="D1825" t="s">
        <v>6142</v>
      </c>
      <c r="E1825" t="s">
        <v>6143</v>
      </c>
      <c r="F1825" t="str">
        <f>HYPERLINK("https://talan.bank.gov.ua/get-user-certificate/0ep93WwZS-RzNaUf8KDT","Завантажити сертифікат")</f>
        <v>Завантажити сертифікат</v>
      </c>
    </row>
    <row r="1826" spans="1:6" x14ac:dyDescent="0.3">
      <c r="A1826" t="s">
        <v>6144</v>
      </c>
      <c r="B1826" t="s">
        <v>6145</v>
      </c>
      <c r="C1826" t="s">
        <v>6146</v>
      </c>
      <c r="D1826" t="s">
        <v>6142</v>
      </c>
      <c r="E1826" t="s">
        <v>6143</v>
      </c>
      <c r="F1826" t="str">
        <f>HYPERLINK("https://talan.bank.gov.ua/get-user-certificate/0ep93IyNbfsfG-dHU_xs","Завантажити сертифікат")</f>
        <v>Завантажити сертифікат</v>
      </c>
    </row>
    <row r="1827" spans="1:6" x14ac:dyDescent="0.3">
      <c r="A1827" t="s">
        <v>6147</v>
      </c>
      <c r="B1827" t="s">
        <v>6148</v>
      </c>
      <c r="C1827" t="s">
        <v>6149</v>
      </c>
      <c r="D1827" t="s">
        <v>6142</v>
      </c>
      <c r="E1827" t="s">
        <v>6143</v>
      </c>
      <c r="F1827" t="str">
        <f>HYPERLINK("https://talan.bank.gov.ua/get-user-certificate/0ep93kN3tI-fXEiL6pyn","Завантажити сертифікат")</f>
        <v>Завантажити сертифікат</v>
      </c>
    </row>
    <row r="1828" spans="1:6" x14ac:dyDescent="0.3">
      <c r="A1828" t="s">
        <v>6150</v>
      </c>
      <c r="B1828" t="s">
        <v>6151</v>
      </c>
      <c r="C1828" t="s">
        <v>6152</v>
      </c>
      <c r="D1828" t="s">
        <v>6142</v>
      </c>
      <c r="E1828" t="s">
        <v>6143</v>
      </c>
      <c r="F1828" t="str">
        <f>HYPERLINK("https://talan.bank.gov.ua/get-user-certificate/0ep93AD1xHxJcY2nlidD","Завантажити сертифікат")</f>
        <v>Завантажити сертифікат</v>
      </c>
    </row>
    <row r="1829" spans="1:6" x14ac:dyDescent="0.3">
      <c r="A1829" t="s">
        <v>6153</v>
      </c>
      <c r="B1829" t="s">
        <v>6154</v>
      </c>
      <c r="C1829" t="s">
        <v>6155</v>
      </c>
      <c r="D1829" t="s">
        <v>6142</v>
      </c>
      <c r="E1829" t="s">
        <v>6143</v>
      </c>
      <c r="F1829" t="str">
        <f>HYPERLINK("https://talan.bank.gov.ua/get-user-certificate/0ep93ajzatN9MCCVlcPt","Завантажити сертифікат")</f>
        <v>Завантажити сертифікат</v>
      </c>
    </row>
    <row r="1830" spans="1:6" x14ac:dyDescent="0.3">
      <c r="A1830" t="s">
        <v>6156</v>
      </c>
      <c r="B1830" t="s">
        <v>6157</v>
      </c>
      <c r="C1830" t="s">
        <v>6158</v>
      </c>
      <c r="D1830" t="s">
        <v>6142</v>
      </c>
      <c r="E1830" t="s">
        <v>6143</v>
      </c>
      <c r="F1830" t="str">
        <f>HYPERLINK("https://talan.bank.gov.ua/get-user-certificate/0ep93o5O85d-LCdaxKzN","Завантажити сертифікат")</f>
        <v>Завантажити сертифікат</v>
      </c>
    </row>
    <row r="1831" spans="1:6" x14ac:dyDescent="0.3">
      <c r="A1831" t="s">
        <v>6159</v>
      </c>
      <c r="B1831" t="s">
        <v>6160</v>
      </c>
      <c r="C1831" t="s">
        <v>6161</v>
      </c>
      <c r="D1831" t="s">
        <v>6142</v>
      </c>
      <c r="E1831" t="s">
        <v>6143</v>
      </c>
      <c r="F1831" t="str">
        <f>HYPERLINK("https://talan.bank.gov.ua/get-user-certificate/0ep93gh1PaDPMs1jjrJ6","Завантажити сертифікат")</f>
        <v>Завантажити сертифікат</v>
      </c>
    </row>
    <row r="1832" spans="1:6" x14ac:dyDescent="0.3">
      <c r="A1832" t="s">
        <v>6162</v>
      </c>
      <c r="B1832" t="s">
        <v>6163</v>
      </c>
      <c r="C1832" t="s">
        <v>6164</v>
      </c>
      <c r="D1832" t="s">
        <v>6142</v>
      </c>
      <c r="E1832" t="s">
        <v>6143</v>
      </c>
      <c r="F1832" t="str">
        <f>HYPERLINK("https://talan.bank.gov.ua/get-user-certificate/0ep937EkMf8qnsybmCNW","Завантажити сертифікат")</f>
        <v>Завантажити сертифікат</v>
      </c>
    </row>
    <row r="1833" spans="1:6" x14ac:dyDescent="0.3">
      <c r="A1833" t="s">
        <v>6165</v>
      </c>
      <c r="B1833" t="s">
        <v>6166</v>
      </c>
      <c r="C1833" t="s">
        <v>6167</v>
      </c>
      <c r="D1833" t="s">
        <v>6142</v>
      </c>
      <c r="E1833" t="s">
        <v>6143</v>
      </c>
      <c r="F1833" t="str">
        <f>HYPERLINK("https://talan.bank.gov.ua/get-user-certificate/0ep93Nr6qVwPpKvPwftM","Завантажити сертифікат")</f>
        <v>Завантажити сертифікат</v>
      </c>
    </row>
    <row r="1834" spans="1:6" x14ac:dyDescent="0.3">
      <c r="A1834" t="s">
        <v>6168</v>
      </c>
      <c r="B1834" t="s">
        <v>6169</v>
      </c>
      <c r="C1834" t="s">
        <v>6170</v>
      </c>
      <c r="D1834" t="s">
        <v>6171</v>
      </c>
      <c r="E1834" t="s">
        <v>6172</v>
      </c>
      <c r="F1834" t="str">
        <f>HYPERLINK("https://talan.bank.gov.ua/get-user-certificate/0ep93UQXIVbSDC-_vZO4","Завантажити сертифікат")</f>
        <v>Завантажити сертифікат</v>
      </c>
    </row>
    <row r="1835" spans="1:6" x14ac:dyDescent="0.3">
      <c r="A1835" t="s">
        <v>6173</v>
      </c>
      <c r="B1835" t="s">
        <v>6174</v>
      </c>
      <c r="C1835" t="s">
        <v>6175</v>
      </c>
      <c r="D1835" t="s">
        <v>6176</v>
      </c>
      <c r="E1835" t="s">
        <v>6172</v>
      </c>
      <c r="F1835" t="str">
        <f>HYPERLINK("https://talan.bank.gov.ua/get-user-certificate/0ep93bgV17s65k7BQZO8","Завантажити сертифікат")</f>
        <v>Завантажити сертифікат</v>
      </c>
    </row>
    <row r="1836" spans="1:6" x14ac:dyDescent="0.3">
      <c r="A1836" t="s">
        <v>6177</v>
      </c>
      <c r="B1836" t="s">
        <v>6178</v>
      </c>
      <c r="C1836" t="s">
        <v>6179</v>
      </c>
      <c r="D1836" t="s">
        <v>6176</v>
      </c>
      <c r="E1836" t="s">
        <v>6172</v>
      </c>
      <c r="F1836" t="str">
        <f>HYPERLINK("https://talan.bank.gov.ua/get-user-certificate/0ep9396oTboLXOhYqI5h","Завантажити сертифікат")</f>
        <v>Завантажити сертифікат</v>
      </c>
    </row>
    <row r="1837" spans="1:6" x14ac:dyDescent="0.3">
      <c r="A1837" t="s">
        <v>6180</v>
      </c>
      <c r="B1837" t="s">
        <v>6181</v>
      </c>
      <c r="C1837" t="s">
        <v>6182</v>
      </c>
      <c r="D1837" t="s">
        <v>6176</v>
      </c>
      <c r="E1837" t="s">
        <v>6172</v>
      </c>
      <c r="F1837" t="str">
        <f>HYPERLINK("https://talan.bank.gov.ua/get-user-certificate/0ep93qfcVo_9dVkg3SgL","Завантажити сертифікат")</f>
        <v>Завантажити сертифікат</v>
      </c>
    </row>
    <row r="1838" spans="1:6" x14ac:dyDescent="0.3">
      <c r="A1838" t="s">
        <v>6183</v>
      </c>
      <c r="B1838" t="s">
        <v>6184</v>
      </c>
      <c r="C1838" t="s">
        <v>6185</v>
      </c>
      <c r="D1838" t="s">
        <v>6186</v>
      </c>
      <c r="E1838" t="s">
        <v>6187</v>
      </c>
      <c r="F1838" t="str">
        <f>HYPERLINK("https://talan.bank.gov.ua/get-user-certificate/0ep938JESNPohfqqmNpZ","Завантажити сертифікат")</f>
        <v>Завантажити сертифікат</v>
      </c>
    </row>
    <row r="1839" spans="1:6" x14ac:dyDescent="0.3">
      <c r="A1839" t="s">
        <v>6188</v>
      </c>
      <c r="B1839" t="s">
        <v>6189</v>
      </c>
      <c r="C1839" t="s">
        <v>6190</v>
      </c>
      <c r="D1839" t="s">
        <v>6186</v>
      </c>
      <c r="E1839" t="s">
        <v>6187</v>
      </c>
      <c r="F1839" t="str">
        <f>HYPERLINK("https://talan.bank.gov.ua/get-user-certificate/0ep939yq_IK2ii0y83JS","Завантажити сертифікат")</f>
        <v>Завантажити сертифікат</v>
      </c>
    </row>
    <row r="1840" spans="1:6" x14ac:dyDescent="0.3">
      <c r="A1840" t="s">
        <v>6191</v>
      </c>
      <c r="B1840" t="s">
        <v>6192</v>
      </c>
      <c r="C1840" t="s">
        <v>6193</v>
      </c>
      <c r="D1840" t="s">
        <v>6186</v>
      </c>
      <c r="E1840" t="s">
        <v>6187</v>
      </c>
      <c r="F1840" t="str">
        <f>HYPERLINK("https://talan.bank.gov.ua/get-user-certificate/0ep93OV23ArPNW89cUIx","Завантажити сертифікат")</f>
        <v>Завантажити сертифікат</v>
      </c>
    </row>
    <row r="1841" spans="1:6" x14ac:dyDescent="0.3">
      <c r="A1841" t="s">
        <v>6194</v>
      </c>
      <c r="B1841" t="s">
        <v>6195</v>
      </c>
      <c r="C1841" t="s">
        <v>6196</v>
      </c>
      <c r="D1841" t="s">
        <v>6186</v>
      </c>
      <c r="E1841" t="s">
        <v>6187</v>
      </c>
      <c r="F1841" t="str">
        <f>HYPERLINK("https://talan.bank.gov.ua/get-user-certificate/0ep93eaMHMHJ0gmUq9QP","Завантажити сертифікат")</f>
        <v>Завантажити сертифікат</v>
      </c>
    </row>
    <row r="1842" spans="1:6" x14ac:dyDescent="0.3">
      <c r="A1842" t="s">
        <v>6197</v>
      </c>
      <c r="B1842" t="s">
        <v>6198</v>
      </c>
      <c r="C1842" t="s">
        <v>6199</v>
      </c>
      <c r="D1842" t="s">
        <v>6200</v>
      </c>
      <c r="E1842" t="s">
        <v>6201</v>
      </c>
      <c r="F1842" t="str">
        <f>HYPERLINK("https://talan.bank.gov.ua/get-user-certificate/0ep93CUiitbjmhyYx0bO","Завантажити сертифікат")</f>
        <v>Завантажити сертифікат</v>
      </c>
    </row>
    <row r="1843" spans="1:6" x14ac:dyDescent="0.3">
      <c r="A1843" t="s">
        <v>6202</v>
      </c>
      <c r="B1843" t="s">
        <v>6203</v>
      </c>
      <c r="C1843" t="s">
        <v>6204</v>
      </c>
      <c r="D1843" t="s">
        <v>6200</v>
      </c>
      <c r="E1843" t="s">
        <v>6201</v>
      </c>
      <c r="F1843" t="str">
        <f>HYPERLINK("https://talan.bank.gov.ua/get-user-certificate/0ep9333RdmLNeeRLGtiD","Завантажити сертифікат")</f>
        <v>Завантажити сертифікат</v>
      </c>
    </row>
    <row r="1844" spans="1:6" x14ac:dyDescent="0.3">
      <c r="A1844" t="s">
        <v>6205</v>
      </c>
      <c r="B1844" t="s">
        <v>6206</v>
      </c>
      <c r="C1844" t="s">
        <v>6207</v>
      </c>
      <c r="D1844" t="s">
        <v>6200</v>
      </c>
      <c r="E1844" t="s">
        <v>6201</v>
      </c>
      <c r="F1844" t="str">
        <f>HYPERLINK("https://talan.bank.gov.ua/get-user-certificate/0ep93VTBAF-vA3NrmXLt","Завантажити сертифікат")</f>
        <v>Завантажити сертифікат</v>
      </c>
    </row>
    <row r="1845" spans="1:6" x14ac:dyDescent="0.3">
      <c r="A1845" t="s">
        <v>6208</v>
      </c>
      <c r="B1845" t="s">
        <v>6209</v>
      </c>
      <c r="C1845" t="s">
        <v>6210</v>
      </c>
      <c r="D1845" t="s">
        <v>6200</v>
      </c>
      <c r="E1845" t="s">
        <v>6201</v>
      </c>
      <c r="F1845" t="str">
        <f>HYPERLINK("https://talan.bank.gov.ua/get-user-certificate/0ep93dBwUSG_b72_hTS9","Завантажити сертифікат")</f>
        <v>Завантажити сертифікат</v>
      </c>
    </row>
    <row r="1846" spans="1:6" x14ac:dyDescent="0.3">
      <c r="A1846" t="s">
        <v>6211</v>
      </c>
      <c r="B1846" t="s">
        <v>6212</v>
      </c>
      <c r="C1846" t="s">
        <v>6213</v>
      </c>
      <c r="D1846" t="s">
        <v>6214</v>
      </c>
      <c r="E1846" t="s">
        <v>6215</v>
      </c>
      <c r="F1846" t="str">
        <f>HYPERLINK("https://talan.bank.gov.ua/get-user-certificate/0ep932piIV--rM1qAA21","Завантажити сертифікат")</f>
        <v>Завантажити сертифікат</v>
      </c>
    </row>
    <row r="1847" spans="1:6" x14ac:dyDescent="0.3">
      <c r="A1847" t="s">
        <v>6216</v>
      </c>
      <c r="B1847" t="s">
        <v>6217</v>
      </c>
      <c r="C1847" t="s">
        <v>6218</v>
      </c>
      <c r="D1847" t="s">
        <v>6219</v>
      </c>
      <c r="E1847" t="s">
        <v>6215</v>
      </c>
      <c r="F1847" t="str">
        <f>HYPERLINK("https://talan.bank.gov.ua/get-user-certificate/0ep93SHz0VxJnE9GOzqR","Завантажити сертифікат")</f>
        <v>Завантажити сертифікат</v>
      </c>
    </row>
    <row r="1848" spans="1:6" x14ac:dyDescent="0.3">
      <c r="A1848" t="s">
        <v>6220</v>
      </c>
      <c r="B1848" t="s">
        <v>6221</v>
      </c>
      <c r="C1848" t="s">
        <v>6222</v>
      </c>
      <c r="D1848" t="s">
        <v>6219</v>
      </c>
      <c r="E1848" t="s">
        <v>6215</v>
      </c>
      <c r="F1848" t="str">
        <f>HYPERLINK("https://talan.bank.gov.ua/get-user-certificate/0ep93dfc1YACkQV4Ngz8","Завантажити сертифікат")</f>
        <v>Завантажити сертифікат</v>
      </c>
    </row>
    <row r="1849" spans="1:6" x14ac:dyDescent="0.3">
      <c r="A1849" t="s">
        <v>6223</v>
      </c>
      <c r="B1849" t="s">
        <v>6224</v>
      </c>
      <c r="C1849" t="s">
        <v>6225</v>
      </c>
      <c r="D1849" t="s">
        <v>6226</v>
      </c>
      <c r="E1849" t="s">
        <v>6227</v>
      </c>
      <c r="F1849" t="str">
        <f>HYPERLINK("https://talan.bank.gov.ua/get-user-certificate/0ep93ZRaQWRwhk2l-fUr","Завантажити сертифікат")</f>
        <v>Завантажити сертифікат</v>
      </c>
    </row>
    <row r="1850" spans="1:6" x14ac:dyDescent="0.3">
      <c r="A1850" t="s">
        <v>6228</v>
      </c>
      <c r="B1850" t="s">
        <v>6229</v>
      </c>
      <c r="C1850" t="s">
        <v>6230</v>
      </c>
      <c r="D1850" t="s">
        <v>6226</v>
      </c>
      <c r="E1850" t="s">
        <v>6227</v>
      </c>
      <c r="F1850" t="str">
        <f>HYPERLINK("https://talan.bank.gov.ua/get-user-certificate/0ep93WUSzUYS8M6Y_PGN","Завантажити сертифікат")</f>
        <v>Завантажити сертифікат</v>
      </c>
    </row>
    <row r="1851" spans="1:6" x14ac:dyDescent="0.3">
      <c r="A1851" t="s">
        <v>6231</v>
      </c>
      <c r="B1851" t="s">
        <v>6232</v>
      </c>
      <c r="C1851" t="s">
        <v>6233</v>
      </c>
      <c r="D1851" t="s">
        <v>6226</v>
      </c>
      <c r="E1851" t="s">
        <v>6227</v>
      </c>
      <c r="F1851" t="str">
        <f>HYPERLINK("https://talan.bank.gov.ua/get-user-certificate/0ep93eZPG3n2_BnExkuT","Завантажити сертифікат")</f>
        <v>Завантажити сертифікат</v>
      </c>
    </row>
    <row r="1852" spans="1:6" x14ac:dyDescent="0.3">
      <c r="A1852" t="s">
        <v>6234</v>
      </c>
      <c r="B1852" t="s">
        <v>6235</v>
      </c>
      <c r="C1852" t="s">
        <v>6236</v>
      </c>
      <c r="D1852" t="s">
        <v>6226</v>
      </c>
      <c r="E1852" t="s">
        <v>6227</v>
      </c>
      <c r="F1852" t="str">
        <f>HYPERLINK("https://talan.bank.gov.ua/get-user-certificate/0ep93IkDHvQzYfCGJ1Gg","Завантажити сертифікат")</f>
        <v>Завантажити сертифікат</v>
      </c>
    </row>
    <row r="1853" spans="1:6" x14ac:dyDescent="0.3">
      <c r="A1853" t="s">
        <v>6237</v>
      </c>
      <c r="B1853" t="s">
        <v>6238</v>
      </c>
      <c r="C1853" t="s">
        <v>6239</v>
      </c>
      <c r="D1853" t="s">
        <v>6240</v>
      </c>
      <c r="E1853" t="s">
        <v>6241</v>
      </c>
      <c r="F1853" t="str">
        <f>HYPERLINK("https://talan.bank.gov.ua/get-user-certificate/0ep936dD96YEk6ypvqlE","Завантажити сертифікат")</f>
        <v>Завантажити сертифікат</v>
      </c>
    </row>
    <row r="1854" spans="1:6" x14ac:dyDescent="0.3">
      <c r="A1854" t="s">
        <v>6242</v>
      </c>
      <c r="B1854" t="s">
        <v>6243</v>
      </c>
      <c r="C1854" t="s">
        <v>6244</v>
      </c>
      <c r="D1854" t="s">
        <v>6240</v>
      </c>
      <c r="E1854" t="s">
        <v>6241</v>
      </c>
      <c r="F1854" t="str">
        <f>HYPERLINK("https://talan.bank.gov.ua/get-user-certificate/0ep93T296Zf_XiVts92C","Завантажити сертифікат")</f>
        <v>Завантажити сертифікат</v>
      </c>
    </row>
    <row r="1855" spans="1:6" x14ac:dyDescent="0.3">
      <c r="A1855" t="s">
        <v>6245</v>
      </c>
      <c r="B1855" t="s">
        <v>6246</v>
      </c>
      <c r="C1855" t="s">
        <v>6247</v>
      </c>
      <c r="D1855" t="s">
        <v>6248</v>
      </c>
      <c r="E1855" t="s">
        <v>6249</v>
      </c>
      <c r="F1855" t="str">
        <f>HYPERLINK("https://talan.bank.gov.ua/get-user-certificate/0ep933itNjoSJm29ajqY","Завантажити сертифікат")</f>
        <v>Завантажити сертифікат</v>
      </c>
    </row>
    <row r="1856" spans="1:6" x14ac:dyDescent="0.3">
      <c r="A1856" t="s">
        <v>6250</v>
      </c>
      <c r="B1856" t="s">
        <v>6251</v>
      </c>
      <c r="C1856" t="s">
        <v>6252</v>
      </c>
      <c r="D1856" t="s">
        <v>6248</v>
      </c>
      <c r="E1856" t="s">
        <v>6249</v>
      </c>
      <c r="F1856" t="str">
        <f>HYPERLINK("https://talan.bank.gov.ua/get-user-certificate/0ep93sAKD5ypYNIPM9M7","Завантажити сертифікат")</f>
        <v>Завантажити сертифікат</v>
      </c>
    </row>
    <row r="1857" spans="1:6" x14ac:dyDescent="0.3">
      <c r="A1857" t="s">
        <v>6253</v>
      </c>
      <c r="B1857" t="s">
        <v>6254</v>
      </c>
      <c r="C1857" t="s">
        <v>6255</v>
      </c>
      <c r="D1857" t="s">
        <v>6248</v>
      </c>
      <c r="E1857" t="s">
        <v>6249</v>
      </c>
      <c r="F1857" t="str">
        <f>HYPERLINK("https://talan.bank.gov.ua/get-user-certificate/0ep93-tGzZyNHRvMPCuZ","Завантажити сертифікат")</f>
        <v>Завантажити сертифікат</v>
      </c>
    </row>
    <row r="1858" spans="1:6" x14ac:dyDescent="0.3">
      <c r="A1858" t="s">
        <v>6256</v>
      </c>
      <c r="B1858" t="s">
        <v>6257</v>
      </c>
      <c r="C1858" t="s">
        <v>6258</v>
      </c>
      <c r="D1858" t="s">
        <v>6248</v>
      </c>
      <c r="E1858" t="s">
        <v>6249</v>
      </c>
      <c r="F1858" t="str">
        <f>HYPERLINK("https://talan.bank.gov.ua/get-user-certificate/0ep93coH9TPE0pr_VO57","Завантажити сертифікат")</f>
        <v>Завантажити сертифікат</v>
      </c>
    </row>
    <row r="1859" spans="1:6" x14ac:dyDescent="0.3">
      <c r="A1859" t="s">
        <v>6259</v>
      </c>
      <c r="B1859" t="s">
        <v>6260</v>
      </c>
      <c r="C1859" t="s">
        <v>6261</v>
      </c>
      <c r="D1859" t="s">
        <v>6262</v>
      </c>
      <c r="E1859" t="s">
        <v>6263</v>
      </c>
      <c r="F1859" t="str">
        <f>HYPERLINK("https://talan.bank.gov.ua/get-user-certificate/0ep93bhDekTWfxk8EIrC","Завантажити сертифікат")</f>
        <v>Завантажити сертифікат</v>
      </c>
    </row>
    <row r="1860" spans="1:6" x14ac:dyDescent="0.3">
      <c r="A1860" t="s">
        <v>6264</v>
      </c>
      <c r="B1860" t="s">
        <v>6265</v>
      </c>
      <c r="C1860" t="s">
        <v>6266</v>
      </c>
      <c r="D1860" t="s">
        <v>6262</v>
      </c>
      <c r="E1860" t="s">
        <v>6263</v>
      </c>
      <c r="F1860" t="str">
        <f>HYPERLINK("https://talan.bank.gov.ua/get-user-certificate/0ep93DWIV_zP657elnge","Завантажити сертифікат")</f>
        <v>Завантажити сертифікат</v>
      </c>
    </row>
    <row r="1861" spans="1:6" x14ac:dyDescent="0.3">
      <c r="A1861" t="s">
        <v>6267</v>
      </c>
      <c r="B1861" t="s">
        <v>6268</v>
      </c>
      <c r="C1861" t="s">
        <v>6269</v>
      </c>
      <c r="D1861" t="s">
        <v>6262</v>
      </c>
      <c r="E1861" t="s">
        <v>6263</v>
      </c>
      <c r="F1861" t="str">
        <f>HYPERLINK("https://talan.bank.gov.ua/get-user-certificate/0ep93GHeOg0mprqD716D","Завантажити сертифікат")</f>
        <v>Завантажити сертифікат</v>
      </c>
    </row>
    <row r="1862" spans="1:6" x14ac:dyDescent="0.3">
      <c r="A1862" t="s">
        <v>6270</v>
      </c>
      <c r="B1862" t="s">
        <v>6271</v>
      </c>
      <c r="C1862" t="s">
        <v>6272</v>
      </c>
      <c r="D1862" t="s">
        <v>6262</v>
      </c>
      <c r="E1862" t="s">
        <v>6263</v>
      </c>
      <c r="F1862" t="str">
        <f>HYPERLINK("https://talan.bank.gov.ua/get-user-certificate/0ep936gEM7UJkUd-A9ds","Завантажити сертифікат")</f>
        <v>Завантажити сертифікат</v>
      </c>
    </row>
    <row r="1863" spans="1:6" x14ac:dyDescent="0.3">
      <c r="A1863" t="s">
        <v>6273</v>
      </c>
      <c r="B1863" t="s">
        <v>6274</v>
      </c>
      <c r="C1863" t="s">
        <v>6275</v>
      </c>
      <c r="D1863" t="s">
        <v>6276</v>
      </c>
      <c r="E1863" t="s">
        <v>6277</v>
      </c>
      <c r="F1863" t="str">
        <f>HYPERLINK("https://talan.bank.gov.ua/get-user-certificate/0ep938hf8jchuV2cT1dd","Завантажити сертифікат")</f>
        <v>Завантажити сертифікат</v>
      </c>
    </row>
    <row r="1864" spans="1:6" x14ac:dyDescent="0.3">
      <c r="A1864" t="s">
        <v>6278</v>
      </c>
      <c r="B1864" t="s">
        <v>6279</v>
      </c>
      <c r="C1864" t="s">
        <v>6280</v>
      </c>
      <c r="D1864" t="s">
        <v>6276</v>
      </c>
      <c r="E1864" t="s">
        <v>6277</v>
      </c>
      <c r="F1864" t="str">
        <f>HYPERLINK("https://talan.bank.gov.ua/get-user-certificate/0ep93gUp1xNUMYUcXbaN","Завантажити сертифікат")</f>
        <v>Завантажити сертифікат</v>
      </c>
    </row>
    <row r="1865" spans="1:6" x14ac:dyDescent="0.3">
      <c r="A1865" t="s">
        <v>6281</v>
      </c>
      <c r="B1865" t="s">
        <v>6282</v>
      </c>
      <c r="C1865" t="s">
        <v>6283</v>
      </c>
      <c r="D1865" t="s">
        <v>6276</v>
      </c>
      <c r="E1865" t="s">
        <v>6277</v>
      </c>
      <c r="F1865" t="str">
        <f>HYPERLINK("https://talan.bank.gov.ua/get-user-certificate/0ep93_PpszVAzBFnmkXA","Завантажити сертифікат")</f>
        <v>Завантажити сертифікат</v>
      </c>
    </row>
    <row r="1866" spans="1:6" x14ac:dyDescent="0.3">
      <c r="A1866" t="s">
        <v>6284</v>
      </c>
      <c r="B1866" t="s">
        <v>6285</v>
      </c>
      <c r="C1866" t="s">
        <v>6286</v>
      </c>
      <c r="D1866" t="s">
        <v>6276</v>
      </c>
      <c r="E1866" t="s">
        <v>6277</v>
      </c>
      <c r="F1866" t="str">
        <f>HYPERLINK("https://talan.bank.gov.ua/get-user-certificate/0ep93eOZ4EzfSHnWIE71","Завантажити сертифікат")</f>
        <v>Завантажити сертифікат</v>
      </c>
    </row>
    <row r="1867" spans="1:6" x14ac:dyDescent="0.3">
      <c r="A1867" t="s">
        <v>6287</v>
      </c>
      <c r="B1867" t="s">
        <v>6288</v>
      </c>
      <c r="C1867" t="s">
        <v>6289</v>
      </c>
      <c r="D1867" t="s">
        <v>6276</v>
      </c>
      <c r="E1867" t="s">
        <v>6277</v>
      </c>
      <c r="F1867" t="str">
        <f>HYPERLINK("https://talan.bank.gov.ua/get-user-certificate/0ep93XowsPxrWfaTcu5o","Завантажити сертифікат")</f>
        <v>Завантажити сертифікат</v>
      </c>
    </row>
    <row r="1868" spans="1:6" x14ac:dyDescent="0.3">
      <c r="A1868" t="s">
        <v>6290</v>
      </c>
      <c r="B1868" t="s">
        <v>6291</v>
      </c>
      <c r="C1868" t="s">
        <v>6292</v>
      </c>
      <c r="D1868" t="s">
        <v>6276</v>
      </c>
      <c r="E1868" t="s">
        <v>6277</v>
      </c>
      <c r="F1868" t="str">
        <f>HYPERLINK("https://talan.bank.gov.ua/get-user-certificate/0ep93O1ZDIA-BQrAVt8H","Завантажити сертифікат")</f>
        <v>Завантажити сертифікат</v>
      </c>
    </row>
    <row r="1869" spans="1:6" x14ac:dyDescent="0.3">
      <c r="A1869" t="s">
        <v>6293</v>
      </c>
      <c r="B1869" t="s">
        <v>6294</v>
      </c>
      <c r="C1869" t="s">
        <v>6295</v>
      </c>
      <c r="D1869" t="s">
        <v>6276</v>
      </c>
      <c r="E1869" t="s">
        <v>6277</v>
      </c>
      <c r="F1869" t="str">
        <f>HYPERLINK("https://talan.bank.gov.ua/get-user-certificate/0ep93lZwfLxunsUq7DzX","Завантажити сертифікат")</f>
        <v>Завантажити сертифікат</v>
      </c>
    </row>
    <row r="1870" spans="1:6" x14ac:dyDescent="0.3">
      <c r="A1870" t="s">
        <v>6296</v>
      </c>
      <c r="B1870" t="s">
        <v>6297</v>
      </c>
      <c r="C1870" t="s">
        <v>6298</v>
      </c>
      <c r="D1870" t="s">
        <v>6276</v>
      </c>
      <c r="E1870" t="s">
        <v>6277</v>
      </c>
      <c r="F1870" t="str">
        <f>HYPERLINK("https://talan.bank.gov.ua/get-user-certificate/0ep93reJHsIP_-8i3ky1","Завантажити сертифікат")</f>
        <v>Завантажити сертифікат</v>
      </c>
    </row>
    <row r="1871" spans="1:6" x14ac:dyDescent="0.3">
      <c r="A1871" t="s">
        <v>6299</v>
      </c>
      <c r="B1871" t="s">
        <v>6300</v>
      </c>
      <c r="C1871" t="s">
        <v>6301</v>
      </c>
      <c r="D1871" t="s">
        <v>6276</v>
      </c>
      <c r="E1871" t="s">
        <v>6277</v>
      </c>
      <c r="F1871" t="str">
        <f>HYPERLINK("https://talan.bank.gov.ua/get-user-certificate/0ep93gnhHHEBO6_d8jGE","Завантажити сертифікат")</f>
        <v>Завантажити сертифікат</v>
      </c>
    </row>
    <row r="1872" spans="1:6" x14ac:dyDescent="0.3">
      <c r="A1872" t="s">
        <v>6302</v>
      </c>
      <c r="B1872" t="s">
        <v>6303</v>
      </c>
      <c r="C1872" t="s">
        <v>6304</v>
      </c>
      <c r="D1872" t="s">
        <v>6305</v>
      </c>
      <c r="E1872" t="s">
        <v>6306</v>
      </c>
      <c r="F1872" t="str">
        <f>HYPERLINK("https://talan.bank.gov.ua/get-user-certificate/0ep93VWzma-tDjZWX6pT","Завантажити сертифікат")</f>
        <v>Завантажити сертифікат</v>
      </c>
    </row>
    <row r="1873" spans="1:6" x14ac:dyDescent="0.3">
      <c r="A1873" t="s">
        <v>6307</v>
      </c>
      <c r="B1873" t="s">
        <v>6308</v>
      </c>
      <c r="C1873" t="s">
        <v>6309</v>
      </c>
      <c r="D1873" t="s">
        <v>6305</v>
      </c>
      <c r="E1873" t="s">
        <v>6306</v>
      </c>
      <c r="F1873" t="str">
        <f>HYPERLINK("https://talan.bank.gov.ua/get-user-certificate/0ep93O-H2RRBARs3bUj0","Завантажити сертифікат")</f>
        <v>Завантажити сертифікат</v>
      </c>
    </row>
    <row r="1874" spans="1:6" x14ac:dyDescent="0.3">
      <c r="A1874" t="s">
        <v>6310</v>
      </c>
      <c r="B1874" t="s">
        <v>6311</v>
      </c>
      <c r="C1874" t="s">
        <v>6312</v>
      </c>
      <c r="D1874" t="s">
        <v>6313</v>
      </c>
      <c r="E1874" t="s">
        <v>6314</v>
      </c>
      <c r="F1874" t="str">
        <f>HYPERLINK("https://talan.bank.gov.ua/get-user-certificate/0ep930mwUyc_WqXi8lny","Завантажити сертифікат")</f>
        <v>Завантажити сертифікат</v>
      </c>
    </row>
    <row r="1875" spans="1:6" x14ac:dyDescent="0.3">
      <c r="A1875" t="s">
        <v>6315</v>
      </c>
      <c r="B1875" t="s">
        <v>6316</v>
      </c>
      <c r="C1875" t="s">
        <v>6317</v>
      </c>
      <c r="D1875" t="s">
        <v>6318</v>
      </c>
      <c r="E1875" t="s">
        <v>6319</v>
      </c>
      <c r="F1875" t="str">
        <f>HYPERLINK("https://talan.bank.gov.ua/get-user-certificate/0ep93RfEpuAojsMXW5jF","Завантажити сертифікат")</f>
        <v>Завантажити сертифікат</v>
      </c>
    </row>
    <row r="1876" spans="1:6" x14ac:dyDescent="0.3">
      <c r="A1876" t="s">
        <v>6320</v>
      </c>
      <c r="B1876" t="s">
        <v>6321</v>
      </c>
      <c r="C1876" t="s">
        <v>6322</v>
      </c>
      <c r="D1876" t="s">
        <v>6318</v>
      </c>
      <c r="E1876" t="s">
        <v>6319</v>
      </c>
      <c r="F1876" t="str">
        <f>HYPERLINK("https://talan.bank.gov.ua/get-user-certificate/0ep93Gk76Kj7gEQAGkBo","Завантажити сертифікат")</f>
        <v>Завантажити сертифікат</v>
      </c>
    </row>
    <row r="1877" spans="1:6" x14ac:dyDescent="0.3">
      <c r="A1877" t="s">
        <v>6323</v>
      </c>
      <c r="B1877" t="s">
        <v>6324</v>
      </c>
      <c r="C1877" t="s">
        <v>6325</v>
      </c>
      <c r="D1877" t="s">
        <v>6318</v>
      </c>
      <c r="E1877" t="s">
        <v>6319</v>
      </c>
      <c r="F1877" t="str">
        <f>HYPERLINK("https://talan.bank.gov.ua/get-user-certificate/0ep93ToZ08vrqT6eGUr5","Завантажити сертифікат")</f>
        <v>Завантажити сертифікат</v>
      </c>
    </row>
    <row r="1878" spans="1:6" x14ac:dyDescent="0.3">
      <c r="A1878" t="s">
        <v>6326</v>
      </c>
      <c r="B1878" t="s">
        <v>6327</v>
      </c>
      <c r="C1878" t="s">
        <v>6328</v>
      </c>
      <c r="D1878" t="s">
        <v>6318</v>
      </c>
      <c r="E1878" t="s">
        <v>6319</v>
      </c>
      <c r="F1878" t="str">
        <f>HYPERLINK("https://talan.bank.gov.ua/get-user-certificate/0ep93DbztroQ1EoKieYV","Завантажити сертифікат")</f>
        <v>Завантажити сертифікат</v>
      </c>
    </row>
    <row r="1879" spans="1:6" x14ac:dyDescent="0.3">
      <c r="A1879" t="s">
        <v>6329</v>
      </c>
      <c r="B1879" t="s">
        <v>6330</v>
      </c>
      <c r="C1879" t="s">
        <v>6331</v>
      </c>
      <c r="D1879" t="s">
        <v>6318</v>
      </c>
      <c r="E1879" t="s">
        <v>6319</v>
      </c>
      <c r="F1879" t="str">
        <f>HYPERLINK("https://talan.bank.gov.ua/get-user-certificate/0ep93gtPAvl0l9-7PO8b","Завантажити сертифікат")</f>
        <v>Завантажити сертифікат</v>
      </c>
    </row>
    <row r="1880" spans="1:6" x14ac:dyDescent="0.3">
      <c r="A1880" t="s">
        <v>6332</v>
      </c>
      <c r="B1880" t="s">
        <v>6333</v>
      </c>
      <c r="C1880" t="s">
        <v>6334</v>
      </c>
      <c r="D1880" t="s">
        <v>6318</v>
      </c>
      <c r="E1880" t="s">
        <v>6319</v>
      </c>
      <c r="F1880" t="str">
        <f>HYPERLINK("https://talan.bank.gov.ua/get-user-certificate/0ep93R7rHBDemzNIEYHq","Завантажити сертифікат")</f>
        <v>Завантажити сертифікат</v>
      </c>
    </row>
    <row r="1881" spans="1:6" x14ac:dyDescent="0.3">
      <c r="A1881" t="s">
        <v>6335</v>
      </c>
      <c r="B1881" t="s">
        <v>6336</v>
      </c>
      <c r="C1881" t="s">
        <v>6337</v>
      </c>
      <c r="D1881" t="s">
        <v>6318</v>
      </c>
      <c r="E1881" t="s">
        <v>6319</v>
      </c>
      <c r="F1881" t="str">
        <f>HYPERLINK("https://talan.bank.gov.ua/get-user-certificate/0ep932yuASAXqzf2MeZF","Завантажити сертифікат")</f>
        <v>Завантажити сертифікат</v>
      </c>
    </row>
    <row r="1882" spans="1:6" x14ac:dyDescent="0.3">
      <c r="A1882" t="s">
        <v>6338</v>
      </c>
      <c r="B1882" t="s">
        <v>6339</v>
      </c>
      <c r="C1882" t="s">
        <v>6340</v>
      </c>
      <c r="D1882" t="s">
        <v>6318</v>
      </c>
      <c r="E1882" t="s">
        <v>6319</v>
      </c>
      <c r="F1882" t="str">
        <f>HYPERLINK("https://talan.bank.gov.ua/get-user-certificate/0ep93JNJNsNsLEI6JuRq","Завантажити сертифікат")</f>
        <v>Завантажити сертифікат</v>
      </c>
    </row>
    <row r="1883" spans="1:6" x14ac:dyDescent="0.3">
      <c r="A1883" t="s">
        <v>6341</v>
      </c>
      <c r="B1883" t="s">
        <v>6342</v>
      </c>
      <c r="C1883" t="s">
        <v>6343</v>
      </c>
      <c r="D1883" t="s">
        <v>6318</v>
      </c>
      <c r="E1883" t="s">
        <v>6319</v>
      </c>
      <c r="F1883" t="str">
        <f>HYPERLINK("https://talan.bank.gov.ua/get-user-certificate/0ep93g9Wutvv_pcnqxBf","Завантажити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F2" r:id="rId1" tooltip="Завантажити сертифікат" display="Завантажити сертифікат"/>
    <hyperlink ref="F3" r:id="rId2" tooltip="Завантажити сертифікат" display="Завантажити сертифікат"/>
    <hyperlink ref="F4" r:id="rId3" tooltip="Завантажити сертифікат" display="Завантажити сертифікат"/>
    <hyperlink ref="F5" r:id="rId4" tooltip="Завантажити сертифікат" display="Завантажити сертифікат"/>
    <hyperlink ref="F6" r:id="rId5" tooltip="Завантажити сертифікат" display="Завантажити сертифікат"/>
    <hyperlink ref="F7" r:id="rId6" tooltip="Завантажити сертифікат" display="Завантажити сертифікат"/>
    <hyperlink ref="F8" r:id="rId7" tooltip="Завантажити сертифікат" display="Завантажити сертифікат"/>
    <hyperlink ref="F9" r:id="rId8" tooltip="Завантажити сертифікат" display="Завантажити сертифікат"/>
    <hyperlink ref="F10" r:id="rId9" tooltip="Завантажити сертифікат" display="Завантажити сертифікат"/>
    <hyperlink ref="F11" r:id="rId10" tooltip="Завантажити сертифікат" display="Завантажити сертифікат"/>
    <hyperlink ref="F12" r:id="rId11" tooltip="Завантажити сертифікат" display="Завантажити сертифікат"/>
    <hyperlink ref="F13" r:id="rId12" tooltip="Завантажити сертифікат" display="Завантажити сертифікат"/>
    <hyperlink ref="F14" r:id="rId13" tooltip="Завантажити сертифікат" display="Завантажити сертифікат"/>
    <hyperlink ref="F15" r:id="rId14" tooltip="Завантажити сертифікат" display="Завантажити сертифікат"/>
    <hyperlink ref="F16" r:id="rId15" tooltip="Завантажити сертифікат" display="Завантажити сертифікат"/>
    <hyperlink ref="F17" r:id="rId16" tooltip="Завантажити сертифікат" display="Завантажити сертифікат"/>
    <hyperlink ref="F18" r:id="rId17" tooltip="Завантажити сертифікат" display="Завантажити сертифікат"/>
    <hyperlink ref="F19" r:id="rId18" tooltip="Завантажити сертифікат" display="Завантажити сертифікат"/>
    <hyperlink ref="F20" r:id="rId19" tooltip="Завантажити сертифікат" display="Завантажити сертифікат"/>
    <hyperlink ref="F21" r:id="rId20" tooltip="Завантажити сертифікат" display="Завантажити сертифікат"/>
    <hyperlink ref="F22" r:id="rId21" tooltip="Завантажити сертифікат" display="Завантажити сертифікат"/>
    <hyperlink ref="F23" r:id="rId22" tooltip="Завантажити сертифікат" display="Завантажити сертифікат"/>
    <hyperlink ref="F24" r:id="rId23" tooltip="Завантажити сертифікат" display="Завантажити сертифікат"/>
    <hyperlink ref="F25" r:id="rId24" tooltip="Завантажити сертифікат" display="Завантажити сертифікат"/>
    <hyperlink ref="F26" r:id="rId25" tooltip="Завантажити сертифікат" display="Завантажити сертифікат"/>
    <hyperlink ref="F27" r:id="rId26" tooltip="Завантажити сертифікат" display="Завантажити сертифікат"/>
    <hyperlink ref="F28" r:id="rId27" tooltip="Завантажити сертифікат" display="Завантажити сертифікат"/>
    <hyperlink ref="F29" r:id="rId28" tooltip="Завантажити сертифікат" display="Завантажити сертифікат"/>
    <hyperlink ref="F30" r:id="rId29" tooltip="Завантажити сертифікат" display="Завантажити сертифікат"/>
    <hyperlink ref="F31" r:id="rId30" tooltip="Завантажити сертифікат" display="Завантажити сертифікат"/>
    <hyperlink ref="F32" r:id="rId31" tooltip="Завантажити сертифікат" display="Завантажити сертифікат"/>
    <hyperlink ref="F33" r:id="rId32" tooltip="Завантажити сертифікат" display="Завантажити сертифікат"/>
    <hyperlink ref="F34" r:id="rId33" tooltip="Завантажити сертифікат" display="Завантажити сертифікат"/>
    <hyperlink ref="F35" r:id="rId34" tooltip="Завантажити сертифікат" display="Завантажити сертифікат"/>
    <hyperlink ref="F36" r:id="rId35" tooltip="Завантажити сертифікат" display="Завантажити сертифікат"/>
    <hyperlink ref="F37" r:id="rId36" tooltip="Завантажити сертифікат" display="Завантажити сертифікат"/>
    <hyperlink ref="F38" r:id="rId37" tooltip="Завантажити сертифікат" display="Завантажити сертифікат"/>
    <hyperlink ref="F39" r:id="rId38" tooltip="Завантажити сертифікат" display="Завантажити сертифікат"/>
    <hyperlink ref="F40" r:id="rId39" tooltip="Завантажити сертифікат" display="Завантажити сертифікат"/>
    <hyperlink ref="F41" r:id="rId40" tooltip="Завантажити сертифікат" display="Завантажити сертифікат"/>
    <hyperlink ref="F42" r:id="rId41" tooltip="Завантажити сертифікат" display="Завантажити сертифікат"/>
    <hyperlink ref="F43" r:id="rId42" tooltip="Завантажити сертифікат" display="Завантажити сертифікат"/>
    <hyperlink ref="F44" r:id="rId43" tooltip="Завантажити сертифікат" display="Завантажити сертифікат"/>
    <hyperlink ref="F45" r:id="rId44" tooltip="Завантажити сертифікат" display="Завантажити сертифікат"/>
    <hyperlink ref="F46" r:id="rId45" tooltip="Завантажити сертифікат" display="Завантажити сертифікат"/>
    <hyperlink ref="F47" r:id="rId46" tooltip="Завантажити сертифікат" display="Завантажити сертифікат"/>
    <hyperlink ref="F48" r:id="rId47" tooltip="Завантажити сертифікат" display="Завантажити сертифікат"/>
    <hyperlink ref="F49" r:id="rId48" tooltip="Завантажити сертифікат" display="Завантажити сертифікат"/>
    <hyperlink ref="F50" r:id="rId49" tooltip="Завантажити сертифікат" display="Завантажити сертифікат"/>
    <hyperlink ref="F51" r:id="rId50" tooltip="Завантажити сертифікат" display="Завантажити сертифікат"/>
    <hyperlink ref="F52" r:id="rId51" tooltip="Завантажити сертифікат" display="Завантажити сертифікат"/>
    <hyperlink ref="F53" r:id="rId52" tooltip="Завантажити сертифікат" display="Завантажити сертифікат"/>
    <hyperlink ref="F54" r:id="rId53" tooltip="Завантажити сертифікат" display="Завантажити сертифікат"/>
    <hyperlink ref="F55" r:id="rId54" tooltip="Завантажити сертифікат" display="Завантажити сертифікат"/>
    <hyperlink ref="F56" r:id="rId55" tooltip="Завантажити сертифікат" display="Завантажити сертифікат"/>
    <hyperlink ref="F57" r:id="rId56" tooltip="Завантажити сертифікат" display="Завантажити сертифікат"/>
    <hyperlink ref="F58" r:id="rId57" tooltip="Завантажити сертифікат" display="Завантажити сертифікат"/>
    <hyperlink ref="F59" r:id="rId58" tooltip="Завантажити сертифікат" display="Завантажити сертифікат"/>
    <hyperlink ref="F60" r:id="rId59" tooltip="Завантажити сертифікат" display="Завантажити сертифікат"/>
    <hyperlink ref="F61" r:id="rId60" tooltip="Завантажити сертифікат" display="Завантажити сертифікат"/>
    <hyperlink ref="F62" r:id="rId61" tooltip="Завантажити сертифікат" display="Завантажити сертифікат"/>
    <hyperlink ref="F63" r:id="rId62" tooltip="Завантажити сертифікат" display="Завантажити сертифікат"/>
    <hyperlink ref="F64" r:id="rId63" tooltip="Завантажити сертифікат" display="Завантажити сертифікат"/>
    <hyperlink ref="F65" r:id="rId64" tooltip="Завантажити сертифікат" display="Завантажити сертифікат"/>
    <hyperlink ref="F66" r:id="rId65" tooltip="Завантажити сертифікат" display="Завантажити сертифікат"/>
    <hyperlink ref="F67" r:id="rId66" tooltip="Завантажити сертифікат" display="Завантажити сертифікат"/>
    <hyperlink ref="F68" r:id="rId67" tooltip="Завантажити сертифікат" display="Завантажити сертифікат"/>
    <hyperlink ref="F69" r:id="rId68" tooltip="Завантажити сертифікат" display="Завантажити сертифікат"/>
    <hyperlink ref="F70" r:id="rId69" tooltip="Завантажити сертифікат" display="Завантажити сертифікат"/>
    <hyperlink ref="F71" r:id="rId70" tooltip="Завантажити сертифікат" display="Завантажити сертифікат"/>
    <hyperlink ref="F72" r:id="rId71" tooltip="Завантажити сертифікат" display="Завантажити сертифікат"/>
    <hyperlink ref="F73" r:id="rId72" tooltip="Завантажити сертифікат" display="Завантажити сертифікат"/>
    <hyperlink ref="F74" r:id="rId73" tooltip="Завантажити сертифікат" display="Завантажити сертифікат"/>
    <hyperlink ref="F75" r:id="rId74" tooltip="Завантажити сертифікат" display="Завантажити сертифікат"/>
    <hyperlink ref="F76" r:id="rId75" tooltip="Завантажити сертифікат" display="Завантажити сертифікат"/>
    <hyperlink ref="F77" r:id="rId76" tooltip="Завантажити сертифікат" display="Завантажити сертифікат"/>
    <hyperlink ref="F78" r:id="rId77" tooltip="Завантажити сертифікат" display="Завантажити сертифікат"/>
    <hyperlink ref="F79" r:id="rId78" tooltip="Завантажити сертифікат" display="Завантажити сертифікат"/>
    <hyperlink ref="F80" r:id="rId79" tooltip="Завантажити сертифікат" display="Завантажити сертифікат"/>
    <hyperlink ref="F81" r:id="rId80" tooltip="Завантажити сертифікат" display="Завантажити сертифікат"/>
    <hyperlink ref="F82" r:id="rId81" tooltip="Завантажити сертифікат" display="Завантажити сертифікат"/>
    <hyperlink ref="F83" r:id="rId82" tooltip="Завантажити сертифікат" display="Завантажити сертифікат"/>
    <hyperlink ref="F84" r:id="rId83" tooltip="Завантажити сертифікат" display="Завантажити сертифікат"/>
    <hyperlink ref="F85" r:id="rId84" tooltip="Завантажити сертифікат" display="Завантажити сертифікат"/>
    <hyperlink ref="F86" r:id="rId85" tooltip="Завантажити сертифікат" display="Завантажити сертифікат"/>
    <hyperlink ref="F87" r:id="rId86" tooltip="Завантажити сертифікат" display="Завантажити сертифікат"/>
    <hyperlink ref="F88" r:id="rId87" tooltip="Завантажити сертифікат" display="Завантажити сертифікат"/>
    <hyperlink ref="F89" r:id="rId88" tooltip="Завантажити сертифікат" display="Завантажити сертифікат"/>
    <hyperlink ref="F90" r:id="rId89" tooltip="Завантажити сертифікат" display="Завантажити сертифікат"/>
    <hyperlink ref="F91" r:id="rId90" tooltip="Завантажити сертифікат" display="Завантажити сертифікат"/>
    <hyperlink ref="F92" r:id="rId91" tooltip="Завантажити сертифікат" display="Завантажити сертифікат"/>
    <hyperlink ref="F93" r:id="rId92" tooltip="Завантажити сертифікат" display="Завантажити сертифікат"/>
    <hyperlink ref="F94" r:id="rId93" tooltip="Завантажити сертифікат" display="Завантажити сертифікат"/>
    <hyperlink ref="F95" r:id="rId94" tooltip="Завантажити сертифікат" display="Завантажити сертифікат"/>
    <hyperlink ref="F96" r:id="rId95" tooltip="Завантажити сертифікат" display="Завантажити сертифікат"/>
    <hyperlink ref="F97" r:id="rId96" tooltip="Завантажити сертифікат" display="Завантажити сертифікат"/>
    <hyperlink ref="F98" r:id="rId97" tooltip="Завантажити сертифікат" display="Завантажити сертифікат"/>
    <hyperlink ref="F99" r:id="rId98" tooltip="Завантажити сертифікат" display="Завантажити сертифікат"/>
    <hyperlink ref="F100" r:id="rId99" tooltip="Завантажити сертифікат" display="Завантажити сертифікат"/>
    <hyperlink ref="F101" r:id="rId100" tooltip="Завантажити сертифікат" display="Завантажити сертифікат"/>
    <hyperlink ref="F102" r:id="rId101" tooltip="Завантажити сертифікат" display="Завантажити сертифікат"/>
    <hyperlink ref="F103" r:id="rId102" tooltip="Завантажити сертифікат" display="Завантажити сертифікат"/>
    <hyperlink ref="F104" r:id="rId103" tooltip="Завантажити сертифікат" display="Завантажити сертифікат"/>
    <hyperlink ref="F105" r:id="rId104" tooltip="Завантажити сертифікат" display="Завантажити сертифікат"/>
    <hyperlink ref="F106" r:id="rId105" tooltip="Завантажити сертифікат" display="Завантажити сертифікат"/>
    <hyperlink ref="F107" r:id="rId106" tooltip="Завантажити сертифікат" display="Завантажити сертифікат"/>
    <hyperlink ref="F108" r:id="rId107" tooltip="Завантажити сертифікат" display="Завантажити сертифікат"/>
    <hyperlink ref="F109" r:id="rId108" tooltip="Завантажити сертифікат" display="Завантажити сертифікат"/>
    <hyperlink ref="F110" r:id="rId109" tooltip="Завантажити сертифікат" display="Завантажити сертифікат"/>
    <hyperlink ref="F111" r:id="rId110" tooltip="Завантажити сертифікат" display="Завантажити сертифікат"/>
    <hyperlink ref="F112" r:id="rId111" tooltip="Завантажити сертифікат" display="Завантажити сертифікат"/>
    <hyperlink ref="F113" r:id="rId112" tooltip="Завантажити сертифікат" display="Завантажити сертифікат"/>
    <hyperlink ref="F114" r:id="rId113" tooltip="Завантажити сертифікат" display="Завантажити сертифікат"/>
    <hyperlink ref="F115" r:id="rId114" tooltip="Завантажити сертифікат" display="Завантажити сертифікат"/>
    <hyperlink ref="F116" r:id="rId115" tooltip="Завантажити сертифікат" display="Завантажити сертифікат"/>
    <hyperlink ref="F117" r:id="rId116" tooltip="Завантажити сертифікат" display="Завантажити сертифікат"/>
    <hyperlink ref="F118" r:id="rId117" tooltip="Завантажити сертифікат" display="Завантажити сертифікат"/>
    <hyperlink ref="F119" r:id="rId118" tooltip="Завантажити сертифікат" display="Завантажити сертифікат"/>
    <hyperlink ref="F120" r:id="rId119" tooltip="Завантажити сертифікат" display="Завантажити сертифікат"/>
    <hyperlink ref="F121" r:id="rId120" tooltip="Завантажити сертифікат" display="Завантажити сертифікат"/>
    <hyperlink ref="F122" r:id="rId121" tooltip="Завантажити сертифікат" display="Завантажити сертифікат"/>
    <hyperlink ref="F123" r:id="rId122" tooltip="Завантажити сертифікат" display="Завантажити сертифікат"/>
    <hyperlink ref="F124" r:id="rId123" tooltip="Завантажити сертифікат" display="Завантажити сертифікат"/>
    <hyperlink ref="F125" r:id="rId124" tooltip="Завантажити сертифікат" display="Завантажити сертифікат"/>
    <hyperlink ref="F126" r:id="rId125" tooltip="Завантажити сертифікат" display="Завантажити сертифікат"/>
    <hyperlink ref="F127" r:id="rId126" tooltip="Завантажити сертифікат" display="Завантажити сертифікат"/>
    <hyperlink ref="F128" r:id="rId127" tooltip="Завантажити сертифікат" display="Завантажити сертифікат"/>
    <hyperlink ref="F129" r:id="rId128" tooltip="Завантажити сертифікат" display="Завантажити сертифікат"/>
    <hyperlink ref="F130" r:id="rId129" tooltip="Завантажити сертифікат" display="Завантажити сертифікат"/>
    <hyperlink ref="F131" r:id="rId130" tooltip="Завантажити сертифікат" display="Завантажити сертифікат"/>
    <hyperlink ref="F132" r:id="rId131" tooltip="Завантажити сертифікат" display="Завантажити сертифікат"/>
    <hyperlink ref="F133" r:id="rId132" tooltip="Завантажити сертифікат" display="Завантажити сертифікат"/>
    <hyperlink ref="F134" r:id="rId133" tooltip="Завантажити сертифікат" display="Завантажити сертифікат"/>
    <hyperlink ref="F135" r:id="rId134" tooltip="Завантажити сертифікат" display="Завантажити сертифікат"/>
    <hyperlink ref="F136" r:id="rId135" tooltip="Завантажити сертифікат" display="Завантажити сертифікат"/>
    <hyperlink ref="F137" r:id="rId136" tooltip="Завантажити сертифікат" display="Завантажити сертифікат"/>
    <hyperlink ref="F138" r:id="rId137" tooltip="Завантажити сертифікат" display="Завантажити сертифікат"/>
    <hyperlink ref="F139" r:id="rId138" tooltip="Завантажити сертифікат" display="Завантажити сертифікат"/>
    <hyperlink ref="F140" r:id="rId139" tooltip="Завантажити сертифікат" display="Завантажити сертифікат"/>
    <hyperlink ref="F141" r:id="rId140" tooltip="Завантажити сертифікат" display="Завантажити сертифікат"/>
    <hyperlink ref="F142" r:id="rId141" tooltip="Завантажити сертифікат" display="Завантажити сертифікат"/>
    <hyperlink ref="F143" r:id="rId142" tooltip="Завантажити сертифікат" display="Завантажити сертифікат"/>
    <hyperlink ref="F144" r:id="rId143" tooltip="Завантажити сертифікат" display="Завантажити сертифікат"/>
    <hyperlink ref="F145" r:id="rId144" tooltip="Завантажити сертифікат" display="Завантажити сертифікат"/>
    <hyperlink ref="F146" r:id="rId145" tooltip="Завантажити сертифікат" display="Завантажити сертифікат"/>
    <hyperlink ref="F147" r:id="rId146" tooltip="Завантажити сертифікат" display="Завантажити сертифікат"/>
    <hyperlink ref="F148" r:id="rId147" tooltip="Завантажити сертифікат" display="Завантажити сертифікат"/>
    <hyperlink ref="F149" r:id="rId148" tooltip="Завантажити сертифікат" display="Завантажити сертифікат"/>
    <hyperlink ref="F150" r:id="rId149" tooltip="Завантажити сертифікат" display="Завантажити сертифікат"/>
    <hyperlink ref="F151" r:id="rId150" tooltip="Завантажити сертифікат" display="Завантажити сертифікат"/>
    <hyperlink ref="F152" r:id="rId151" tooltip="Завантажити сертифікат" display="Завантажити сертифікат"/>
    <hyperlink ref="F153" r:id="rId152" tooltip="Завантажити сертифікат" display="Завантажити сертифікат"/>
    <hyperlink ref="F154" r:id="rId153" tooltip="Завантажити сертифікат" display="Завантажити сертифікат"/>
    <hyperlink ref="F155" r:id="rId154" tooltip="Завантажити сертифікат" display="Завантажити сертифікат"/>
    <hyperlink ref="F156" r:id="rId155" tooltip="Завантажити сертифікат" display="Завантажити сертифікат"/>
    <hyperlink ref="F157" r:id="rId156" tooltip="Завантажити сертифікат" display="Завантажити сертифікат"/>
    <hyperlink ref="F158" r:id="rId157" tooltip="Завантажити сертифікат" display="Завантажити сертифікат"/>
    <hyperlink ref="F159" r:id="rId158" tooltip="Завантажити сертифікат" display="Завантажити сертифікат"/>
    <hyperlink ref="F160" r:id="rId159" tooltip="Завантажити сертифікат" display="Завантажити сертифікат"/>
    <hyperlink ref="F161" r:id="rId160" tooltip="Завантажити сертифікат" display="Завантажити сертифікат"/>
    <hyperlink ref="F162" r:id="rId161" tooltip="Завантажити сертифікат" display="Завантажити сертифікат"/>
    <hyperlink ref="F163" r:id="rId162" tooltip="Завантажити сертифікат" display="Завантажити сертифікат"/>
    <hyperlink ref="F164" r:id="rId163" tooltip="Завантажити сертифікат" display="Завантажити сертифікат"/>
    <hyperlink ref="F165" r:id="rId164" tooltip="Завантажити сертифікат" display="Завантажити сертифікат"/>
    <hyperlink ref="F166" r:id="rId165" tooltip="Завантажити сертифікат" display="Завантажити сертифікат"/>
    <hyperlink ref="F167" r:id="rId166" tooltip="Завантажити сертифікат" display="Завантажити сертифікат"/>
    <hyperlink ref="F168" r:id="rId167" tooltip="Завантажити сертифікат" display="Завантажити сертифікат"/>
    <hyperlink ref="F169" r:id="rId168" tooltip="Завантажити сертифікат" display="Завантажити сертифікат"/>
    <hyperlink ref="F170" r:id="rId169" tooltip="Завантажити сертифікат" display="Завантажити сертифікат"/>
    <hyperlink ref="F171" r:id="rId170" tooltip="Завантажити сертифікат" display="Завантажити сертифікат"/>
    <hyperlink ref="F172" r:id="rId171" tooltip="Завантажити сертифікат" display="Завантажити сертифікат"/>
    <hyperlink ref="F173" r:id="rId172" tooltip="Завантажити сертифікат" display="Завантажити сертифікат"/>
    <hyperlink ref="F174" r:id="rId173" tooltip="Завантажити сертифікат" display="Завантажити сертифікат"/>
    <hyperlink ref="F175" r:id="rId174" tooltip="Завантажити сертифікат" display="Завантажити сертифікат"/>
    <hyperlink ref="F176" r:id="rId175" tooltip="Завантажити сертифікат" display="Завантажити сертифікат"/>
    <hyperlink ref="F177" r:id="rId176" tooltip="Завантажити сертифікат" display="Завантажити сертифікат"/>
    <hyperlink ref="F178" r:id="rId177" tooltip="Завантажити сертифікат" display="Завантажити сертифікат"/>
    <hyperlink ref="F179" r:id="rId178" tooltip="Завантажити сертифікат" display="Завантажити сертифікат"/>
    <hyperlink ref="F180" r:id="rId179" tooltip="Завантажити сертифікат" display="Завантажити сертифікат"/>
    <hyperlink ref="F181" r:id="rId180" tooltip="Завантажити сертифікат" display="Завантажити сертифікат"/>
    <hyperlink ref="F182" r:id="rId181" tooltip="Завантажити сертифікат" display="Завантажити сертифікат"/>
    <hyperlink ref="F183" r:id="rId182" tooltip="Завантажити сертифікат" display="Завантажити сертифікат"/>
    <hyperlink ref="F184" r:id="rId183" tooltip="Завантажити сертифікат" display="Завантажити сертифікат"/>
    <hyperlink ref="F185" r:id="rId184" tooltip="Завантажити сертифікат" display="Завантажити сертифікат"/>
    <hyperlink ref="F186" r:id="rId185" tooltip="Завантажити сертифікат" display="Завантажити сертифікат"/>
    <hyperlink ref="F187" r:id="rId186" tooltip="Завантажити сертифікат" display="Завантажити сертифікат"/>
    <hyperlink ref="F188" r:id="rId187" tooltip="Завантажити сертифікат" display="Завантажити сертифікат"/>
    <hyperlink ref="F189" r:id="rId188" tooltip="Завантажити сертифікат" display="Завантажити сертифікат"/>
    <hyperlink ref="F190" r:id="rId189" tooltip="Завантажити сертифікат" display="Завантажити сертифікат"/>
    <hyperlink ref="F191" r:id="rId190" tooltip="Завантажити сертифікат" display="Завантажити сертифікат"/>
    <hyperlink ref="F192" r:id="rId191" tooltip="Завантажити сертифікат" display="Завантажити сертифікат"/>
    <hyperlink ref="F193" r:id="rId192" tooltip="Завантажити сертифікат" display="Завантажити сертифікат"/>
    <hyperlink ref="F194" r:id="rId193" tooltip="Завантажити сертифікат" display="Завантажити сертифікат"/>
    <hyperlink ref="F195" r:id="rId194" tooltip="Завантажити сертифікат" display="Завантажити сертифікат"/>
    <hyperlink ref="F196" r:id="rId195" tooltip="Завантажити сертифікат" display="Завантажити сертифікат"/>
    <hyperlink ref="F197" r:id="rId196" tooltip="Завантажити сертифікат" display="Завантажити сертифікат"/>
    <hyperlink ref="F198" r:id="rId197" tooltip="Завантажити сертифікат" display="Завантажити сертифікат"/>
    <hyperlink ref="F199" r:id="rId198" tooltip="Завантажити сертифікат" display="Завантажити сертифікат"/>
    <hyperlink ref="F200" r:id="rId199" tooltip="Завантажити сертифікат" display="Завантажити сертифікат"/>
    <hyperlink ref="F201" r:id="rId200" tooltip="Завантажити сертифікат" display="Завантажити сертифікат"/>
    <hyperlink ref="F202" r:id="rId201" tooltip="Завантажити сертифікат" display="Завантажити сертифікат"/>
    <hyperlink ref="F203" r:id="rId202" tooltip="Завантажити сертифікат" display="Завантажити сертифікат"/>
    <hyperlink ref="F204" r:id="rId203" tooltip="Завантажити сертифікат" display="Завантажити сертифікат"/>
    <hyperlink ref="F205" r:id="rId204" tooltip="Завантажити сертифікат" display="Завантажити сертифікат"/>
    <hyperlink ref="F206" r:id="rId205" tooltip="Завантажити сертифікат" display="Завантажити сертифікат"/>
    <hyperlink ref="F207" r:id="rId206" tooltip="Завантажити сертифікат" display="Завантажити сертифікат"/>
    <hyperlink ref="F208" r:id="rId207" tooltip="Завантажити сертифікат" display="Завантажити сертифікат"/>
    <hyperlink ref="F209" r:id="rId208" tooltip="Завантажити сертифікат" display="Завантажити сертифікат"/>
    <hyperlink ref="F210" r:id="rId209" tooltip="Завантажити сертифікат" display="Завантажити сертифікат"/>
    <hyperlink ref="F211" r:id="rId210" tooltip="Завантажити сертифікат" display="Завантажити сертифікат"/>
    <hyperlink ref="F212" r:id="rId211" tooltip="Завантажити сертифікат" display="Завантажити сертифікат"/>
    <hyperlink ref="F213" r:id="rId212" tooltip="Завантажити сертифікат" display="Завантажити сертифікат"/>
    <hyperlink ref="F214" r:id="rId213" tooltip="Завантажити сертифікат" display="Завантажити сертифікат"/>
    <hyperlink ref="F215" r:id="rId214" tooltip="Завантажити сертифікат" display="Завантажити сертифікат"/>
    <hyperlink ref="F216" r:id="rId215" tooltip="Завантажити сертифікат" display="Завантажити сертифікат"/>
    <hyperlink ref="F217" r:id="rId216" tooltip="Завантажити сертифікат" display="Завантажити сертифікат"/>
    <hyperlink ref="F218" r:id="rId217" tooltip="Завантажити сертифікат" display="Завантажити сертифікат"/>
    <hyperlink ref="F219" r:id="rId218" tooltip="Завантажити сертифікат" display="Завантажити сертифікат"/>
    <hyperlink ref="F220" r:id="rId219" tooltip="Завантажити сертифікат" display="Завантажити сертифікат"/>
    <hyperlink ref="F221" r:id="rId220" tooltip="Завантажити сертифікат" display="Завантажити сертифікат"/>
    <hyperlink ref="F222" r:id="rId221" tooltip="Завантажити сертифікат" display="Завантажити сертифікат"/>
    <hyperlink ref="F223" r:id="rId222" tooltip="Завантажити сертифікат" display="Завантажити сертифікат"/>
    <hyperlink ref="F224" r:id="rId223" tooltip="Завантажити сертифікат" display="Завантажити сертифікат"/>
    <hyperlink ref="F225" r:id="rId224" tooltip="Завантажити сертифікат" display="Завантажити сертифікат"/>
    <hyperlink ref="F226" r:id="rId225" tooltip="Завантажити сертифікат" display="Завантажити сертифікат"/>
    <hyperlink ref="F227" r:id="rId226" tooltip="Завантажити сертифікат" display="Завантажити сертифікат"/>
    <hyperlink ref="F228" r:id="rId227" tooltip="Завантажити сертифікат" display="Завантажити сертифікат"/>
    <hyperlink ref="F229" r:id="rId228" tooltip="Завантажити сертифікат" display="Завантажити сертифікат"/>
    <hyperlink ref="F230" r:id="rId229" tooltip="Завантажити сертифікат" display="Завантажити сертифікат"/>
    <hyperlink ref="F231" r:id="rId230" tooltip="Завантажити сертифікат" display="Завантажити сертифікат"/>
    <hyperlink ref="F232" r:id="rId231" tooltip="Завантажити сертифікат" display="Завантажити сертифікат"/>
    <hyperlink ref="F233" r:id="rId232" tooltip="Завантажити сертифікат" display="Завантажити сертифікат"/>
    <hyperlink ref="F234" r:id="rId233" tooltip="Завантажити сертифікат" display="Завантажити сертифікат"/>
    <hyperlink ref="F235" r:id="rId234" tooltip="Завантажити сертифікат" display="Завантажити сертифікат"/>
    <hyperlink ref="F238" r:id="rId235" tooltip="Завантажити сертифікат" display="Завантажити сертифікат"/>
    <hyperlink ref="F239" r:id="rId236" tooltip="Завантажити сертифікат" display="Завантажити сертифікат"/>
    <hyperlink ref="F240" r:id="rId237" tooltip="Завантажити сертифікат" display="Завантажити сертифікат"/>
    <hyperlink ref="F241" r:id="rId238" tooltip="Завантажити сертифікат" display="Завантажити сертифікат"/>
    <hyperlink ref="F242" r:id="rId239" tooltip="Завантажити сертифікат" display="Завантажити сертифікат"/>
    <hyperlink ref="F243" r:id="rId240" tooltip="Завантажити сертифікат" display="Завантажити сертифікат"/>
    <hyperlink ref="F244" r:id="rId241" tooltip="Завантажити сертифікат" display="Завантажити сертифікат"/>
    <hyperlink ref="F245" r:id="rId242" tooltip="Завантажити сертифікат" display="Завантажити сертифікат"/>
    <hyperlink ref="F246" r:id="rId243" tooltip="Завантажити сертифікат" display="Завантажити сертифікат"/>
    <hyperlink ref="F247" r:id="rId244" tooltip="Завантажити сертифікат" display="Завантажити сертифікат"/>
    <hyperlink ref="F248" r:id="rId245" tooltip="Завантажити сертифікат" display="Завантажити сертифікат"/>
    <hyperlink ref="F249" r:id="rId246" tooltip="Завантажити сертифікат" display="Завантажити сертифікат"/>
    <hyperlink ref="F250" r:id="rId247" tooltip="Завантажити сертифікат" display="Завантажити сертифікат"/>
    <hyperlink ref="F251" r:id="rId248" tooltip="Завантажити сертифікат" display="Завантажити сертифікат"/>
    <hyperlink ref="F252" r:id="rId249" tooltip="Завантажити сертифікат" display="Завантажити сертифікат"/>
    <hyperlink ref="F253" r:id="rId250" tooltip="Завантажити сертифікат" display="Завантажити сертифікат"/>
    <hyperlink ref="F254" r:id="rId251" tooltip="Завантажити сертифікат" display="Завантажити сертифікат"/>
    <hyperlink ref="F255" r:id="rId252" tooltip="Завантажити сертифікат" display="Завантажити сертифікат"/>
    <hyperlink ref="F256" r:id="rId253" tooltip="Завантажити сертифікат" display="Завантажити сертифікат"/>
    <hyperlink ref="F257" r:id="rId254" tooltip="Завантажити сертифікат" display="Завантажити сертифікат"/>
    <hyperlink ref="F258" r:id="rId255" tooltip="Завантажити сертифікат" display="Завантажити сертифікат"/>
    <hyperlink ref="F259" r:id="rId256" tooltip="Завантажити сертифікат" display="Завантажити сертифікат"/>
    <hyperlink ref="F260" r:id="rId257" tooltip="Завантажити сертифікат" display="Завантажити сертифікат"/>
    <hyperlink ref="F261" r:id="rId258" tooltip="Завантажити сертифікат" display="Завантажити сертифікат"/>
    <hyperlink ref="F262" r:id="rId259" tooltip="Завантажити сертифікат" display="Завантажити сертифікат"/>
    <hyperlink ref="F263" r:id="rId260" tooltip="Завантажити сертифікат" display="Завантажити сертифікат"/>
    <hyperlink ref="F264" r:id="rId261" tooltip="Завантажити сертифікат" display="Завантажити сертифікат"/>
    <hyperlink ref="F265" r:id="rId262" tooltip="Завантажити сертифікат" display="Завантажити сертифікат"/>
    <hyperlink ref="F266" r:id="rId263" tooltip="Завантажити сертифікат" display="Завантажити сертифікат"/>
    <hyperlink ref="F267" r:id="rId264" tooltip="Завантажити сертифікат" display="Завантажити сертифікат"/>
    <hyperlink ref="F268" r:id="rId265" tooltip="Завантажити сертифікат" display="Завантажити сертифікат"/>
    <hyperlink ref="F269" r:id="rId266" tooltip="Завантажити сертифікат" display="Завантажити сертифікат"/>
    <hyperlink ref="F270" r:id="rId267" tooltip="Завантажити сертифікат" display="Завантажити сертифікат"/>
    <hyperlink ref="F271" r:id="rId268" tooltip="Завантажити сертифікат" display="Завантажити сертифікат"/>
    <hyperlink ref="F272" r:id="rId269" tooltip="Завантажити сертифікат" display="Завантажити сертифікат"/>
    <hyperlink ref="F273" r:id="rId270" tooltip="Завантажити сертифікат" display="Завантажити сертифікат"/>
    <hyperlink ref="F274" r:id="rId271" tooltip="Завантажити сертифікат" display="Завантажити сертифікат"/>
    <hyperlink ref="F275" r:id="rId272" tooltip="Завантажити сертифікат" display="Завантажити сертифікат"/>
    <hyperlink ref="F276" r:id="rId273" tooltip="Завантажити сертифікат" display="Завантажити сертифікат"/>
    <hyperlink ref="F277" r:id="rId274" tooltip="Завантажити сертифікат" display="Завантажити сертифікат"/>
    <hyperlink ref="F278" r:id="rId275" tooltip="Завантажити сертифікат" display="Завантажити сертифікат"/>
    <hyperlink ref="F279" r:id="rId276" tooltip="Завантажити сертифікат" display="Завантажити сертифікат"/>
    <hyperlink ref="F280" r:id="rId277" tooltip="Завантажити сертифікат" display="Завантажити сертифікат"/>
    <hyperlink ref="F281" r:id="rId278" tooltip="Завантажити сертифікат" display="Завантажити сертифікат"/>
    <hyperlink ref="F282" r:id="rId279" tooltip="Завантажити сертифікат" display="Завантажити сертифікат"/>
    <hyperlink ref="F283" r:id="rId280" tooltip="Завантажити сертифікат" display="Завантажити сертифікат"/>
    <hyperlink ref="F284" r:id="rId281" tooltip="Завантажити сертифікат" display="Завантажити сертифікат"/>
    <hyperlink ref="F285" r:id="rId282" tooltip="Завантажити сертифікат" display="Завантажити сертифікат"/>
    <hyperlink ref="F286" r:id="rId283" tooltip="Завантажити сертифікат" display="Завантажити сертифікат"/>
    <hyperlink ref="F287" r:id="rId284" tooltip="Завантажити сертифікат" display="Завантажити сертифікат"/>
    <hyperlink ref="F288" r:id="rId285" tooltip="Завантажити сертифікат" display="Завантажити сертифікат"/>
    <hyperlink ref="F289" r:id="rId286" tooltip="Завантажити сертифікат" display="Завантажити сертифікат"/>
    <hyperlink ref="F290" r:id="rId287" tooltip="Завантажити сертифікат" display="Завантажити сертифікат"/>
    <hyperlink ref="F291" r:id="rId288" tooltip="Завантажити сертифікат" display="Завантажити сертифікат"/>
    <hyperlink ref="F292" r:id="rId289" tooltip="Завантажити сертифікат" display="Завантажити сертифікат"/>
    <hyperlink ref="F293" r:id="rId290" tooltip="Завантажити сертифікат" display="Завантажити сертифікат"/>
    <hyperlink ref="F294" r:id="rId291" tooltip="Завантажити сертифікат" display="Завантажити сертифікат"/>
    <hyperlink ref="F295" r:id="rId292" tooltip="Завантажити сертифікат" display="Завантажити сертифікат"/>
    <hyperlink ref="F296" r:id="rId293" tooltip="Завантажити сертифікат" display="Завантажити сертифікат"/>
    <hyperlink ref="F297" r:id="rId294" tooltip="Завантажити сертифікат" display="Завантажити сертифікат"/>
    <hyperlink ref="F298" r:id="rId295" tooltip="Завантажити сертифікат" display="Завантажити сертифікат"/>
    <hyperlink ref="F299" r:id="rId296" tooltip="Завантажити сертифікат" display="Завантажити сертифікат"/>
    <hyperlink ref="F300" r:id="rId297" tooltip="Завантажити сертифікат" display="Завантажити сертифікат"/>
    <hyperlink ref="F301" r:id="rId298" tooltip="Завантажити сертифікат" display="Завантажити сертифікат"/>
    <hyperlink ref="F302" r:id="rId299" tooltip="Завантажити сертифікат" display="Завантажити сертифікат"/>
    <hyperlink ref="F303" r:id="rId300" tooltip="Завантажити сертифікат" display="Завантажити сертифікат"/>
    <hyperlink ref="F304" r:id="rId301" tooltip="Завантажити сертифікат" display="Завантажити сертифікат"/>
    <hyperlink ref="F305" r:id="rId302" tooltip="Завантажити сертифікат" display="Завантажити сертифікат"/>
    <hyperlink ref="F306" r:id="rId303" tooltip="Завантажити сертифікат" display="Завантажити сертифікат"/>
    <hyperlink ref="F307" r:id="rId304" tooltip="Завантажити сертифікат" display="Завантажити сертифікат"/>
    <hyperlink ref="F308" r:id="rId305" tooltip="Завантажити сертифікат" display="Завантажити сертифікат"/>
    <hyperlink ref="F309" r:id="rId306" tooltip="Завантажити сертифікат" display="Завантажити сертифікат"/>
    <hyperlink ref="F310" r:id="rId307" tooltip="Завантажити сертифікат" display="Завантажити сертифікат"/>
    <hyperlink ref="F311" r:id="rId308" tooltip="Завантажити сертифікат" display="Завантажити сертифікат"/>
    <hyperlink ref="F312" r:id="rId309" tooltip="Завантажити сертифікат" display="Завантажити сертифікат"/>
    <hyperlink ref="F313" r:id="rId310" tooltip="Завантажити сертифікат" display="Завантажити сертифікат"/>
    <hyperlink ref="F314" r:id="rId311" tooltip="Завантажити сертифікат" display="Завантажити сертифікат"/>
    <hyperlink ref="F315" r:id="rId312" tooltip="Завантажити сертифікат" display="Завантажити сертифікат"/>
    <hyperlink ref="F316" r:id="rId313" tooltip="Завантажити сертифікат" display="Завантажити сертифікат"/>
    <hyperlink ref="F317" r:id="rId314" tooltip="Завантажити сертифікат" display="Завантажити сертифікат"/>
    <hyperlink ref="F318" r:id="rId315" tooltip="Завантажити сертифікат" display="Завантажити сертифікат"/>
    <hyperlink ref="F319" r:id="rId316" tooltip="Завантажити сертифікат" display="Завантажити сертифікат"/>
    <hyperlink ref="F320" r:id="rId317" tooltip="Завантажити сертифікат" display="Завантажити сертифікат"/>
    <hyperlink ref="F321" r:id="rId318" tooltip="Завантажити сертифікат" display="Завантажити сертифікат"/>
    <hyperlink ref="F322" r:id="rId319" tooltip="Завантажити сертифікат" display="Завантажити сертифікат"/>
    <hyperlink ref="F323" r:id="rId320" tooltip="Завантажити сертифікат" display="Завантажити сертифікат"/>
    <hyperlink ref="F324" r:id="rId321" tooltip="Завантажити сертифікат" display="Завантажити сертифікат"/>
    <hyperlink ref="F325" r:id="rId322" tooltip="Завантажити сертифікат" display="Завантажити сертифікат"/>
    <hyperlink ref="F326" r:id="rId323" tooltip="Завантажити сертифікат" display="Завантажити сертифікат"/>
    <hyperlink ref="F327" r:id="rId324" tooltip="Завантажити сертифікат" display="Завантажити сертифікат"/>
    <hyperlink ref="F328" r:id="rId325" tooltip="Завантажити сертифікат" display="Завантажити сертифікат"/>
    <hyperlink ref="F329" r:id="rId326" tooltip="Завантажити сертифікат" display="Завантажити сертифікат"/>
    <hyperlink ref="F330" r:id="rId327" tooltip="Завантажити сертифікат" display="Завантажити сертифікат"/>
    <hyperlink ref="F331" r:id="rId328" tooltip="Завантажити сертифікат" display="Завантажити сертифікат"/>
    <hyperlink ref="F332" r:id="rId329" tooltip="Завантажити сертифікат" display="Завантажити сертифікат"/>
    <hyperlink ref="F333" r:id="rId330" tooltip="Завантажити сертифікат" display="Завантажити сертифікат"/>
    <hyperlink ref="F334" r:id="rId331" tooltip="Завантажити сертифікат" display="Завантажити сертифікат"/>
    <hyperlink ref="F335" r:id="rId332" tooltip="Завантажити сертифікат" display="Завантажити сертифікат"/>
    <hyperlink ref="F336" r:id="rId333" tooltip="Завантажити сертифікат" display="Завантажити сертифікат"/>
    <hyperlink ref="F337" r:id="rId334" tooltip="Завантажити сертифікат" display="Завантажити сертифікат"/>
    <hyperlink ref="F338" r:id="rId335" tooltip="Завантажити сертифікат" display="Завантажити сертифікат"/>
    <hyperlink ref="F339" r:id="rId336" tooltip="Завантажити сертифікат" display="Завантажити сертифікат"/>
    <hyperlink ref="F340" r:id="rId337" tooltip="Завантажити сертифікат" display="Завантажити сертифікат"/>
    <hyperlink ref="F341" r:id="rId338" tooltip="Завантажити сертифікат" display="Завантажити сертифікат"/>
    <hyperlink ref="F342" r:id="rId339" tooltip="Завантажити сертифікат" display="Завантажити сертифікат"/>
    <hyperlink ref="F343" r:id="rId340" tooltip="Завантажити сертифікат" display="Завантажити сертифікат"/>
    <hyperlink ref="F344" r:id="rId341" tooltip="Завантажити сертифікат" display="Завантажити сертифікат"/>
    <hyperlink ref="F345" r:id="rId342" tooltip="Завантажити сертифікат" display="Завантажити сертифікат"/>
    <hyperlink ref="F346" r:id="rId343" tooltip="Завантажити сертифікат" display="Завантажити сертифікат"/>
    <hyperlink ref="F347" r:id="rId344" tooltip="Завантажити сертифікат" display="Завантажити сертифікат"/>
    <hyperlink ref="F348" r:id="rId345" tooltip="Завантажити сертифікат" display="Завантажити сертифікат"/>
    <hyperlink ref="F349" r:id="rId346" tooltip="Завантажити сертифікат" display="Завантажити сертифікат"/>
    <hyperlink ref="F350" r:id="rId347" tooltip="Завантажити сертифікат" display="Завантажити сертифікат"/>
    <hyperlink ref="F351" r:id="rId348" tooltip="Завантажити сертифікат" display="Завантажити сертифікат"/>
    <hyperlink ref="F352" r:id="rId349" tooltip="Завантажити сертифікат" display="Завантажити сертифікат"/>
    <hyperlink ref="F353" r:id="rId350" tooltip="Завантажити сертифікат" display="Завантажити сертифікат"/>
    <hyperlink ref="F354" r:id="rId351" tooltip="Завантажити сертифікат" display="Завантажити сертифікат"/>
    <hyperlink ref="F355" r:id="rId352" tooltip="Завантажити сертифікат" display="Завантажити сертифікат"/>
    <hyperlink ref="F356" r:id="rId353" tooltip="Завантажити сертифікат" display="Завантажити сертифікат"/>
    <hyperlink ref="F357" r:id="rId354" tooltip="Завантажити сертифікат" display="Завантажити сертифікат"/>
    <hyperlink ref="F358" r:id="rId355" tooltip="Завантажити сертифікат" display="Завантажити сертифікат"/>
    <hyperlink ref="F359" r:id="rId356" tooltip="Завантажити сертифікат" display="Завантажити сертифікат"/>
    <hyperlink ref="F360" r:id="rId357" tooltip="Завантажити сертифікат" display="Завантажити сертифікат"/>
    <hyperlink ref="F361" r:id="rId358" tooltip="Завантажити сертифікат" display="Завантажити сертифікат"/>
    <hyperlink ref="F362" r:id="rId359" tooltip="Завантажити сертифікат" display="Завантажити сертифікат"/>
    <hyperlink ref="F363" r:id="rId360" tooltip="Завантажити сертифікат" display="Завантажити сертифікат"/>
    <hyperlink ref="F364" r:id="rId361" tooltip="Завантажити сертифікат" display="Завантажити сертифікат"/>
    <hyperlink ref="F365" r:id="rId362" tooltip="Завантажити сертифікат" display="Завантажити сертифікат"/>
    <hyperlink ref="F366" r:id="rId363" tooltip="Завантажити сертифікат" display="Завантажити сертифікат"/>
    <hyperlink ref="F367" r:id="rId364" tooltip="Завантажити сертифікат" display="Завантажити сертифікат"/>
    <hyperlink ref="F368" r:id="rId365" tooltip="Завантажити сертифікат" display="Завантажити сертифікат"/>
    <hyperlink ref="F369" r:id="rId366" tooltip="Завантажити сертифікат" display="Завантажити сертифікат"/>
    <hyperlink ref="F370" r:id="rId367" tooltip="Завантажити сертифікат" display="Завантажити сертифікат"/>
    <hyperlink ref="F371" r:id="rId368" tooltip="Завантажити сертифікат" display="Завантажити сертифікат"/>
    <hyperlink ref="F372" r:id="rId369" tooltip="Завантажити сертифікат" display="Завантажити сертифікат"/>
    <hyperlink ref="F373" r:id="rId370" tooltip="Завантажити сертифікат" display="Завантажити сертифікат"/>
    <hyperlink ref="F374" r:id="rId371" tooltip="Завантажити сертифікат" display="Завантажити сертифікат"/>
    <hyperlink ref="F375" r:id="rId372" tooltip="Завантажити сертифікат" display="Завантажити сертифікат"/>
    <hyperlink ref="F376" r:id="rId373" tooltip="Завантажити сертифікат" display="Завантажити сертифікат"/>
    <hyperlink ref="F377" r:id="rId374" tooltip="Завантажити сертифікат" display="Завантажити сертифікат"/>
    <hyperlink ref="F378" r:id="rId375" tooltip="Завантажити сертифікат" display="Завантажити сертифікат"/>
    <hyperlink ref="F379" r:id="rId376" tooltip="Завантажити сертифікат" display="Завантажити сертифікат"/>
    <hyperlink ref="F380" r:id="rId377" tooltip="Завантажити сертифікат" display="Завантажити сертифікат"/>
    <hyperlink ref="F381" r:id="rId378" tooltip="Завантажити сертифікат" display="Завантажити сертифікат"/>
    <hyperlink ref="F382" r:id="rId379" tooltip="Завантажити сертифікат" display="Завантажити сертифікат"/>
    <hyperlink ref="F383" r:id="rId380" tooltip="Завантажити сертифікат" display="Завантажити сертифікат"/>
    <hyperlink ref="F384" r:id="rId381" tooltip="Завантажити сертифікат" display="Завантажити сертифікат"/>
    <hyperlink ref="F385" r:id="rId382" tooltip="Завантажити сертифікат" display="Завантажити сертифікат"/>
    <hyperlink ref="F386" r:id="rId383" tooltip="Завантажити сертифікат" display="Завантажити сертифікат"/>
    <hyperlink ref="F387" r:id="rId384" tooltip="Завантажити сертифікат" display="Завантажити сертифікат"/>
    <hyperlink ref="F388" r:id="rId385" tooltip="Завантажити сертифікат" display="Завантажити сертифікат"/>
    <hyperlink ref="F389" r:id="rId386" tooltip="Завантажити сертифікат" display="Завантажити сертифікат"/>
    <hyperlink ref="F390" r:id="rId387" tooltip="Завантажити сертифікат" display="Завантажити сертифікат"/>
    <hyperlink ref="F391" r:id="rId388" tooltip="Завантажити сертифікат" display="Завантажити сертифікат"/>
    <hyperlink ref="F392" r:id="rId389" tooltip="Завантажити сертифікат" display="Завантажити сертифікат"/>
    <hyperlink ref="F393" r:id="rId390" tooltip="Завантажити сертифікат" display="Завантажити сертифікат"/>
    <hyperlink ref="F394" r:id="rId391" tooltip="Завантажити сертифікат" display="Завантажити сертифікат"/>
    <hyperlink ref="F395" r:id="rId392" tooltip="Завантажити сертифікат" display="Завантажити сертифікат"/>
    <hyperlink ref="F396" r:id="rId393" tooltip="Завантажити сертифікат" display="Завантажити сертифікат"/>
    <hyperlink ref="F397" r:id="rId394" tooltip="Завантажити сертифікат" display="Завантажити сертифікат"/>
    <hyperlink ref="F398" r:id="rId395" tooltip="Завантажити сертифікат" display="Завантажити сертифікат"/>
    <hyperlink ref="F399" r:id="rId396" tooltip="Завантажити сертифікат" display="Завантажити сертифікат"/>
    <hyperlink ref="F400" r:id="rId397" tooltip="Завантажити сертифікат" display="Завантажити сертифікат"/>
    <hyperlink ref="F401" r:id="rId398" tooltip="Завантажити сертифікат" display="Завантажити сертифікат"/>
    <hyperlink ref="F402" r:id="rId399" tooltip="Завантажити сертифікат" display="Завантажити сертифікат"/>
    <hyperlink ref="F403" r:id="rId400" tooltip="Завантажити сертифікат" display="Завантажити сертифікат"/>
    <hyperlink ref="F404" r:id="rId401" tooltip="Завантажити сертифікат" display="Завантажити сертифікат"/>
    <hyperlink ref="F405" r:id="rId402" tooltip="Завантажити сертифікат" display="Завантажити сертифікат"/>
    <hyperlink ref="F406" r:id="rId403" tooltip="Завантажити сертифікат" display="Завантажити сертифікат"/>
    <hyperlink ref="F407" r:id="rId404" tooltip="Завантажити сертифікат" display="Завантажити сертифікат"/>
    <hyperlink ref="F408" r:id="rId405" tooltip="Завантажити сертифікат" display="Завантажити сертифікат"/>
    <hyperlink ref="F409" r:id="rId406" tooltip="Завантажити сертифікат" display="Завантажити сертифікат"/>
    <hyperlink ref="F410" r:id="rId407" tooltip="Завантажити сертифікат" display="Завантажити сертифікат"/>
    <hyperlink ref="F411" r:id="rId408" tooltip="Завантажити сертифікат" display="Завантажити сертифікат"/>
    <hyperlink ref="F412" r:id="rId409" tooltip="Завантажити сертифікат" display="Завантажити сертифікат"/>
    <hyperlink ref="F413" r:id="rId410" tooltip="Завантажити сертифікат" display="Завантажити сертифікат"/>
    <hyperlink ref="F414" r:id="rId411" tooltip="Завантажити сертифікат" display="Завантажити сертифікат"/>
    <hyperlink ref="F415" r:id="rId412" tooltip="Завантажити сертифікат" display="Завантажити сертифікат"/>
    <hyperlink ref="F416" r:id="rId413" tooltip="Завантажити сертифікат" display="Завантажити сертифікат"/>
    <hyperlink ref="F417" r:id="rId414" tooltip="Завантажити сертифікат" display="Завантажити сертифікат"/>
    <hyperlink ref="F418" r:id="rId415" tooltip="Завантажити сертифікат" display="Завантажити сертифікат"/>
    <hyperlink ref="F419" r:id="rId416" tooltip="Завантажити сертифікат" display="Завантажити сертифікат"/>
    <hyperlink ref="F420" r:id="rId417" tooltip="Завантажити сертифікат" display="Завантажити сертифікат"/>
    <hyperlink ref="F421" r:id="rId418" tooltip="Завантажити сертифікат" display="Завантажити сертифікат"/>
    <hyperlink ref="F422" r:id="rId419" tooltip="Завантажити сертифікат" display="Завантажити сертифікат"/>
    <hyperlink ref="F423" r:id="rId420" tooltip="Завантажити сертифікат" display="Завантажити сертифікат"/>
    <hyperlink ref="F424" r:id="rId421" tooltip="Завантажити сертифікат" display="Завантажити сертифікат"/>
    <hyperlink ref="F425" r:id="rId422" tooltip="Завантажити сертифікат" display="Завантажити сертифікат"/>
    <hyperlink ref="F426" r:id="rId423" tooltip="Завантажити сертифікат" display="Завантажити сертифікат"/>
    <hyperlink ref="F427" r:id="rId424" tooltip="Завантажити сертифікат" display="Завантажити сертифікат"/>
    <hyperlink ref="F428" r:id="rId425" tooltip="Завантажити сертифікат" display="Завантажити сертифікат"/>
    <hyperlink ref="F429" r:id="rId426" tooltip="Завантажити сертифікат" display="Завантажити сертифікат"/>
    <hyperlink ref="F430" r:id="rId427" tooltip="Завантажити сертифікат" display="Завантажити сертифікат"/>
    <hyperlink ref="F431" r:id="rId428" tooltip="Завантажити сертифікат" display="Завантажити сертифікат"/>
    <hyperlink ref="F432" r:id="rId429" tooltip="Завантажити сертифікат" display="Завантажити сертифікат"/>
    <hyperlink ref="F433" r:id="rId430" tooltip="Завантажити сертифікат" display="Завантажити сертифікат"/>
    <hyperlink ref="F434" r:id="rId431" tooltip="Завантажити сертифікат" display="Завантажити сертифікат"/>
    <hyperlink ref="F435" r:id="rId432" tooltip="Завантажити сертифікат" display="Завантажити сертифікат"/>
    <hyperlink ref="F436" r:id="rId433" tooltip="Завантажити сертифікат" display="Завантажити сертифікат"/>
    <hyperlink ref="F437" r:id="rId434" tooltip="Завантажити сертифікат" display="Завантажити сертифікат"/>
    <hyperlink ref="F438" r:id="rId435" tooltip="Завантажити сертифікат" display="Завантажити сертифікат"/>
    <hyperlink ref="F439" r:id="rId436" tooltip="Завантажити сертифікат" display="Завантажити сертифікат"/>
    <hyperlink ref="F440" r:id="rId437" tooltip="Завантажити сертифікат" display="Завантажити сертифікат"/>
    <hyperlink ref="F441" r:id="rId438" tooltip="Завантажити сертифікат" display="Завантажити сертифікат"/>
    <hyperlink ref="F442" r:id="rId439" tooltip="Завантажити сертифікат" display="Завантажити сертифікат"/>
    <hyperlink ref="F443" r:id="rId440" tooltip="Завантажити сертифікат" display="Завантажити сертифікат"/>
    <hyperlink ref="F444" r:id="rId441" tooltip="Завантажити сертифікат" display="Завантажити сертифікат"/>
    <hyperlink ref="F445" r:id="rId442" tooltip="Завантажити сертифікат" display="Завантажити сертифікат"/>
    <hyperlink ref="F446" r:id="rId443" tooltip="Завантажити сертифікат" display="Завантажити сертифікат"/>
    <hyperlink ref="F447" r:id="rId444" tooltip="Завантажити сертифікат" display="Завантажити сертифікат"/>
    <hyperlink ref="F448" r:id="rId445" tooltip="Завантажити сертифікат" display="Завантажити сертифікат"/>
    <hyperlink ref="F449" r:id="rId446" tooltip="Завантажити сертифікат" display="Завантажити сертифікат"/>
    <hyperlink ref="F450" r:id="rId447" tooltip="Завантажити сертифікат" display="Завантажити сертифікат"/>
    <hyperlink ref="F451" r:id="rId448" tooltip="Завантажити сертифікат" display="Завантажити сертифікат"/>
    <hyperlink ref="F452" r:id="rId449" tooltip="Завантажити сертифікат" display="Завантажити сертифікат"/>
    <hyperlink ref="F453" r:id="rId450" tooltip="Завантажити сертифікат" display="Завантажити сертифікат"/>
    <hyperlink ref="F454" r:id="rId451" tooltip="Завантажити сертифікат" display="Завантажити сертифікат"/>
    <hyperlink ref="F455" r:id="rId452" tooltip="Завантажити сертифікат" display="Завантажити сертифікат"/>
    <hyperlink ref="F456" r:id="rId453" tooltip="Завантажити сертифікат" display="Завантажити сертифікат"/>
    <hyperlink ref="F457" r:id="rId454" tooltip="Завантажити сертифікат" display="Завантажити сертифікат"/>
    <hyperlink ref="F458" r:id="rId455" tooltip="Завантажити сертифікат" display="Завантажити сертифікат"/>
    <hyperlink ref="F459" r:id="rId456" tooltip="Завантажити сертифікат" display="Завантажити сертифікат"/>
    <hyperlink ref="F460" r:id="rId457" tooltip="Завантажити сертифікат" display="Завантажити сертифікат"/>
    <hyperlink ref="F461" r:id="rId458" tooltip="Завантажити сертифікат" display="Завантажити сертифікат"/>
    <hyperlink ref="F462" r:id="rId459" tooltip="Завантажити сертифікат" display="Завантажити сертифікат"/>
    <hyperlink ref="F463" r:id="rId460" tooltip="Завантажити сертифікат" display="Завантажити сертифікат"/>
    <hyperlink ref="F464" r:id="rId461" tooltip="Завантажити сертифікат" display="Завантажити сертифікат"/>
    <hyperlink ref="F465" r:id="rId462" tooltip="Завантажити сертифікат" display="Завантажити сертифікат"/>
    <hyperlink ref="F466" r:id="rId463" tooltip="Завантажити сертифікат" display="Завантажити сертифікат"/>
    <hyperlink ref="F467" r:id="rId464" tooltip="Завантажити сертифікат" display="Завантажити сертифікат"/>
    <hyperlink ref="F468" r:id="rId465" tooltip="Завантажити сертифікат" display="Завантажити сертифікат"/>
    <hyperlink ref="F469" r:id="rId466" tooltip="Завантажити сертифікат" display="Завантажити сертифікат"/>
    <hyperlink ref="F470" r:id="rId467" tooltip="Завантажити сертифікат" display="Завантажити сертифікат"/>
    <hyperlink ref="F471" r:id="rId468" tooltip="Завантажити сертифікат" display="Завантажити сертифікат"/>
    <hyperlink ref="F472" r:id="rId469" tooltip="Завантажити сертифікат" display="Завантажити сертифікат"/>
    <hyperlink ref="F473" r:id="rId470" tooltip="Завантажити сертифікат" display="Завантажити сертифікат"/>
    <hyperlink ref="F474" r:id="rId471" tooltip="Завантажити сертифікат" display="Завантажити сертифікат"/>
    <hyperlink ref="F475" r:id="rId472" tooltip="Завантажити сертифікат" display="Завантажити сертифікат"/>
    <hyperlink ref="F476" r:id="rId473" tooltip="Завантажити сертифікат" display="Завантажити сертифікат"/>
    <hyperlink ref="F477" r:id="rId474" tooltip="Завантажити сертифікат" display="Завантажити сертифікат"/>
    <hyperlink ref="F478" r:id="rId475" tooltip="Завантажити сертифікат" display="Завантажити сертифікат"/>
    <hyperlink ref="F479" r:id="rId476" tooltip="Завантажити сертифікат" display="Завантажити сертифікат"/>
    <hyperlink ref="F480" r:id="rId477" tooltip="Завантажити сертифікат" display="Завантажити сертифікат"/>
    <hyperlink ref="F481" r:id="rId478" tooltip="Завантажити сертифікат" display="Завантажити сертифікат"/>
    <hyperlink ref="F482" r:id="rId479" tooltip="Завантажити сертифікат" display="Завантажити сертифікат"/>
    <hyperlink ref="F483" r:id="rId480" tooltip="Завантажити сертифікат" display="Завантажити сертифікат"/>
    <hyperlink ref="F484" r:id="rId481" tooltip="Завантажити сертифікат" display="Завантажити сертифікат"/>
    <hyperlink ref="F485" r:id="rId482" tooltip="Завантажити сертифікат" display="Завантажити сертифікат"/>
    <hyperlink ref="F486" r:id="rId483" tooltip="Завантажити сертифікат" display="Завантажити сертифікат"/>
    <hyperlink ref="F487" r:id="rId484" tooltip="Завантажити сертифікат" display="Завантажити сертифікат"/>
    <hyperlink ref="F488" r:id="rId485" tooltip="Завантажити сертифікат" display="Завантажити сертифікат"/>
    <hyperlink ref="F489" r:id="rId486" tooltip="Завантажити сертифікат" display="Завантажити сертифікат"/>
    <hyperlink ref="F490" r:id="rId487" tooltip="Завантажити сертифікат" display="Завантажити сертифікат"/>
    <hyperlink ref="F491" r:id="rId488" tooltip="Завантажити сертифікат" display="Завантажити сертифікат"/>
    <hyperlink ref="F492" r:id="rId489" tooltip="Завантажити сертифікат" display="Завантажити сертифікат"/>
    <hyperlink ref="F493" r:id="rId490" tooltip="Завантажити сертифікат" display="Завантажити сертифікат"/>
    <hyperlink ref="F494" r:id="rId491" tooltip="Завантажити сертифікат" display="Завантажити сертифікат"/>
    <hyperlink ref="F495" r:id="rId492" tooltip="Завантажити сертифікат" display="Завантажити сертифікат"/>
    <hyperlink ref="F496" r:id="rId493" tooltip="Завантажити сертифікат" display="Завантажити сертифікат"/>
    <hyperlink ref="F497" r:id="rId494" tooltip="Завантажити сертифікат" display="Завантажити сертифікат"/>
    <hyperlink ref="F498" r:id="rId495" tooltip="Завантажити сертифікат" display="Завантажити сертифікат"/>
    <hyperlink ref="F499" r:id="rId496" tooltip="Завантажити сертифікат" display="Завантажити сертифікат"/>
    <hyperlink ref="F500" r:id="rId497" tooltip="Завантажити сертифікат" display="Завантажити сертифікат"/>
    <hyperlink ref="F501" r:id="rId498" tooltip="Завантажити сертифікат" display="Завантажити сертифікат"/>
    <hyperlink ref="F502" r:id="rId499" tooltip="Завантажити сертифікат" display="Завантажити сертифікат"/>
    <hyperlink ref="F503" r:id="rId500" tooltip="Завантажити сертифікат" display="Завантажити сертифікат"/>
    <hyperlink ref="F504" r:id="rId501" tooltip="Завантажити сертифікат" display="Завантажити сертифікат"/>
    <hyperlink ref="F505" r:id="rId502" tooltip="Завантажити сертифікат" display="Завантажити сертифікат"/>
    <hyperlink ref="F506" r:id="rId503" tooltip="Завантажити сертифікат" display="Завантажити сертифікат"/>
    <hyperlink ref="F507" r:id="rId504" tooltip="Завантажити сертифікат" display="Завантажити сертифікат"/>
    <hyperlink ref="F508" r:id="rId505" tooltip="Завантажити сертифікат" display="Завантажити сертифікат"/>
    <hyperlink ref="F509" r:id="rId506" tooltip="Завантажити сертифікат" display="Завантажити сертифікат"/>
    <hyperlink ref="F510" r:id="rId507" tooltip="Завантажити сертифікат" display="Завантажити сертифікат"/>
    <hyperlink ref="F511" r:id="rId508" tooltip="Завантажити сертифікат" display="Завантажити сертифікат"/>
    <hyperlink ref="F512" r:id="rId509" tooltip="Завантажити сертифікат" display="Завантажити сертифікат"/>
    <hyperlink ref="F513" r:id="rId510" tooltip="Завантажити сертифікат" display="Завантажити сертифікат"/>
    <hyperlink ref="F514" r:id="rId511" tooltip="Завантажити сертифікат" display="Завантажити сертифікат"/>
    <hyperlink ref="F515" r:id="rId512" tooltip="Завантажити сертифікат" display="Завантажити сертифікат"/>
    <hyperlink ref="F516" r:id="rId513" tooltip="Завантажити сертифікат" display="Завантажити сертифікат"/>
    <hyperlink ref="F517" r:id="rId514" tooltip="Завантажити сертифікат" display="Завантажити сертифікат"/>
    <hyperlink ref="F518" r:id="rId515" tooltip="Завантажити сертифікат" display="Завантажити сертифікат"/>
    <hyperlink ref="F519" r:id="rId516" tooltip="Завантажити сертифікат" display="Завантажити сертифікат"/>
    <hyperlink ref="F520" r:id="rId517" tooltip="Завантажити сертифікат" display="Завантажити сертифікат"/>
    <hyperlink ref="F521" r:id="rId518" tooltip="Завантажити сертифікат" display="Завантажити сертифікат"/>
    <hyperlink ref="F522" r:id="rId519" tooltip="Завантажити сертифікат" display="Завантажити сертифікат"/>
    <hyperlink ref="F523" r:id="rId520" tooltip="Завантажити сертифікат" display="Завантажити сертифікат"/>
    <hyperlink ref="F524" r:id="rId521" tooltip="Завантажити сертифікат" display="Завантажити сертифікат"/>
    <hyperlink ref="F525" r:id="rId522" tooltip="Завантажити сертифікат" display="Завантажити сертифікат"/>
    <hyperlink ref="F526" r:id="rId523" tooltip="Завантажити сертифікат" display="Завантажити сертифікат"/>
    <hyperlink ref="F527" r:id="rId524" tooltip="Завантажити сертифікат" display="Завантажити сертифікат"/>
    <hyperlink ref="F528" r:id="rId525" tooltip="Завантажити сертифікат" display="Завантажити сертифікат"/>
    <hyperlink ref="F529" r:id="rId526" tooltip="Завантажити сертифікат" display="Завантажити сертифікат"/>
    <hyperlink ref="F530" r:id="rId527" tooltip="Завантажити сертифікат" display="Завантажити сертифікат"/>
    <hyperlink ref="F531" r:id="rId528" tooltip="Завантажити сертифікат" display="Завантажити сертифікат"/>
    <hyperlink ref="F532" r:id="rId529" tooltip="Завантажити сертифікат" display="Завантажити сертифікат"/>
    <hyperlink ref="F533" r:id="rId530" tooltip="Завантажити сертифікат" display="Завантажити сертифікат"/>
    <hyperlink ref="F534" r:id="rId531" tooltip="Завантажити сертифікат" display="Завантажити сертифікат"/>
    <hyperlink ref="F535" r:id="rId532" tooltip="Завантажити сертифікат" display="Завантажити сертифікат"/>
    <hyperlink ref="F536" r:id="rId533" tooltip="Завантажити сертифікат" display="Завантажити сертифікат"/>
    <hyperlink ref="F537" r:id="rId534" tooltip="Завантажити сертифікат" display="Завантажити сертифікат"/>
    <hyperlink ref="F538" r:id="rId535" tooltip="Завантажити сертифікат" display="Завантажити сертифікат"/>
    <hyperlink ref="F539" r:id="rId536" tooltip="Завантажити сертифікат" display="Завантажити сертифікат"/>
    <hyperlink ref="F540" r:id="rId537" tooltip="Завантажити сертифікат" display="Завантажити сертифікат"/>
    <hyperlink ref="F541" r:id="rId538" tooltip="Завантажити сертифікат" display="Завантажити сертифікат"/>
    <hyperlink ref="F542" r:id="rId539" tooltip="Завантажити сертифікат" display="Завантажити сертифікат"/>
    <hyperlink ref="F543" r:id="rId540" tooltip="Завантажити сертифікат" display="Завантажити сертифікат"/>
    <hyperlink ref="F544" r:id="rId541" tooltip="Завантажити сертифікат" display="Завантажити сертифікат"/>
    <hyperlink ref="F545" r:id="rId542" tooltip="Завантажити сертифікат" display="Завантажити сертифікат"/>
    <hyperlink ref="F546" r:id="rId543" tooltip="Завантажити сертифікат" display="Завантажити сертифікат"/>
    <hyperlink ref="F547" r:id="rId544" tooltip="Завантажити сертифікат" display="Завантажити сертифікат"/>
    <hyperlink ref="F548" r:id="rId545" tooltip="Завантажити сертифікат" display="Завантажити сертифікат"/>
    <hyperlink ref="F549" r:id="rId546" tooltip="Завантажити сертифікат" display="Завантажити сертифікат"/>
    <hyperlink ref="F550" r:id="rId547" tooltip="Завантажити сертифікат" display="Завантажити сертифікат"/>
    <hyperlink ref="F551" r:id="rId548" tooltip="Завантажити сертифікат" display="Завантажити сертифікат"/>
    <hyperlink ref="F552" r:id="rId549" tooltip="Завантажити сертифікат" display="Завантажити сертифікат"/>
    <hyperlink ref="F553" r:id="rId550" tooltip="Завантажити сертифікат" display="Завантажити сертифікат"/>
    <hyperlink ref="F554" r:id="rId551" tooltip="Завантажити сертифікат" display="Завантажити сертифікат"/>
    <hyperlink ref="F555" r:id="rId552" tooltip="Завантажити сертифікат" display="Завантажити сертифікат"/>
    <hyperlink ref="F556" r:id="rId553" tooltip="Завантажити сертифікат" display="Завантажити сертифікат"/>
    <hyperlink ref="F557" r:id="rId554" tooltip="Завантажити сертифікат" display="Завантажити сертифікат"/>
    <hyperlink ref="F558" r:id="rId555" tooltip="Завантажити сертифікат" display="Завантажити сертифікат"/>
    <hyperlink ref="F559" r:id="rId556" tooltip="Завантажити сертифікат" display="Завантажити сертифікат"/>
    <hyperlink ref="F560" r:id="rId557" tooltip="Завантажити сертифікат" display="Завантажити сертифікат"/>
    <hyperlink ref="F561" r:id="rId558" tooltip="Завантажити сертифікат" display="Завантажити сертифікат"/>
    <hyperlink ref="F562" r:id="rId559" tooltip="Завантажити сертифікат" display="Завантажити сертифікат"/>
    <hyperlink ref="F563" r:id="rId560" tooltip="Завантажити сертифікат" display="Завантажити сертифікат"/>
    <hyperlink ref="F564" r:id="rId561" tooltip="Завантажити сертифікат" display="Завантажити сертифікат"/>
    <hyperlink ref="F565" r:id="rId562" tooltip="Завантажити сертифікат" display="Завантажити сертифікат"/>
    <hyperlink ref="F566" r:id="rId563" tooltip="Завантажити сертифікат" display="Завантажити сертифікат"/>
    <hyperlink ref="F567" r:id="rId564" tooltip="Завантажити сертифікат" display="Завантажити сертифікат"/>
    <hyperlink ref="F568" r:id="rId565" tooltip="Завантажити сертифікат" display="Завантажити сертифікат"/>
    <hyperlink ref="F569" r:id="rId566" tooltip="Завантажити сертифікат" display="Завантажити сертифікат"/>
    <hyperlink ref="F570" r:id="rId567" tooltip="Завантажити сертифікат" display="Завантажити сертифікат"/>
    <hyperlink ref="F571" r:id="rId568" tooltip="Завантажити сертифікат" display="Завантажити сертифікат"/>
    <hyperlink ref="F572" r:id="rId569" tooltip="Завантажити сертифікат" display="Завантажити сертифікат"/>
    <hyperlink ref="F573" r:id="rId570" tooltip="Завантажити сертифікат" display="Завантажити сертифікат"/>
    <hyperlink ref="F574" r:id="rId571" tooltip="Завантажити сертифікат" display="Завантажити сертифікат"/>
    <hyperlink ref="F575" r:id="rId572" tooltip="Завантажити сертифікат" display="Завантажити сертифікат"/>
    <hyperlink ref="F576" r:id="rId573" tooltip="Завантажити сертифікат" display="Завантажити сертифікат"/>
    <hyperlink ref="F577" r:id="rId574" tooltip="Завантажити сертифікат" display="Завантажити сертифікат"/>
    <hyperlink ref="F578" r:id="rId575" tooltip="Завантажити сертифікат" display="Завантажити сертифікат"/>
    <hyperlink ref="F579" r:id="rId576" tooltip="Завантажити сертифікат" display="Завантажити сертифікат"/>
    <hyperlink ref="F580" r:id="rId577" tooltip="Завантажити сертифікат" display="Завантажити сертифікат"/>
    <hyperlink ref="F581" r:id="rId578" tooltip="Завантажити сертифікат" display="Завантажити сертифікат"/>
    <hyperlink ref="F582" r:id="rId579" tooltip="Завантажити сертифікат" display="Завантажити сертифікат"/>
    <hyperlink ref="F583" r:id="rId580" tooltip="Завантажити сертифікат" display="Завантажити сертифікат"/>
    <hyperlink ref="F584" r:id="rId581" tooltip="Завантажити сертифікат" display="Завантажити сертифікат"/>
    <hyperlink ref="F585" r:id="rId582" tooltip="Завантажити сертифікат" display="Завантажити сертифікат"/>
    <hyperlink ref="F586" r:id="rId583" tooltip="Завантажити сертифікат" display="Завантажити сертифікат"/>
    <hyperlink ref="F587" r:id="rId584" tooltip="Завантажити сертифікат" display="Завантажити сертифікат"/>
    <hyperlink ref="F588" r:id="rId585" tooltip="Завантажити сертифікат" display="Завантажити сертифікат"/>
    <hyperlink ref="F589" r:id="rId586" tooltip="Завантажити сертифікат" display="Завантажити сертифікат"/>
    <hyperlink ref="F590" r:id="rId587" tooltip="Завантажити сертифікат" display="Завантажити сертифікат"/>
    <hyperlink ref="F591" r:id="rId588" tooltip="Завантажити сертифікат" display="Завантажити сертифікат"/>
    <hyperlink ref="F592" r:id="rId589" tooltip="Завантажити сертифікат" display="Завантажити сертифікат"/>
    <hyperlink ref="F593" r:id="rId590" tooltip="Завантажити сертифікат" display="Завантажити сертифікат"/>
    <hyperlink ref="F594" r:id="rId591" tooltip="Завантажити сертифікат" display="Завантажити сертифікат"/>
    <hyperlink ref="F595" r:id="rId592" tooltip="Завантажити сертифікат" display="Завантажити сертифікат"/>
    <hyperlink ref="F596" r:id="rId593" tooltip="Завантажити сертифікат" display="Завантажити сертифікат"/>
    <hyperlink ref="F597" r:id="rId594" tooltip="Завантажити сертифікат" display="Завантажити сертифікат"/>
    <hyperlink ref="F598" r:id="rId595" tooltip="Завантажити сертифікат" display="Завантажити сертифікат"/>
    <hyperlink ref="F599" r:id="rId596" tooltip="Завантажити сертифікат" display="Завантажити сертифікат"/>
    <hyperlink ref="F600" r:id="rId597" tooltip="Завантажити сертифікат" display="Завантажити сертифікат"/>
    <hyperlink ref="F601" r:id="rId598" tooltip="Завантажити сертифікат" display="Завантажити сертифікат"/>
    <hyperlink ref="F602" r:id="rId599" tooltip="Завантажити сертифікат" display="Завантажити сертифікат"/>
    <hyperlink ref="F603" r:id="rId600" tooltip="Завантажити сертифікат" display="Завантажити сертифікат"/>
    <hyperlink ref="F604" r:id="rId601" tooltip="Завантажити сертифікат" display="Завантажити сертифікат"/>
    <hyperlink ref="F605" r:id="rId602" tooltip="Завантажити сертифікат" display="Завантажити сертифікат"/>
    <hyperlink ref="F606" r:id="rId603" tooltip="Завантажити сертифікат" display="Завантажити сертифікат"/>
    <hyperlink ref="F607" r:id="rId604" tooltip="Завантажити сертифікат" display="Завантажити сертифікат"/>
    <hyperlink ref="F608" r:id="rId605" tooltip="Завантажити сертифікат" display="Завантажити сертифікат"/>
    <hyperlink ref="F609" r:id="rId606" tooltip="Завантажити сертифікат" display="Завантажити сертифікат"/>
    <hyperlink ref="F610" r:id="rId607" tooltip="Завантажити сертифікат" display="Завантажити сертифікат"/>
    <hyperlink ref="F611" r:id="rId608" tooltip="Завантажити сертифікат" display="Завантажити сертифікат"/>
    <hyperlink ref="F612" r:id="rId609" tooltip="Завантажити сертифікат" display="Завантажити сертифікат"/>
    <hyperlink ref="F613" r:id="rId610" tooltip="Завантажити сертифікат" display="Завантажити сертифікат"/>
    <hyperlink ref="F614" r:id="rId611" tooltip="Завантажити сертифікат" display="Завантажити сертифікат"/>
    <hyperlink ref="F615" r:id="rId612" tooltip="Завантажити сертифікат" display="Завантажити сертифікат"/>
    <hyperlink ref="F616" r:id="rId613" tooltip="Завантажити сертифікат" display="Завантажити сертифікат"/>
    <hyperlink ref="F617" r:id="rId614" tooltip="Завантажити сертифікат" display="Завантажити сертифікат"/>
    <hyperlink ref="F618" r:id="rId615" tooltip="Завантажити сертифікат" display="Завантажити сертифікат"/>
    <hyperlink ref="F619" r:id="rId616" tooltip="Завантажити сертифікат" display="Завантажити сертифікат"/>
    <hyperlink ref="F620" r:id="rId617" tooltip="Завантажити сертифікат" display="Завантажити сертифікат"/>
    <hyperlink ref="F621" r:id="rId618" tooltip="Завантажити сертифікат" display="Завантажити сертифікат"/>
    <hyperlink ref="F622" r:id="rId619" tooltip="Завантажити сертифікат" display="Завантажити сертифікат"/>
    <hyperlink ref="F623" r:id="rId620" tooltip="Завантажити сертифікат" display="Завантажити сертифікат"/>
    <hyperlink ref="F624" r:id="rId621" tooltip="Завантажити сертифікат" display="Завантажити сертифікат"/>
    <hyperlink ref="F625" r:id="rId622" tooltip="Завантажити сертифікат" display="Завантажити сертифікат"/>
    <hyperlink ref="F626" r:id="rId623" tooltip="Завантажити сертифікат" display="Завантажити сертифікат"/>
    <hyperlink ref="F627" r:id="rId624" tooltip="Завантажити сертифікат" display="Завантажити сертифікат"/>
    <hyperlink ref="F628" r:id="rId625" tooltip="Завантажити сертифікат" display="Завантажити сертифікат"/>
    <hyperlink ref="F629" r:id="rId626" tooltip="Завантажити сертифікат" display="Завантажити сертифікат"/>
    <hyperlink ref="F630" r:id="rId627" tooltip="Завантажити сертифікат" display="Завантажити сертифікат"/>
    <hyperlink ref="F631" r:id="rId628" tooltip="Завантажити сертифікат" display="Завантажити сертифікат"/>
    <hyperlink ref="F632" r:id="rId629" tooltip="Завантажити сертифікат" display="Завантажити сертифікат"/>
    <hyperlink ref="F633" r:id="rId630" tooltip="Завантажити сертифікат" display="Завантажити сертифікат"/>
    <hyperlink ref="F634" r:id="rId631" tooltip="Завантажити сертифікат" display="Завантажити сертифікат"/>
    <hyperlink ref="F635" r:id="rId632" tooltip="Завантажити сертифікат" display="Завантажити сертифікат"/>
    <hyperlink ref="F636" r:id="rId633" tooltip="Завантажити сертифікат" display="Завантажити сертифікат"/>
    <hyperlink ref="F637" r:id="rId634" tooltip="Завантажити сертифікат" display="Завантажити сертифікат"/>
    <hyperlink ref="F638" r:id="rId635" tooltip="Завантажити сертифікат" display="Завантажити сертифікат"/>
    <hyperlink ref="F639" r:id="rId636" tooltip="Завантажити сертифікат" display="Завантажити сертифікат"/>
    <hyperlink ref="F640" r:id="rId637" tooltip="Завантажити сертифікат" display="Завантажити сертифікат"/>
    <hyperlink ref="F641" r:id="rId638" tooltip="Завантажити сертифікат" display="Завантажити сертифікат"/>
    <hyperlink ref="F642" r:id="rId639" tooltip="Завантажити сертифікат" display="Завантажити сертифікат"/>
    <hyperlink ref="F643" r:id="rId640" tooltip="Завантажити сертифікат" display="Завантажити сертифікат"/>
    <hyperlink ref="F644" r:id="rId641" tooltip="Завантажити сертифікат" display="Завантажити сертифікат"/>
    <hyperlink ref="F645" r:id="rId642" tooltip="Завантажити сертифікат" display="Завантажити сертифікат"/>
    <hyperlink ref="F646" r:id="rId643" tooltip="Завантажити сертифікат" display="Завантажити сертифікат"/>
    <hyperlink ref="F647" r:id="rId644" tooltip="Завантажити сертифікат" display="Завантажити сертифікат"/>
    <hyperlink ref="F648" r:id="rId645" tooltip="Завантажити сертифікат" display="Завантажити сертифікат"/>
    <hyperlink ref="F649" r:id="rId646" tooltip="Завантажити сертифікат" display="Завантажити сертифікат"/>
    <hyperlink ref="F650" r:id="rId647" tooltip="Завантажити сертифікат" display="Завантажити сертифікат"/>
    <hyperlink ref="F651" r:id="rId648" tooltip="Завантажити сертифікат" display="Завантажити сертифікат"/>
    <hyperlink ref="F652" r:id="rId649" tooltip="Завантажити сертифікат" display="Завантажити сертифікат"/>
    <hyperlink ref="F653" r:id="rId650" tooltip="Завантажити сертифікат" display="Завантажити сертифікат"/>
    <hyperlink ref="F654" r:id="rId651" tooltip="Завантажити сертифікат" display="Завантажити сертифікат"/>
    <hyperlink ref="F655" r:id="rId652" tooltip="Завантажити сертифікат" display="Завантажити сертифікат"/>
    <hyperlink ref="F656" r:id="rId653" tooltip="Завантажити сертифікат" display="Завантажити сертифікат"/>
    <hyperlink ref="F657" r:id="rId654" tooltip="Завантажити сертифікат" display="Завантажити сертифікат"/>
    <hyperlink ref="F658" r:id="rId655" tooltip="Завантажити сертифікат" display="Завантажити сертифікат"/>
    <hyperlink ref="F659" r:id="rId656" tooltip="Завантажити сертифікат" display="Завантажити сертифікат"/>
    <hyperlink ref="F660" r:id="rId657" tooltip="Завантажити сертифікат" display="Завантажити сертифікат"/>
    <hyperlink ref="F661" r:id="rId658" tooltip="Завантажити сертифікат" display="Завантажити сертифікат"/>
    <hyperlink ref="F662" r:id="rId659" tooltip="Завантажити сертифікат" display="Завантажити сертифікат"/>
    <hyperlink ref="F663" r:id="rId660" tooltip="Завантажити сертифікат" display="Завантажити сертифікат"/>
    <hyperlink ref="F664" r:id="rId661" tooltip="Завантажити сертифікат" display="Завантажити сертифікат"/>
    <hyperlink ref="F665" r:id="rId662" tooltip="Завантажити сертифікат" display="Завантажити сертифікат"/>
    <hyperlink ref="F666" r:id="rId663" tooltip="Завантажити сертифікат" display="Завантажити сертифікат"/>
    <hyperlink ref="F667" r:id="rId664" tooltip="Завантажити сертифікат" display="Завантажити сертифікат"/>
    <hyperlink ref="F668" r:id="rId665" tooltip="Завантажити сертифікат" display="Завантажити сертифікат"/>
    <hyperlink ref="F669" r:id="rId666" tooltip="Завантажити сертифікат" display="Завантажити сертифікат"/>
    <hyperlink ref="F670" r:id="rId667" tooltip="Завантажити сертифікат" display="Завантажити сертифікат"/>
    <hyperlink ref="F671" r:id="rId668" tooltip="Завантажити сертифікат" display="Завантажити сертифікат"/>
    <hyperlink ref="F672" r:id="rId669" tooltip="Завантажити сертифікат" display="Завантажити сертифікат"/>
    <hyperlink ref="F673" r:id="rId670" tooltip="Завантажити сертифікат" display="Завантажити сертифікат"/>
    <hyperlink ref="F674" r:id="rId671" tooltip="Завантажити сертифікат" display="Завантажити сертифікат"/>
    <hyperlink ref="F675" r:id="rId672" tooltip="Завантажити сертифікат" display="Завантажити сертифікат"/>
    <hyperlink ref="F676" r:id="rId673" tooltip="Завантажити сертифікат" display="Завантажити сертифікат"/>
    <hyperlink ref="F677" r:id="rId674" tooltip="Завантажити сертифікат" display="Завантажити сертифікат"/>
    <hyperlink ref="F678" r:id="rId675" tooltip="Завантажити сертифікат" display="Завантажити сертифікат"/>
    <hyperlink ref="F679" r:id="rId676" tooltip="Завантажити сертифікат" display="Завантажити сертифікат"/>
    <hyperlink ref="F680" r:id="rId677" tooltip="Завантажити сертифікат" display="Завантажити сертифікат"/>
    <hyperlink ref="F681" r:id="rId678" tooltip="Завантажити сертифікат" display="Завантажити сертифікат"/>
    <hyperlink ref="F682" r:id="rId679" tooltip="Завантажити сертифікат" display="Завантажити сертифікат"/>
    <hyperlink ref="F683" r:id="rId680" tooltip="Завантажити сертифікат" display="Завантажити сертифікат"/>
    <hyperlink ref="F684" r:id="rId681" tooltip="Завантажити сертифікат" display="Завантажити сертифікат"/>
    <hyperlink ref="F685" r:id="rId682" tooltip="Завантажити сертифікат" display="Завантажити сертифікат"/>
    <hyperlink ref="F686" r:id="rId683" tooltip="Завантажити сертифікат" display="Завантажити сертифікат"/>
    <hyperlink ref="F687" r:id="rId684" tooltip="Завантажити сертифікат" display="Завантажити сертифікат"/>
    <hyperlink ref="F688" r:id="rId685" tooltip="Завантажити сертифікат" display="Завантажити сертифікат"/>
    <hyperlink ref="F689" r:id="rId686" tooltip="Завантажити сертифікат" display="Завантажити сертифікат"/>
    <hyperlink ref="F690" r:id="rId687" tooltip="Завантажити сертифікат" display="Завантажити сертифікат"/>
    <hyperlink ref="F691" r:id="rId688" tooltip="Завантажити сертифікат" display="Завантажити сертифікат"/>
    <hyperlink ref="F692" r:id="rId689" tooltip="Завантажити сертифікат" display="Завантажити сертифікат"/>
    <hyperlink ref="F693" r:id="rId690" tooltip="Завантажити сертифікат" display="Завантажити сертифікат"/>
    <hyperlink ref="F694" r:id="rId691" tooltip="Завантажити сертифікат" display="Завантажити сертифікат"/>
    <hyperlink ref="F695" r:id="rId692" tooltip="Завантажити сертифікат" display="Завантажити сертифікат"/>
    <hyperlink ref="F696" r:id="rId693" tooltip="Завантажити сертифікат" display="Завантажити сертифікат"/>
    <hyperlink ref="F697" r:id="rId694" tooltip="Завантажити сертифікат" display="Завантажити сертифікат"/>
    <hyperlink ref="F698" r:id="rId695" tooltip="Завантажити сертифікат" display="Завантажити сертифікат"/>
    <hyperlink ref="F699" r:id="rId696" tooltip="Завантажити сертифікат" display="Завантажити сертифікат"/>
    <hyperlink ref="F700" r:id="rId697" tooltip="Завантажити сертифікат" display="Завантажити сертифікат"/>
    <hyperlink ref="F701" r:id="rId698" tooltip="Завантажити сертифікат" display="Завантажити сертифікат"/>
    <hyperlink ref="F702" r:id="rId699" tooltip="Завантажити сертифікат" display="Завантажити сертифікат"/>
    <hyperlink ref="F703" r:id="rId700" tooltip="Завантажити сертифікат" display="Завантажити сертифікат"/>
    <hyperlink ref="F704" r:id="rId701" tooltip="Завантажити сертифікат" display="Завантажити сертифікат"/>
    <hyperlink ref="F705" r:id="rId702" tooltip="Завантажити сертифікат" display="Завантажити сертифікат"/>
    <hyperlink ref="F706" r:id="rId703" tooltip="Завантажити сертифікат" display="Завантажити сертифікат"/>
    <hyperlink ref="F707" r:id="rId704" tooltip="Завантажити сертифікат" display="Завантажити сертифікат"/>
    <hyperlink ref="F708" r:id="rId705" tooltip="Завантажити сертифікат" display="Завантажити сертифікат"/>
    <hyperlink ref="F709" r:id="rId706" tooltip="Завантажити сертифікат" display="Завантажити сертифікат"/>
    <hyperlink ref="F710" r:id="rId707" tooltip="Завантажити сертифікат" display="Завантажити сертифікат"/>
    <hyperlink ref="F711" r:id="rId708" tooltip="Завантажити сертифікат" display="Завантажити сертифікат"/>
    <hyperlink ref="F712" r:id="rId709" tooltip="Завантажити сертифікат" display="Завантажити сертифікат"/>
    <hyperlink ref="F713" r:id="rId710" tooltip="Завантажити сертифікат" display="Завантажити сертифікат"/>
    <hyperlink ref="F714" r:id="rId711" tooltip="Завантажити сертифікат" display="Завантажити сертифікат"/>
    <hyperlink ref="F715" r:id="rId712" tooltip="Завантажити сертифікат" display="Завантажити сертифікат"/>
    <hyperlink ref="F716" r:id="rId713" tooltip="Завантажити сертифікат" display="Завантажити сертифікат"/>
    <hyperlink ref="F717" r:id="rId714" tooltip="Завантажити сертифікат" display="Завантажити сертифікат"/>
    <hyperlink ref="F718" r:id="rId715" tooltip="Завантажити сертифікат" display="Завантажити сертифікат"/>
    <hyperlink ref="F719" r:id="rId716" tooltip="Завантажити сертифікат" display="Завантажити сертифікат"/>
    <hyperlink ref="F720" r:id="rId717" tooltip="Завантажити сертифікат" display="Завантажити сертифікат"/>
    <hyperlink ref="F721" r:id="rId718" tooltip="Завантажити сертифікат" display="Завантажити сертифікат"/>
    <hyperlink ref="F722" r:id="rId719" tooltip="Завантажити сертифікат" display="Завантажити сертифікат"/>
    <hyperlink ref="F723" r:id="rId720" tooltip="Завантажити сертифікат" display="Завантажити сертифікат"/>
    <hyperlink ref="F724" r:id="rId721" tooltip="Завантажити сертифікат" display="Завантажити сертифікат"/>
    <hyperlink ref="F725" r:id="rId722" tooltip="Завантажити сертифікат" display="Завантажити сертифікат"/>
    <hyperlink ref="F726" r:id="rId723" tooltip="Завантажити сертифікат" display="Завантажити сертифікат"/>
    <hyperlink ref="F727" r:id="rId724" tooltip="Завантажити сертифікат" display="Завантажити сертифікат"/>
    <hyperlink ref="F728" r:id="rId725" tooltip="Завантажити сертифікат" display="Завантажити сертифікат"/>
    <hyperlink ref="F729" r:id="rId726" tooltip="Завантажити сертифікат" display="Завантажити сертифікат"/>
    <hyperlink ref="F730" r:id="rId727" tooltip="Завантажити сертифікат" display="Завантажити сертифікат"/>
    <hyperlink ref="F731" r:id="rId728" tooltip="Завантажити сертифікат" display="Завантажити сертифікат"/>
    <hyperlink ref="F732" r:id="rId729" tooltip="Завантажити сертифікат" display="Завантажити сертифікат"/>
    <hyperlink ref="F733" r:id="rId730" tooltip="Завантажити сертифікат" display="Завантажити сертифікат"/>
    <hyperlink ref="F734" r:id="rId731" tooltip="Завантажити сертифікат" display="Завантажити сертифікат"/>
    <hyperlink ref="F735" r:id="rId732" tooltip="Завантажити сертифікат" display="Завантажити сертифікат"/>
    <hyperlink ref="F736" r:id="rId733" tooltip="Завантажити сертифікат" display="Завантажити сертифікат"/>
    <hyperlink ref="F737" r:id="rId734" tooltip="Завантажити сертифікат" display="Завантажити сертифікат"/>
    <hyperlink ref="F738" r:id="rId735" tooltip="Завантажити сертифікат" display="Завантажити сертифікат"/>
    <hyperlink ref="F739" r:id="rId736" tooltip="Завантажити сертифікат" display="Завантажити сертифікат"/>
    <hyperlink ref="F740" r:id="rId737" tooltip="Завантажити сертифікат" display="Завантажити сертифікат"/>
    <hyperlink ref="F741" r:id="rId738" tooltip="Завантажити сертифікат" display="Завантажити сертифікат"/>
    <hyperlink ref="F742" r:id="rId739" tooltip="Завантажити сертифікат" display="Завантажити сертифікат"/>
    <hyperlink ref="F743" r:id="rId740" tooltip="Завантажити сертифікат" display="Завантажити сертифікат"/>
    <hyperlink ref="F744" r:id="rId741" tooltip="Завантажити сертифікат" display="Завантажити сертифікат"/>
    <hyperlink ref="F745" r:id="rId742" tooltip="Завантажити сертифікат" display="Завантажити сертифікат"/>
    <hyperlink ref="F746" r:id="rId743" tooltip="Завантажити сертифікат" display="Завантажити сертифікат"/>
    <hyperlink ref="F747" r:id="rId744" tooltip="Завантажити сертифікат" display="Завантажити сертифікат"/>
    <hyperlink ref="F748" r:id="rId745" tooltip="Завантажити сертифікат" display="Завантажити сертифікат"/>
    <hyperlink ref="F749" r:id="rId746" tooltip="Завантажити сертифікат" display="Завантажити сертифікат"/>
    <hyperlink ref="F750" r:id="rId747" tooltip="Завантажити сертифікат" display="Завантажити сертифікат"/>
    <hyperlink ref="F751" r:id="rId748" tooltip="Завантажити сертифікат" display="Завантажити сертифікат"/>
    <hyperlink ref="F752" r:id="rId749" tooltip="Завантажити сертифікат" display="Завантажити сертифікат"/>
    <hyperlink ref="F753" r:id="rId750" tooltip="Завантажити сертифікат" display="Завантажити сертифікат"/>
    <hyperlink ref="F754" r:id="rId751" tooltip="Завантажити сертифікат" display="Завантажити сертифікат"/>
    <hyperlink ref="F755" r:id="rId752" tooltip="Завантажити сертифікат" display="Завантажити сертифікат"/>
    <hyperlink ref="F756" r:id="rId753" tooltip="Завантажити сертифікат" display="Завантажити сертифікат"/>
    <hyperlink ref="F757" r:id="rId754" tooltip="Завантажити сертифікат" display="Завантажити сертифікат"/>
    <hyperlink ref="F758" r:id="rId755" tooltip="Завантажити сертифікат" display="Завантажити сертифікат"/>
    <hyperlink ref="F759" r:id="rId756" tooltip="Завантажити сертифікат" display="Завантажити сертифікат"/>
    <hyperlink ref="F760" r:id="rId757" tooltip="Завантажити сертифікат" display="Завантажити сертифікат"/>
    <hyperlink ref="F761" r:id="rId758" tooltip="Завантажити сертифікат" display="Завантажити сертифікат"/>
    <hyperlink ref="F762" r:id="rId759" tooltip="Завантажити сертифікат" display="Завантажити сертифікат"/>
    <hyperlink ref="F763" r:id="rId760" tooltip="Завантажити сертифікат" display="Завантажити сертифікат"/>
    <hyperlink ref="F764" r:id="rId761" tooltip="Завантажити сертифікат" display="Завантажити сертифікат"/>
    <hyperlink ref="F765" r:id="rId762" tooltip="Завантажити сертифікат" display="Завантажити сертифікат"/>
    <hyperlink ref="F766" r:id="rId763" tooltip="Завантажити сертифікат" display="Завантажити сертифікат"/>
    <hyperlink ref="F767" r:id="rId764" tooltip="Завантажити сертифікат" display="Завантажити сертифікат"/>
    <hyperlink ref="F768" r:id="rId765" tooltip="Завантажити сертифікат" display="Завантажити сертифікат"/>
    <hyperlink ref="F769" r:id="rId766" tooltip="Завантажити сертифікат" display="Завантажити сертифікат"/>
    <hyperlink ref="F770" r:id="rId767" tooltip="Завантажити сертифікат" display="Завантажити сертифікат"/>
    <hyperlink ref="F771" r:id="rId768" tooltip="Завантажити сертифікат" display="Завантажити сертифікат"/>
    <hyperlink ref="F772" r:id="rId769" tooltip="Завантажити сертифікат" display="Завантажити сертифікат"/>
    <hyperlink ref="F773" r:id="rId770" tooltip="Завантажити сертифікат" display="Завантажити сертифікат"/>
    <hyperlink ref="F774" r:id="rId771" tooltip="Завантажити сертифікат" display="Завантажити сертифікат"/>
    <hyperlink ref="F775" r:id="rId772" tooltip="Завантажити сертифікат" display="Завантажити сертифікат"/>
    <hyperlink ref="F776" r:id="rId773" tooltip="Завантажити сертифікат" display="Завантажити сертифікат"/>
    <hyperlink ref="F777" r:id="rId774" tooltip="Завантажити сертифікат" display="Завантажити сертифікат"/>
    <hyperlink ref="F778" r:id="rId775" tooltip="Завантажити сертифікат" display="Завантажити сертифікат"/>
    <hyperlink ref="F779" r:id="rId776" tooltip="Завантажити сертифікат" display="Завантажити сертифікат"/>
    <hyperlink ref="F780" r:id="rId777" tooltip="Завантажити сертифікат" display="Завантажити сертифікат"/>
    <hyperlink ref="F781" r:id="rId778" tooltip="Завантажити сертифікат" display="Завантажити сертифікат"/>
    <hyperlink ref="F782" r:id="rId779" tooltip="Завантажити сертифікат" display="Завантажити сертифікат"/>
    <hyperlink ref="F783" r:id="rId780" tooltip="Завантажити сертифікат" display="Завантажити сертифікат"/>
    <hyperlink ref="F784" r:id="rId781" tooltip="Завантажити сертифікат" display="Завантажити сертифікат"/>
    <hyperlink ref="F785" r:id="rId782" tooltip="Завантажити сертифікат" display="Завантажити сертифікат"/>
    <hyperlink ref="F786" r:id="rId783" tooltip="Завантажити сертифікат" display="Завантажити сертифікат"/>
    <hyperlink ref="F787" r:id="rId784" tooltip="Завантажити сертифікат" display="Завантажити сертифікат"/>
    <hyperlink ref="F788" r:id="rId785" tooltip="Завантажити сертифікат" display="Завантажити сертифікат"/>
    <hyperlink ref="F789" r:id="rId786" tooltip="Завантажити сертифікат" display="Завантажити сертифікат"/>
    <hyperlink ref="F790" r:id="rId787" tooltip="Завантажити сертифікат" display="Завантажити сертифікат"/>
    <hyperlink ref="F791" r:id="rId788" tooltip="Завантажити сертифікат" display="Завантажити сертифікат"/>
    <hyperlink ref="F792" r:id="rId789" tooltip="Завантажити сертифікат" display="Завантажити сертифікат"/>
    <hyperlink ref="F793" r:id="rId790" tooltip="Завантажити сертифікат" display="Завантажити сертифікат"/>
    <hyperlink ref="F794" r:id="rId791" tooltip="Завантажити сертифікат" display="Завантажити сертифікат"/>
    <hyperlink ref="F795" r:id="rId792" tooltip="Завантажити сертифікат" display="Завантажити сертифікат"/>
    <hyperlink ref="F796" r:id="rId793" tooltip="Завантажити сертифікат" display="Завантажити сертифікат"/>
    <hyperlink ref="F797" r:id="rId794" tooltip="Завантажити сертифікат" display="Завантажити сертифікат"/>
    <hyperlink ref="F798" r:id="rId795" tooltip="Завантажити сертифікат" display="Завантажити сертифікат"/>
    <hyperlink ref="F799" r:id="rId796" tooltip="Завантажити сертифікат" display="Завантажити сертифікат"/>
    <hyperlink ref="F800" r:id="rId797" tooltip="Завантажити сертифікат" display="Завантажити сертифікат"/>
    <hyperlink ref="F801" r:id="rId798" tooltip="Завантажити сертифікат" display="Завантажити сертифікат"/>
    <hyperlink ref="F802" r:id="rId799" tooltip="Завантажити сертифікат" display="Завантажити сертифікат"/>
    <hyperlink ref="F803" r:id="rId800" tooltip="Завантажити сертифікат" display="Завантажити сертифікат"/>
    <hyperlink ref="F804" r:id="rId801" tooltip="Завантажити сертифікат" display="Завантажити сертифікат"/>
    <hyperlink ref="F805" r:id="rId802" tooltip="Завантажити сертифікат" display="Завантажити сертифікат"/>
    <hyperlink ref="F806" r:id="rId803" tooltip="Завантажити сертифікат" display="Завантажити сертифікат"/>
    <hyperlink ref="F807" r:id="rId804" tooltip="Завантажити сертифікат" display="Завантажити сертифікат"/>
    <hyperlink ref="F808" r:id="rId805" tooltip="Завантажити сертифікат" display="Завантажити сертифікат"/>
    <hyperlink ref="F809" r:id="rId806" tooltip="Завантажити сертифікат" display="Завантажити сертифікат"/>
    <hyperlink ref="F810" r:id="rId807" tooltip="Завантажити сертифікат" display="Завантажити сертифікат"/>
    <hyperlink ref="F811" r:id="rId808" tooltip="Завантажити сертифікат" display="Завантажити сертифікат"/>
    <hyperlink ref="F812" r:id="rId809" tooltip="Завантажити сертифікат" display="Завантажити сертифікат"/>
    <hyperlink ref="F813" r:id="rId810" tooltip="Завантажити сертифікат" display="Завантажити сертифікат"/>
    <hyperlink ref="F814" r:id="rId811" tooltip="Завантажити сертифікат" display="Завантажити сертифікат"/>
    <hyperlink ref="F815" r:id="rId812" tooltip="Завантажити сертифікат" display="Завантажити сертифікат"/>
    <hyperlink ref="F816" r:id="rId813" tooltip="Завантажити сертифікат" display="Завантажити сертифікат"/>
    <hyperlink ref="F817" r:id="rId814" tooltip="Завантажити сертифікат" display="Завантажити сертифікат"/>
    <hyperlink ref="F818" r:id="rId815" tooltip="Завантажити сертифікат" display="Завантажити сертифікат"/>
    <hyperlink ref="F819" r:id="rId816" tooltip="Завантажити сертифікат" display="Завантажити сертифікат"/>
    <hyperlink ref="F820" r:id="rId817" tooltip="Завантажити сертифікат" display="Завантажити сертифікат"/>
    <hyperlink ref="F821" r:id="rId818" tooltip="Завантажити сертифікат" display="Завантажити сертифікат"/>
    <hyperlink ref="F822" r:id="rId819" tooltip="Завантажити сертифікат" display="Завантажити сертифікат"/>
    <hyperlink ref="F823" r:id="rId820" tooltip="Завантажити сертифікат" display="Завантажити сертифікат"/>
    <hyperlink ref="F824" r:id="rId821" tooltip="Завантажити сертифікат" display="Завантажити сертифікат"/>
    <hyperlink ref="F825" r:id="rId822" tooltip="Завантажити сертифікат" display="Завантажити сертифікат"/>
    <hyperlink ref="F826" r:id="rId823" tooltip="Завантажити сертифікат" display="Завантажити сертифікат"/>
    <hyperlink ref="F827" r:id="rId824" tooltip="Завантажити сертифікат" display="Завантажити сертифікат"/>
    <hyperlink ref="F828" r:id="rId825" tooltip="Завантажити сертифікат" display="Завантажити сертифікат"/>
    <hyperlink ref="F829" r:id="rId826" tooltip="Завантажити сертифікат" display="Завантажити сертифікат"/>
    <hyperlink ref="F830" r:id="rId827" tooltip="Завантажити сертифікат" display="Завантажити сертифікат"/>
    <hyperlink ref="F831" r:id="rId828" tooltip="Завантажити сертифікат" display="Завантажити сертифікат"/>
    <hyperlink ref="F832" r:id="rId829" tooltip="Завантажити сертифікат" display="Завантажити сертифікат"/>
    <hyperlink ref="F833" r:id="rId830" tooltip="Завантажити сертифікат" display="Завантажити сертифікат"/>
    <hyperlink ref="F834" r:id="rId831" tooltip="Завантажити сертифікат" display="Завантажити сертифікат"/>
    <hyperlink ref="F835" r:id="rId832" tooltip="Завантажити сертифікат" display="Завантажити сертифікат"/>
    <hyperlink ref="F836" r:id="rId833" tooltip="Завантажити сертифікат" display="Завантажити сертифікат"/>
    <hyperlink ref="F837" r:id="rId834" tooltip="Завантажити сертифікат" display="Завантажити сертифікат"/>
    <hyperlink ref="F838" r:id="rId835" tooltip="Завантажити сертифікат" display="Завантажити сертифікат"/>
    <hyperlink ref="F839" r:id="rId836" tooltip="Завантажити сертифікат" display="Завантажити сертифікат"/>
    <hyperlink ref="F840" r:id="rId837" tooltip="Завантажити сертифікат" display="Завантажити сертифікат"/>
    <hyperlink ref="F841" r:id="rId838" tooltip="Завантажити сертифікат" display="Завантажити сертифікат"/>
    <hyperlink ref="F842" r:id="rId839" tooltip="Завантажити сертифікат" display="Завантажити сертифікат"/>
    <hyperlink ref="F843" r:id="rId840" tooltip="Завантажити сертифікат" display="Завантажити сертифікат"/>
    <hyperlink ref="F844" r:id="rId841" tooltip="Завантажити сертифікат" display="Завантажити сертифікат"/>
    <hyperlink ref="F845" r:id="rId842" tooltip="Завантажити сертифікат" display="Завантажити сертифікат"/>
    <hyperlink ref="F846" r:id="rId843" tooltip="Завантажити сертифікат" display="Завантажити сертифікат"/>
    <hyperlink ref="F847" r:id="rId844" tooltip="Завантажити сертифікат" display="Завантажити сертифікат"/>
    <hyperlink ref="F848" r:id="rId845" tooltip="Завантажити сертифікат" display="Завантажити сертифікат"/>
    <hyperlink ref="F849" r:id="rId846" tooltip="Завантажити сертифікат" display="Завантажити сертифікат"/>
    <hyperlink ref="F850" r:id="rId847" tooltip="Завантажити сертифікат" display="Завантажити сертифікат"/>
    <hyperlink ref="F851" r:id="rId848" tooltip="Завантажити сертифікат" display="Завантажити сертифікат"/>
    <hyperlink ref="F852" r:id="rId849" tooltip="Завантажити сертифікат" display="Завантажити сертифікат"/>
    <hyperlink ref="F853" r:id="rId850" tooltip="Завантажити сертифікат" display="Завантажити сертифікат"/>
    <hyperlink ref="F854" r:id="rId851" tooltip="Завантажити сертифікат" display="Завантажити сертифікат"/>
    <hyperlink ref="F855" r:id="rId852" tooltip="Завантажити сертифікат" display="Завантажити сертифікат"/>
    <hyperlink ref="F856" r:id="rId853" tooltip="Завантажити сертифікат" display="Завантажити сертифікат"/>
    <hyperlink ref="F857" r:id="rId854" tooltip="Завантажити сертифікат" display="Завантажити сертифікат"/>
    <hyperlink ref="F858" r:id="rId855" tooltip="Завантажити сертифікат" display="Завантажити сертифікат"/>
    <hyperlink ref="F859" r:id="rId856" tooltip="Завантажити сертифікат" display="Завантажити сертифікат"/>
    <hyperlink ref="F860" r:id="rId857" tooltip="Завантажити сертифікат" display="Завантажити сертифікат"/>
    <hyperlink ref="F861" r:id="rId858" tooltip="Завантажити сертифікат" display="Завантажити сертифікат"/>
    <hyperlink ref="F862" r:id="rId859" tooltip="Завантажити сертифікат" display="Завантажити сертифікат"/>
    <hyperlink ref="F863" r:id="rId860" tooltip="Завантажити сертифікат" display="Завантажити сертифікат"/>
    <hyperlink ref="F864" r:id="rId861" tooltip="Завантажити сертифікат" display="Завантажити сертифікат"/>
    <hyperlink ref="F865" r:id="rId862" tooltip="Завантажити сертифікат" display="Завантажити сертифікат"/>
    <hyperlink ref="F866" r:id="rId863" tooltip="Завантажити сертифікат" display="Завантажити сертифікат"/>
    <hyperlink ref="F867" r:id="rId864" tooltip="Завантажити сертифікат" display="Завантажити сертифікат"/>
    <hyperlink ref="F868" r:id="rId865" tooltip="Завантажити сертифікат" display="Завантажити сертифікат"/>
    <hyperlink ref="F869" r:id="rId866" tooltip="Завантажити сертифікат" display="Завантажити сертифікат"/>
    <hyperlink ref="F870" r:id="rId867" tooltip="Завантажити сертифікат" display="Завантажити сертифікат"/>
    <hyperlink ref="F871" r:id="rId868" tooltip="Завантажити сертифікат" display="Завантажити сертифікат"/>
    <hyperlink ref="F872" r:id="rId869" tooltip="Завантажити сертифікат" display="Завантажити сертифікат"/>
    <hyperlink ref="F873" r:id="rId870" tooltip="Завантажити сертифікат" display="Завантажити сертифікат"/>
    <hyperlink ref="F874" r:id="rId871" tooltip="Завантажити сертифікат" display="Завантажити сертифікат"/>
    <hyperlink ref="F875" r:id="rId872" tooltip="Завантажити сертифікат" display="Завантажити сертифікат"/>
    <hyperlink ref="F876" r:id="rId873" tooltip="Завантажити сертифікат" display="Завантажити сертифікат"/>
    <hyperlink ref="F877" r:id="rId874" tooltip="Завантажити сертифікат" display="Завантажити сертифікат"/>
    <hyperlink ref="F878" r:id="rId875" tooltip="Завантажити сертифікат" display="Завантажити сертифікат"/>
    <hyperlink ref="F879" r:id="rId876" tooltip="Завантажити сертифікат" display="Завантажити сертифікат"/>
    <hyperlink ref="F880" r:id="rId877" tooltip="Завантажити сертифікат" display="Завантажити сертифікат"/>
    <hyperlink ref="F881" r:id="rId878" tooltip="Завантажити сертифікат" display="Завантажити сертифікат"/>
    <hyperlink ref="F882" r:id="rId879" tooltip="Завантажити сертифікат" display="Завантажити сертифікат"/>
    <hyperlink ref="F883" r:id="rId880" tooltip="Завантажити сертифікат" display="Завантажити сертифікат"/>
    <hyperlink ref="F884" r:id="rId881" tooltip="Завантажити сертифікат" display="Завантажити сертифікат"/>
    <hyperlink ref="F885" r:id="rId882" tooltip="Завантажити сертифікат" display="Завантажити сертифікат"/>
    <hyperlink ref="F886" r:id="rId883" tooltip="Завантажити сертифікат" display="Завантажити сертифікат"/>
    <hyperlink ref="F887" r:id="rId884" tooltip="Завантажити сертифікат" display="Завантажити сертифікат"/>
    <hyperlink ref="F888" r:id="rId885" tooltip="Завантажити сертифікат" display="Завантажити сертифікат"/>
    <hyperlink ref="F889" r:id="rId886" tooltip="Завантажити сертифікат" display="Завантажити сертифікат"/>
    <hyperlink ref="F890" r:id="rId887" tooltip="Завантажити сертифікат" display="Завантажити сертифікат"/>
    <hyperlink ref="F891" r:id="rId888" tooltip="Завантажити сертифікат" display="Завантажити сертифікат"/>
    <hyperlink ref="F892" r:id="rId889" tooltip="Завантажити сертифікат" display="Завантажити сертифікат"/>
    <hyperlink ref="F893" r:id="rId890" tooltip="Завантажити сертифікат" display="Завантажити сертифікат"/>
    <hyperlink ref="F894" r:id="rId891" tooltip="Завантажити сертифікат" display="Завантажити сертифікат"/>
    <hyperlink ref="F895" r:id="rId892" tooltip="Завантажити сертифікат" display="Завантажити сертифікат"/>
    <hyperlink ref="F896" r:id="rId893" tooltip="Завантажити сертифікат" display="Завантажити сертифікат"/>
    <hyperlink ref="F897" r:id="rId894" tooltip="Завантажити сертифікат" display="Завантажити сертифікат"/>
    <hyperlink ref="F898" r:id="rId895" tooltip="Завантажити сертифікат" display="Завантажити сертифікат"/>
    <hyperlink ref="F899" r:id="rId896" tooltip="Завантажити сертифікат" display="Завантажити сертифікат"/>
    <hyperlink ref="F900" r:id="rId897" tooltip="Завантажити сертифікат" display="Завантажити сертифікат"/>
    <hyperlink ref="F901" r:id="rId898" tooltip="Завантажити сертифікат" display="Завантажити сертифікат"/>
    <hyperlink ref="F902" r:id="rId899" tooltip="Завантажити сертифікат" display="Завантажити сертифікат"/>
    <hyperlink ref="F903" r:id="rId900" tooltip="Завантажити сертифікат" display="Завантажити сертифікат"/>
    <hyperlink ref="F904" r:id="rId901" tooltip="Завантажити сертифікат" display="Завантажити сертифікат"/>
    <hyperlink ref="F905" r:id="rId902" tooltip="Завантажити сертифікат" display="Завантажити сертифікат"/>
    <hyperlink ref="F906" r:id="rId903" tooltip="Завантажити сертифікат" display="Завантажити сертифікат"/>
    <hyperlink ref="F907" r:id="rId904" tooltip="Завантажити сертифікат" display="Завантажити сертифікат"/>
    <hyperlink ref="F908" r:id="rId905" tooltip="Завантажити сертифікат" display="Завантажити сертифікат"/>
    <hyperlink ref="F909" r:id="rId906" tooltip="Завантажити сертифікат" display="Завантажити сертифікат"/>
    <hyperlink ref="F910" r:id="rId907" tooltip="Завантажити сертифікат" display="Завантажити сертифікат"/>
    <hyperlink ref="F911" r:id="rId908" tooltip="Завантажити сертифікат" display="Завантажити сертифікат"/>
    <hyperlink ref="F912" r:id="rId909" tooltip="Завантажити сертифікат" display="Завантажити сертифікат"/>
    <hyperlink ref="F913" r:id="rId910" tooltip="Завантажити сертифікат" display="Завантажити сертифікат"/>
    <hyperlink ref="F914" r:id="rId911" tooltip="Завантажити сертифікат" display="Завантажити сертифікат"/>
    <hyperlink ref="F915" r:id="rId912" tooltip="Завантажити сертифікат" display="Завантажити сертифікат"/>
    <hyperlink ref="F916" r:id="rId913" tooltip="Завантажити сертифікат" display="Завантажити сертифікат"/>
    <hyperlink ref="F917" r:id="rId914" tooltip="Завантажити сертифікат" display="Завантажити сертифікат"/>
    <hyperlink ref="F918" r:id="rId915" tooltip="Завантажити сертифікат" display="Завантажити сертифікат"/>
    <hyperlink ref="F919" r:id="rId916" tooltip="Завантажити сертифікат" display="Завантажити сертифікат"/>
    <hyperlink ref="F920" r:id="rId917" tooltip="Завантажити сертифікат" display="Завантажити сертифікат"/>
    <hyperlink ref="F921" r:id="rId918" tooltip="Завантажити сертифікат" display="Завантажити сертифікат"/>
    <hyperlink ref="F922" r:id="rId919" tooltip="Завантажити сертифікат" display="Завантажити сертифікат"/>
    <hyperlink ref="F923" r:id="rId920" tooltip="Завантажити сертифікат" display="Завантажити сертифікат"/>
    <hyperlink ref="F924" r:id="rId921" tooltip="Завантажити сертифікат" display="Завантажити сертифікат"/>
    <hyperlink ref="F925" r:id="rId922" tooltip="Завантажити сертифікат" display="Завантажити сертифікат"/>
    <hyperlink ref="F926" r:id="rId923" tooltip="Завантажити сертифікат" display="Завантажити сертифікат"/>
    <hyperlink ref="F927" r:id="rId924" tooltip="Завантажити сертифікат" display="Завантажити сертифікат"/>
    <hyperlink ref="F928" r:id="rId925" tooltip="Завантажити сертифікат" display="Завантажити сертифікат"/>
    <hyperlink ref="F929" r:id="rId926" tooltip="Завантажити сертифікат" display="Завантажити сертифікат"/>
    <hyperlink ref="F930" r:id="rId927" tooltip="Завантажити сертифікат" display="Завантажити сертифікат"/>
    <hyperlink ref="F931" r:id="rId928" tooltip="Завантажити сертифікат" display="Завантажити сертифікат"/>
    <hyperlink ref="F932" r:id="rId929" tooltip="Завантажити сертифікат" display="Завантажити сертифікат"/>
    <hyperlink ref="F933" r:id="rId930" tooltip="Завантажити сертифікат" display="Завантажити сертифікат"/>
    <hyperlink ref="F934" r:id="rId931" tooltip="Завантажити сертифікат" display="Завантажити сертифікат"/>
    <hyperlink ref="F935" r:id="rId932" tooltip="Завантажити сертифікат" display="Завантажити сертифікат"/>
    <hyperlink ref="F936" r:id="rId933" tooltip="Завантажити сертифікат" display="Завантажити сертифікат"/>
    <hyperlink ref="F937" r:id="rId934" tooltip="Завантажити сертифікат" display="Завантажити сертифікат"/>
    <hyperlink ref="F938" r:id="rId935" tooltip="Завантажити сертифікат" display="Завантажити сертифікат"/>
    <hyperlink ref="F939" r:id="rId936" tooltip="Завантажити сертифікат" display="Завантажити сертифікат"/>
    <hyperlink ref="F940" r:id="rId937" tooltip="Завантажити сертифікат" display="Завантажити сертифікат"/>
    <hyperlink ref="F941" r:id="rId938" tooltip="Завантажити сертифікат" display="Завантажити сертифікат"/>
    <hyperlink ref="F942" r:id="rId939" tooltip="Завантажити сертифікат" display="Завантажити сертифікат"/>
    <hyperlink ref="F943" r:id="rId940" tooltip="Завантажити сертифікат" display="Завантажити сертифікат"/>
    <hyperlink ref="F944" r:id="rId941" tooltip="Завантажити сертифікат" display="Завантажити сертифікат"/>
    <hyperlink ref="F945" r:id="rId942" tooltip="Завантажити сертифікат" display="Завантажити сертифікат"/>
    <hyperlink ref="F946" r:id="rId943" tooltip="Завантажити сертифікат" display="Завантажити сертифікат"/>
    <hyperlink ref="F947" r:id="rId944" tooltip="Завантажити сертифікат" display="Завантажити сертифікат"/>
    <hyperlink ref="F948" r:id="rId945" tooltip="Завантажити сертифікат" display="Завантажити сертифікат"/>
    <hyperlink ref="F949" r:id="rId946" tooltip="Завантажити сертифікат" display="Завантажити сертифікат"/>
    <hyperlink ref="F950" r:id="rId947" tooltip="Завантажити сертифікат" display="Завантажити сертифікат"/>
    <hyperlink ref="F951" r:id="rId948" tooltip="Завантажити сертифікат" display="Завантажити сертифікат"/>
    <hyperlink ref="F952" r:id="rId949" tooltip="Завантажити сертифікат" display="Завантажити сертифікат"/>
    <hyperlink ref="F953" r:id="rId950" tooltip="Завантажити сертифікат" display="Завантажити сертифікат"/>
    <hyperlink ref="F954" r:id="rId951" tooltip="Завантажити сертифікат" display="Завантажити сертифікат"/>
    <hyperlink ref="F955" r:id="rId952" tooltip="Завантажити сертифікат" display="Завантажити сертифікат"/>
    <hyperlink ref="F956" r:id="rId953" tooltip="Завантажити сертифікат" display="Завантажити сертифікат"/>
    <hyperlink ref="F957" r:id="rId954" tooltip="Завантажити сертифікат" display="Завантажити сертифікат"/>
    <hyperlink ref="F958" r:id="rId955" tooltip="Завантажити сертифікат" display="Завантажити сертифікат"/>
    <hyperlink ref="F959" r:id="rId956" tooltip="Завантажити сертифікат" display="Завантажити сертифікат"/>
    <hyperlink ref="F960" r:id="rId957" tooltip="Завантажити сертифікат" display="Завантажити сертифікат"/>
    <hyperlink ref="F961" r:id="rId958" tooltip="Завантажити сертифікат" display="Завантажити сертифікат"/>
    <hyperlink ref="F962" r:id="rId959" tooltip="Завантажити сертифікат" display="Завантажити сертифікат"/>
    <hyperlink ref="F963" r:id="rId960" tooltip="Завантажити сертифікат" display="Завантажити сертифікат"/>
    <hyperlink ref="F964" r:id="rId961" tooltip="Завантажити сертифікат" display="Завантажити сертифікат"/>
    <hyperlink ref="F965" r:id="rId962" tooltip="Завантажити сертифікат" display="Завантажити сертифікат"/>
    <hyperlink ref="F966" r:id="rId963" tooltip="Завантажити сертифікат" display="Завантажити сертифікат"/>
    <hyperlink ref="F967" r:id="rId964" tooltip="Завантажити сертифікат" display="Завантажити сертифікат"/>
    <hyperlink ref="F968" r:id="rId965" tooltip="Завантажити сертифікат" display="Завантажити сертифікат"/>
    <hyperlink ref="F969" r:id="rId966" tooltip="Завантажити сертифікат" display="Завантажити сертифікат"/>
    <hyperlink ref="F970" r:id="rId967" tooltip="Завантажити сертифікат" display="Завантажити сертифікат"/>
    <hyperlink ref="F971" r:id="rId968" tooltip="Завантажити сертифікат" display="Завантажити сертифікат"/>
    <hyperlink ref="F972" r:id="rId969" tooltip="Завантажити сертифікат" display="Завантажити сертифікат"/>
    <hyperlink ref="F973" r:id="rId970" tooltip="Завантажити сертифікат" display="Завантажити сертифікат"/>
    <hyperlink ref="F974" r:id="rId971" tooltip="Завантажити сертифікат" display="Завантажити сертифікат"/>
    <hyperlink ref="F975" r:id="rId972" tooltip="Завантажити сертифікат" display="Завантажити сертифікат"/>
    <hyperlink ref="F976" r:id="rId973" tooltip="Завантажити сертифікат" display="Завантажити сертифікат"/>
    <hyperlink ref="F977" r:id="rId974" tooltip="Завантажити сертифікат" display="Завантажити сертифікат"/>
    <hyperlink ref="F978" r:id="rId975" tooltip="Завантажити сертифікат" display="Завантажити сертифікат"/>
    <hyperlink ref="F979" r:id="rId976" tooltip="Завантажити сертифікат" display="Завантажити сертифікат"/>
    <hyperlink ref="F980" r:id="rId977" tooltip="Завантажити сертифікат" display="Завантажити сертифікат"/>
    <hyperlink ref="F981" r:id="rId978" tooltip="Завантажити сертифікат" display="Завантажити сертифікат"/>
    <hyperlink ref="F982" r:id="rId979" tooltip="Завантажити сертифікат" display="Завантажити сертифікат"/>
    <hyperlink ref="F983" r:id="rId980" tooltip="Завантажити сертифікат" display="Завантажити сертифікат"/>
    <hyperlink ref="F984" r:id="rId981" tooltip="Завантажити сертифікат" display="Завантажити сертифікат"/>
    <hyperlink ref="F985" r:id="rId982" tooltip="Завантажити сертифікат" display="Завантажити сертифікат"/>
    <hyperlink ref="F986" r:id="rId983" tooltip="Завантажити сертифікат" display="Завантажити сертифікат"/>
    <hyperlink ref="F987" r:id="rId984" tooltip="Завантажити сертифікат" display="Завантажити сертифікат"/>
    <hyperlink ref="F988" r:id="rId985" tooltip="Завантажити сертифікат" display="Завантажити сертифікат"/>
    <hyperlink ref="F989" r:id="rId986" tooltip="Завантажити сертифікат" display="Завантажити сертифікат"/>
    <hyperlink ref="F990" r:id="rId987" tooltip="Завантажити сертифікат" display="Завантажити сертифікат"/>
    <hyperlink ref="F991" r:id="rId988" tooltip="Завантажити сертифікат" display="Завантажити сертифікат"/>
    <hyperlink ref="F992" r:id="rId989" tooltip="Завантажити сертифікат" display="Завантажити сертифікат"/>
    <hyperlink ref="F993" r:id="rId990" tooltip="Завантажити сертифікат" display="Завантажити сертифікат"/>
    <hyperlink ref="F994" r:id="rId991" tooltip="Завантажити сертифікат" display="Завантажити сертифікат"/>
    <hyperlink ref="F995" r:id="rId992" tooltip="Завантажити сертифікат" display="Завантажити сертифікат"/>
    <hyperlink ref="F996" r:id="rId993" tooltip="Завантажити сертифікат" display="Завантажити сертифікат"/>
    <hyperlink ref="F997" r:id="rId994" tooltip="Завантажити сертифікат" display="Завантажити сертифікат"/>
    <hyperlink ref="F998" r:id="rId995" tooltip="Завантажити сертифікат" display="Завантажити сертифікат"/>
    <hyperlink ref="F999" r:id="rId996" tooltip="Завантажити сертифікат" display="Завантажити сертифікат"/>
    <hyperlink ref="F1000" r:id="rId997" tooltip="Завантажити сертифікат" display="Завантажити сертифікат"/>
    <hyperlink ref="F1001" r:id="rId998" tooltip="Завантажити сертифікат" display="Завантажити сертифікат"/>
    <hyperlink ref="F1002" r:id="rId999" tooltip="Завантажити сертифікат" display="Завантажити сертифікат"/>
    <hyperlink ref="F1003" r:id="rId1000" tooltip="Завантажити сертифікат" display="Завантажити сертифікат"/>
    <hyperlink ref="F1004" r:id="rId1001" tooltip="Завантажити сертифікат" display="Завантажити сертифікат"/>
    <hyperlink ref="F1005" r:id="rId1002" tooltip="Завантажити сертифікат" display="Завантажити сертифікат"/>
    <hyperlink ref="F1006" r:id="rId1003" tooltip="Завантажити сертифікат" display="Завантажити сертифікат"/>
    <hyperlink ref="F1007" r:id="rId1004" tooltip="Завантажити сертифікат" display="Завантажити сертифікат"/>
    <hyperlink ref="F1008" r:id="rId1005" tooltip="Завантажити сертифікат" display="Завантажити сертифікат"/>
    <hyperlink ref="F1009" r:id="rId1006" tooltip="Завантажити сертифікат" display="Завантажити сертифікат"/>
    <hyperlink ref="F1010" r:id="rId1007" tooltip="Завантажити сертифікат" display="Завантажити сертифікат"/>
    <hyperlink ref="F1011" r:id="rId1008" tooltip="Завантажити сертифікат" display="Завантажити сертифікат"/>
    <hyperlink ref="F1012" r:id="rId1009" tooltip="Завантажити сертифікат" display="Завантажити сертифікат"/>
    <hyperlink ref="F1013" r:id="rId1010" tooltip="Завантажити сертифікат" display="Завантажити сертифікат"/>
    <hyperlink ref="F1014" r:id="rId1011" tooltip="Завантажити сертифікат" display="Завантажити сертифікат"/>
    <hyperlink ref="F1015" r:id="rId1012" tooltip="Завантажити сертифікат" display="Завантажити сертифікат"/>
    <hyperlink ref="F1016" r:id="rId1013" tooltip="Завантажити сертифікат" display="Завантажити сертифікат"/>
    <hyperlink ref="F1017" r:id="rId1014" tooltip="Завантажити сертифікат" display="Завантажити сертифікат"/>
    <hyperlink ref="F1018" r:id="rId1015" tooltip="Завантажити сертифікат" display="Завантажити сертифікат"/>
    <hyperlink ref="F1019" r:id="rId1016" tooltip="Завантажити сертифікат" display="Завантажити сертифікат"/>
    <hyperlink ref="F1020" r:id="rId1017" tooltip="Завантажити сертифікат" display="Завантажити сертифікат"/>
    <hyperlink ref="F1021" r:id="rId1018" tooltip="Завантажити сертифікат" display="Завантажити сертифікат"/>
    <hyperlink ref="F1022" r:id="rId1019" tooltip="Завантажити сертифікат" display="Завантажити сертифікат"/>
    <hyperlink ref="F1023" r:id="rId1020" tooltip="Завантажити сертифікат" display="Завантажити сертифікат"/>
    <hyperlink ref="F1024" r:id="rId1021" tooltip="Завантажити сертифікат" display="Завантажити сертифікат"/>
    <hyperlink ref="F1025" r:id="rId1022" tooltip="Завантажити сертифікат" display="Завантажити сертифікат"/>
    <hyperlink ref="F1026" r:id="rId1023" tooltip="Завантажити сертифікат" display="Завантажити сертифікат"/>
    <hyperlink ref="F1027" r:id="rId1024" tooltip="Завантажити сертифікат" display="Завантажити сертифікат"/>
    <hyperlink ref="F1028" r:id="rId1025" tooltip="Завантажити сертифікат" display="Завантажити сертифікат"/>
    <hyperlink ref="F1029" r:id="rId1026" tooltip="Завантажити сертифікат" display="Завантажити сертифікат"/>
    <hyperlink ref="F1030" r:id="rId1027" tooltip="Завантажити сертифікат" display="Завантажити сертифікат"/>
    <hyperlink ref="F1031" r:id="rId1028" tooltip="Завантажити сертифікат" display="Завантажити сертифікат"/>
    <hyperlink ref="F1032" r:id="rId1029" tooltip="Завантажити сертифікат" display="Завантажити сертифікат"/>
    <hyperlink ref="F1033" r:id="rId1030" tooltip="Завантажити сертифікат" display="Завантажити сертифікат"/>
    <hyperlink ref="F1034" r:id="rId1031" tooltip="Завантажити сертифікат" display="Завантажити сертифікат"/>
    <hyperlink ref="F1035" r:id="rId1032" tooltip="Завантажити сертифікат" display="Завантажити сертифікат"/>
    <hyperlink ref="F1036" r:id="rId1033" tooltip="Завантажити сертифікат" display="Завантажити сертифікат"/>
    <hyperlink ref="F1037" r:id="rId1034" tooltip="Завантажити сертифікат" display="Завантажити сертифікат"/>
    <hyperlink ref="F1038" r:id="rId1035" tooltip="Завантажити сертифікат" display="Завантажити сертифікат"/>
    <hyperlink ref="F1039" r:id="rId1036" tooltip="Завантажити сертифікат" display="Завантажити сертифікат"/>
    <hyperlink ref="F1040" r:id="rId1037" tooltip="Завантажити сертифікат" display="Завантажити сертифікат"/>
    <hyperlink ref="F1041" r:id="rId1038" tooltip="Завантажити сертифікат" display="Завантажити сертифікат"/>
    <hyperlink ref="F1042" r:id="rId1039" tooltip="Завантажити сертифікат" display="Завантажити сертифікат"/>
    <hyperlink ref="F1043" r:id="rId1040" tooltip="Завантажити сертифікат" display="Завантажити сертифікат"/>
    <hyperlink ref="F1044" r:id="rId1041" tooltip="Завантажити сертифікат" display="Завантажити сертифікат"/>
    <hyperlink ref="F1045" r:id="rId1042" tooltip="Завантажити сертифікат" display="Завантажити сертифікат"/>
    <hyperlink ref="F1046" r:id="rId1043" tooltip="Завантажити сертифікат" display="Завантажити сертифікат"/>
    <hyperlink ref="F1047" r:id="rId1044" tooltip="Завантажити сертифікат" display="Завантажити сертифікат"/>
    <hyperlink ref="F1048" r:id="rId1045" tooltip="Завантажити сертифікат" display="Завантажити сертифікат"/>
    <hyperlink ref="F1049" r:id="rId1046" tooltip="Завантажити сертифікат" display="Завантажити сертифікат"/>
    <hyperlink ref="F1050" r:id="rId1047" tooltip="Завантажити сертифікат" display="Завантажити сертифікат"/>
    <hyperlink ref="F1051" r:id="rId1048" tooltip="Завантажити сертифікат" display="Завантажити сертифікат"/>
    <hyperlink ref="F1052" r:id="rId1049" tooltip="Завантажити сертифікат" display="Завантажити сертифікат"/>
    <hyperlink ref="F1053" r:id="rId1050" tooltip="Завантажити сертифікат" display="Завантажити сертифікат"/>
    <hyperlink ref="F1054" r:id="rId1051" tooltip="Завантажити сертифікат" display="Завантажити сертифікат"/>
    <hyperlink ref="F1055" r:id="rId1052" tooltip="Завантажити сертифікат" display="Завантажити сертифікат"/>
    <hyperlink ref="F1056" r:id="rId1053" tooltip="Завантажити сертифікат" display="Завантажити сертифікат"/>
    <hyperlink ref="F1057" r:id="rId1054" tooltip="Завантажити сертифікат" display="Завантажити сертифікат"/>
    <hyperlink ref="F1058" r:id="rId1055" tooltip="Завантажити сертифікат" display="Завантажити сертифікат"/>
    <hyperlink ref="F1059" r:id="rId1056" tooltip="Завантажити сертифікат" display="Завантажити сертифікат"/>
    <hyperlink ref="F1060" r:id="rId1057" tooltip="Завантажити сертифікат" display="Завантажити сертифікат"/>
    <hyperlink ref="F1061" r:id="rId1058" tooltip="Завантажити сертифікат" display="Завантажити сертифікат"/>
    <hyperlink ref="F1062" r:id="rId1059" tooltip="Завантажити сертифікат" display="Завантажити сертифікат"/>
    <hyperlink ref="F1063" r:id="rId1060" tooltip="Завантажити сертифікат" display="Завантажити сертифікат"/>
    <hyperlink ref="F1064" r:id="rId1061" tooltip="Завантажити сертифікат" display="Завантажити сертифікат"/>
    <hyperlink ref="F1065" r:id="rId1062" tooltip="Завантажити сертифікат" display="Завантажити сертифікат"/>
    <hyperlink ref="F1066" r:id="rId1063" tooltip="Завантажити сертифікат" display="Завантажити сертифікат"/>
    <hyperlink ref="F1067" r:id="rId1064" tooltip="Завантажити сертифікат" display="Завантажити сертифікат"/>
    <hyperlink ref="F1068" r:id="rId1065" tooltip="Завантажити сертифікат" display="Завантажити сертифікат"/>
    <hyperlink ref="F1069" r:id="rId1066" tooltip="Завантажити сертифікат" display="Завантажити сертифікат"/>
    <hyperlink ref="F1070" r:id="rId1067" tooltip="Завантажити сертифікат" display="Завантажити сертифікат"/>
    <hyperlink ref="F1071" r:id="rId1068" tooltip="Завантажити сертифікат" display="Завантажити сертифікат"/>
    <hyperlink ref="F1072" r:id="rId1069" tooltip="Завантажити сертифікат" display="Завантажити сертифікат"/>
    <hyperlink ref="F1073" r:id="rId1070" tooltip="Завантажити сертифікат" display="Завантажити сертифікат"/>
    <hyperlink ref="F1074" r:id="rId1071" tooltip="Завантажити сертифікат" display="Завантажити сертифікат"/>
    <hyperlink ref="F1075" r:id="rId1072" tooltip="Завантажити сертифікат" display="Завантажити сертифікат"/>
    <hyperlink ref="F1076" r:id="rId1073" tooltip="Завантажити сертифікат" display="Завантажити сертифікат"/>
    <hyperlink ref="F1077" r:id="rId1074" tooltip="Завантажити сертифікат" display="Завантажити сертифікат"/>
    <hyperlink ref="F1078" r:id="rId1075" tooltip="Завантажити сертифікат" display="Завантажити сертифікат"/>
    <hyperlink ref="F1079" r:id="rId1076" tooltip="Завантажити сертифікат" display="Завантажити сертифікат"/>
    <hyperlink ref="F1080" r:id="rId1077" tooltip="Завантажити сертифікат" display="Завантажити сертифікат"/>
    <hyperlink ref="F1081" r:id="rId1078" tooltip="Завантажити сертифікат" display="Завантажити сертифікат"/>
    <hyperlink ref="F1082" r:id="rId1079" tooltip="Завантажити сертифікат" display="Завантажити сертифікат"/>
    <hyperlink ref="F1083" r:id="rId1080" tooltip="Завантажити сертифікат" display="Завантажити сертифікат"/>
    <hyperlink ref="F1084" r:id="rId1081" tooltip="Завантажити сертифікат" display="Завантажити сертифікат"/>
    <hyperlink ref="F1085" r:id="rId1082" tooltip="Завантажити сертифікат" display="Завантажити сертифікат"/>
    <hyperlink ref="F1086" r:id="rId1083" tooltip="Завантажити сертифікат" display="Завантажити сертифікат"/>
    <hyperlink ref="F1087" r:id="rId1084" tooltip="Завантажити сертифікат" display="Завантажити сертифікат"/>
    <hyperlink ref="F1088" r:id="rId1085" tooltip="Завантажити сертифікат" display="Завантажити сертифікат"/>
    <hyperlink ref="F1089" r:id="rId1086" tooltip="Завантажити сертифікат" display="Завантажити сертифікат"/>
    <hyperlink ref="F1090" r:id="rId1087" tooltip="Завантажити сертифікат" display="Завантажити сертифікат"/>
    <hyperlink ref="F1091" r:id="rId1088" tooltip="Завантажити сертифікат" display="Завантажити сертифікат"/>
    <hyperlink ref="F1092" r:id="rId1089" tooltip="Завантажити сертифікат" display="Завантажити сертифікат"/>
    <hyperlink ref="F1093" r:id="rId1090" tooltip="Завантажити сертифікат" display="Завантажити сертифікат"/>
    <hyperlink ref="F1094" r:id="rId1091" tooltip="Завантажити сертифікат" display="Завантажити сертифікат"/>
    <hyperlink ref="F1095" r:id="rId1092" tooltip="Завантажити сертифікат" display="Завантажити сертифікат"/>
    <hyperlink ref="F1096" r:id="rId1093" tooltip="Завантажити сертифікат" display="Завантажити сертифікат"/>
    <hyperlink ref="F1097" r:id="rId1094" tooltip="Завантажити сертифікат" display="Завантажити сертифікат"/>
    <hyperlink ref="F1098" r:id="rId1095" tooltip="Завантажити сертифікат" display="Завантажити сертифікат"/>
    <hyperlink ref="F1099" r:id="rId1096" tooltip="Завантажити сертифікат" display="Завантажити сертифікат"/>
    <hyperlink ref="F1100" r:id="rId1097" tooltip="Завантажити сертифікат" display="Завантажити сертифікат"/>
    <hyperlink ref="F1101" r:id="rId1098" tooltip="Завантажити сертифікат" display="Завантажити сертифікат"/>
    <hyperlink ref="F1102" r:id="rId1099" tooltip="Завантажити сертифікат" display="Завантажити сертифікат"/>
    <hyperlink ref="F1103" r:id="rId1100" tooltip="Завантажити сертифікат" display="Завантажити сертифікат"/>
    <hyperlink ref="F1104" r:id="rId1101" tooltip="Завантажити сертифікат" display="Завантажити сертифікат"/>
    <hyperlink ref="F1105" r:id="rId1102" tooltip="Завантажити сертифікат" display="Завантажити сертифікат"/>
    <hyperlink ref="F1106" r:id="rId1103" tooltip="Завантажити сертифікат" display="Завантажити сертифікат"/>
    <hyperlink ref="F1107" r:id="rId1104" tooltip="Завантажити сертифікат" display="Завантажити сертифікат"/>
    <hyperlink ref="F1108" r:id="rId1105" tooltip="Завантажити сертифікат" display="Завантажити сертифікат"/>
    <hyperlink ref="F1109" r:id="rId1106" tooltip="Завантажити сертифікат" display="Завантажити сертифікат"/>
    <hyperlink ref="F1110" r:id="rId1107" tooltip="Завантажити сертифікат" display="Завантажити сертифікат"/>
    <hyperlink ref="F1111" r:id="rId1108" tooltip="Завантажити сертифікат" display="Завантажити сертифікат"/>
    <hyperlink ref="F1112" r:id="rId1109" tooltip="Завантажити сертифікат" display="Завантажити сертифікат"/>
    <hyperlink ref="F1113" r:id="rId1110" tooltip="Завантажити сертифікат" display="Завантажити сертифікат"/>
    <hyperlink ref="F1114" r:id="rId1111" tooltip="Завантажити сертифікат" display="Завантажити сертифікат"/>
    <hyperlink ref="F1115" r:id="rId1112" tooltip="Завантажити сертифікат" display="Завантажити сертифікат"/>
    <hyperlink ref="F1116" r:id="rId1113" tooltip="Завантажити сертифікат" display="Завантажити сертифікат"/>
    <hyperlink ref="F1117" r:id="rId1114" tooltip="Завантажити сертифікат" display="Завантажити сертифікат"/>
    <hyperlink ref="F1118" r:id="rId1115" tooltip="Завантажити сертифікат" display="Завантажити сертифікат"/>
    <hyperlink ref="F1119" r:id="rId1116" tooltip="Завантажити сертифікат" display="Завантажити сертифікат"/>
    <hyperlink ref="F1120" r:id="rId1117" tooltip="Завантажити сертифікат" display="Завантажити сертифікат"/>
    <hyperlink ref="F1121" r:id="rId1118" tooltip="Завантажити сертифікат" display="Завантажити сертифікат"/>
    <hyperlink ref="F1122" r:id="rId1119" tooltip="Завантажити сертифікат" display="Завантажити сертифікат"/>
    <hyperlink ref="F1123" r:id="rId1120" tooltip="Завантажити сертифікат" display="Завантажити сертифікат"/>
    <hyperlink ref="F1124" r:id="rId1121" tooltip="Завантажити сертифікат" display="Завантажити сертифікат"/>
    <hyperlink ref="F1125" r:id="rId1122" tooltip="Завантажити сертифікат" display="Завантажити сертифікат"/>
    <hyperlink ref="F1126" r:id="rId1123" tooltip="Завантажити сертифікат" display="Завантажити сертифікат"/>
    <hyperlink ref="F1127" r:id="rId1124" tooltip="Завантажити сертифікат" display="Завантажити сертифікат"/>
    <hyperlink ref="F1128" r:id="rId1125" tooltip="Завантажити сертифікат" display="Завантажити сертифікат"/>
    <hyperlink ref="F1129" r:id="rId1126" tooltip="Завантажити сертифікат" display="Завантажити сертифікат"/>
    <hyperlink ref="F1130" r:id="rId1127" tooltip="Завантажити сертифікат" display="Завантажити сертифікат"/>
    <hyperlink ref="F1131" r:id="rId1128" tooltip="Завантажити сертифікат" display="Завантажити сертифікат"/>
    <hyperlink ref="F1132" r:id="rId1129" tooltip="Завантажити сертифікат" display="Завантажити сертифікат"/>
    <hyperlink ref="F1133" r:id="rId1130" tooltip="Завантажити сертифікат" display="Завантажити сертифікат"/>
    <hyperlink ref="F1134" r:id="rId1131" tooltip="Завантажити сертифікат" display="Завантажити сертифікат"/>
    <hyperlink ref="F1135" r:id="rId1132" tooltip="Завантажити сертифікат" display="Завантажити сертифікат"/>
    <hyperlink ref="F1136" r:id="rId1133" tooltip="Завантажити сертифікат" display="Завантажити сертифікат"/>
    <hyperlink ref="F1137" r:id="rId1134" tooltip="Завантажити сертифікат" display="Завантажити сертифікат"/>
    <hyperlink ref="F1138" r:id="rId1135" tooltip="Завантажити сертифікат" display="Завантажити сертифікат"/>
    <hyperlink ref="F1139" r:id="rId1136" tooltip="Завантажити сертифікат" display="Завантажити сертифікат"/>
    <hyperlink ref="F1140" r:id="rId1137" tooltip="Завантажити сертифікат" display="Завантажити сертифікат"/>
    <hyperlink ref="F1141" r:id="rId1138" tooltip="Завантажити сертифікат" display="Завантажити сертифікат"/>
    <hyperlink ref="F1142" r:id="rId1139" tooltip="Завантажити сертифікат" display="Завантажити сертифікат"/>
    <hyperlink ref="F1143" r:id="rId1140" tooltip="Завантажити сертифікат" display="Завантажити сертифікат"/>
    <hyperlink ref="F1144" r:id="rId1141" tooltip="Завантажити сертифікат" display="Завантажити сертифікат"/>
    <hyperlink ref="F1145" r:id="rId1142" tooltip="Завантажити сертифікат" display="Завантажити сертифікат"/>
    <hyperlink ref="F1146" r:id="rId1143" tooltip="Завантажити сертифікат" display="Завантажити сертифікат"/>
    <hyperlink ref="F1147" r:id="rId1144" tooltip="Завантажити сертифікат" display="Завантажити сертифікат"/>
    <hyperlink ref="F1148" r:id="rId1145" tooltip="Завантажити сертифікат" display="Завантажити сертифікат"/>
    <hyperlink ref="F1149" r:id="rId1146" tooltip="Завантажити сертифікат" display="Завантажити сертифікат"/>
    <hyperlink ref="F1150" r:id="rId1147" tooltip="Завантажити сертифікат" display="Завантажити сертифікат"/>
    <hyperlink ref="F1151" r:id="rId1148" tooltip="Завантажити сертифікат" display="Завантажити сертифікат"/>
    <hyperlink ref="F1152" r:id="rId1149" tooltip="Завантажити сертифікат" display="Завантажити сертифікат"/>
    <hyperlink ref="F1153" r:id="rId1150" tooltip="Завантажити сертифікат" display="Завантажити сертифікат"/>
    <hyperlink ref="F1154" r:id="rId1151" tooltip="Завантажити сертифікат" display="Завантажити сертифікат"/>
    <hyperlink ref="F1155" r:id="rId1152" tooltip="Завантажити сертифікат" display="Завантажити сертифікат"/>
    <hyperlink ref="F1156" r:id="rId1153" tooltip="Завантажити сертифікат" display="Завантажити сертифікат"/>
    <hyperlink ref="F1157" r:id="rId1154" tooltip="Завантажити сертифікат" display="Завантажити сертифікат"/>
    <hyperlink ref="F1158" r:id="rId1155" tooltip="Завантажити сертифікат" display="Завантажити сертифікат"/>
    <hyperlink ref="F1159" r:id="rId1156" tooltip="Завантажити сертифікат" display="Завантажити сертифікат"/>
    <hyperlink ref="F1160" r:id="rId1157" tooltip="Завантажити сертифікат" display="Завантажити сертифікат"/>
    <hyperlink ref="F1161" r:id="rId1158" tooltip="Завантажити сертифікат" display="Завантажити сертифікат"/>
    <hyperlink ref="F1162" r:id="rId1159" tooltip="Завантажити сертифікат" display="Завантажити сертифікат"/>
    <hyperlink ref="F1163" r:id="rId1160" tooltip="Завантажити сертифікат" display="Завантажити сертифікат"/>
    <hyperlink ref="F1164" r:id="rId1161" tooltip="Завантажити сертифікат" display="Завантажити сертифікат"/>
    <hyperlink ref="F1165" r:id="rId1162" tooltip="Завантажити сертифікат" display="Завантажити сертифікат"/>
    <hyperlink ref="F1166" r:id="rId1163" tooltip="Завантажити сертифікат" display="Завантажити сертифікат"/>
    <hyperlink ref="F1167" r:id="rId1164" tooltip="Завантажити сертифікат" display="Завантажити сертифікат"/>
    <hyperlink ref="F1168" r:id="rId1165" tooltip="Завантажити сертифікат" display="Завантажити сертифікат"/>
    <hyperlink ref="F1169" r:id="rId1166" tooltip="Завантажити сертифікат" display="Завантажити сертифікат"/>
    <hyperlink ref="F1170" r:id="rId1167" tooltip="Завантажити сертифікат" display="Завантажити сертифікат"/>
    <hyperlink ref="F1171" r:id="rId1168" tooltip="Завантажити сертифікат" display="Завантажити сертифікат"/>
    <hyperlink ref="F1172" r:id="rId1169" tooltip="Завантажити сертифікат" display="Завантажити сертифікат"/>
    <hyperlink ref="F1173" r:id="rId1170" tooltip="Завантажити сертифікат" display="Завантажити сертифікат"/>
    <hyperlink ref="F1174" r:id="rId1171" tooltip="Завантажити сертифікат" display="Завантажити сертифікат"/>
    <hyperlink ref="F1175" r:id="rId1172" tooltip="Завантажити сертифікат" display="Завантажити сертифікат"/>
    <hyperlink ref="F1176" r:id="rId1173" tooltip="Завантажити сертифікат" display="Завантажити сертифікат"/>
    <hyperlink ref="F1177" r:id="rId1174" tooltip="Завантажити сертифікат" display="Завантажити сертифікат"/>
    <hyperlink ref="F1178" r:id="rId1175" tooltip="Завантажити сертифікат" display="Завантажити сертифікат"/>
    <hyperlink ref="F1179" r:id="rId1176" tooltip="Завантажити сертифікат" display="Завантажити сертифікат"/>
    <hyperlink ref="F1180" r:id="rId1177" tooltip="Завантажити сертифікат" display="Завантажити сертифікат"/>
    <hyperlink ref="F1181" r:id="rId1178" tooltip="Завантажити сертифікат" display="Завантажити сертифікат"/>
    <hyperlink ref="F1182" r:id="rId1179" tooltip="Завантажити сертифікат" display="Завантажити сертифікат"/>
    <hyperlink ref="F1183" r:id="rId1180" tooltip="Завантажити сертифікат" display="Завантажити сертифікат"/>
    <hyperlink ref="F1184" r:id="rId1181" tooltip="Завантажити сертифікат" display="Завантажити сертифікат"/>
    <hyperlink ref="F1185" r:id="rId1182" tooltip="Завантажити сертифікат" display="Завантажити сертифікат"/>
    <hyperlink ref="F1186" r:id="rId1183" tooltip="Завантажити сертифікат" display="Завантажити сертифікат"/>
    <hyperlink ref="F1187" r:id="rId1184" tooltip="Завантажити сертифікат" display="Завантажити сертифікат"/>
    <hyperlink ref="F1188" r:id="rId1185" tooltip="Завантажити сертифікат" display="Завантажити сертифікат"/>
    <hyperlink ref="F1189" r:id="rId1186" tooltip="Завантажити сертифікат" display="Завантажити сертифікат"/>
    <hyperlink ref="F1190" r:id="rId1187" tooltip="Завантажити сертифікат" display="Завантажити сертифікат"/>
    <hyperlink ref="F1191" r:id="rId1188" tooltip="Завантажити сертифікат" display="Завантажити сертифікат"/>
    <hyperlink ref="F1192" r:id="rId1189" tooltip="Завантажити сертифікат" display="Завантажити сертифікат"/>
    <hyperlink ref="F1193" r:id="rId1190" tooltip="Завантажити сертифікат" display="Завантажити сертифікат"/>
    <hyperlink ref="F1194" r:id="rId1191" tooltip="Завантажити сертифікат" display="Завантажити сертифікат"/>
    <hyperlink ref="F1195" r:id="rId1192" tooltip="Завантажити сертифікат" display="Завантажити сертифікат"/>
    <hyperlink ref="F1196" r:id="rId1193" tooltip="Завантажити сертифікат" display="Завантажити сертифікат"/>
    <hyperlink ref="F1197" r:id="rId1194" tooltip="Завантажити сертифікат" display="Завантажити сертифікат"/>
    <hyperlink ref="F1198" r:id="rId1195" tooltip="Завантажити сертифікат" display="Завантажити сертифікат"/>
    <hyperlink ref="F1199" r:id="rId1196" tooltip="Завантажити сертифікат" display="Завантажити сертифікат"/>
    <hyperlink ref="F1200" r:id="rId1197" tooltip="Завантажити сертифікат" display="Завантажити сертифікат"/>
    <hyperlink ref="F1201" r:id="rId1198" tooltip="Завантажити сертифікат" display="Завантажити сертифікат"/>
    <hyperlink ref="F1202" r:id="rId1199" tooltip="Завантажити сертифікат" display="Завантажити сертифікат"/>
    <hyperlink ref="F1203" r:id="rId1200" tooltip="Завантажити сертифікат" display="Завантажити сертифікат"/>
    <hyperlink ref="F1204" r:id="rId1201" tooltip="Завантажити сертифікат" display="Завантажити сертифікат"/>
    <hyperlink ref="F1205" r:id="rId1202" tooltip="Завантажити сертифікат" display="Завантажити сертифікат"/>
    <hyperlink ref="F1206" r:id="rId1203" tooltip="Завантажити сертифікат" display="Завантажити сертифікат"/>
    <hyperlink ref="F1207" r:id="rId1204" tooltip="Завантажити сертифікат" display="Завантажити сертифікат"/>
    <hyperlink ref="F1208" r:id="rId1205" tooltip="Завантажити сертифікат" display="Завантажити сертифікат"/>
    <hyperlink ref="F1209" r:id="rId1206" tooltip="Завантажити сертифікат" display="Завантажити сертифікат"/>
    <hyperlink ref="F1210" r:id="rId1207" tooltip="Завантажити сертифікат" display="Завантажити сертифікат"/>
    <hyperlink ref="F1211" r:id="rId1208" tooltip="Завантажити сертифікат" display="Завантажити сертифікат"/>
    <hyperlink ref="F1212" r:id="rId1209" tooltip="Завантажити сертифікат" display="Завантажити сертифікат"/>
    <hyperlink ref="F1213" r:id="rId1210" tooltip="Завантажити сертифікат" display="Завантажити сертифікат"/>
    <hyperlink ref="F1214" r:id="rId1211" tooltip="Завантажити сертифікат" display="Завантажити сертифікат"/>
    <hyperlink ref="F1215" r:id="rId1212" tooltip="Завантажити сертифікат" display="Завантажити сертифікат"/>
    <hyperlink ref="F1216" r:id="rId1213" tooltip="Завантажити сертифікат" display="Завантажити сертифікат"/>
    <hyperlink ref="F1217" r:id="rId1214" tooltip="Завантажити сертифікат" display="Завантажити сертифікат"/>
    <hyperlink ref="F1218" r:id="rId1215" tooltip="Завантажити сертифікат" display="Завантажити сертифікат"/>
    <hyperlink ref="F1219" r:id="rId1216" tooltip="Завантажити сертифікат" display="Завантажити сертифікат"/>
    <hyperlink ref="F1220" r:id="rId1217" tooltip="Завантажити сертифікат" display="Завантажити сертифікат"/>
    <hyperlink ref="F1221" r:id="rId1218" tooltip="Завантажити сертифікат" display="Завантажити сертифікат"/>
    <hyperlink ref="F1222" r:id="rId1219" tooltip="Завантажити сертифікат" display="Завантажити сертифікат"/>
    <hyperlink ref="F1223" r:id="rId1220" tooltip="Завантажити сертифікат" display="Завантажити сертифікат"/>
    <hyperlink ref="F1224" r:id="rId1221" tooltip="Завантажити сертифікат" display="Завантажити сертифікат"/>
    <hyperlink ref="F1225" r:id="rId1222" tooltip="Завантажити сертифікат" display="Завантажити сертифікат"/>
    <hyperlink ref="F1226" r:id="rId1223" tooltip="Завантажити сертифікат" display="Завантажити сертифікат"/>
    <hyperlink ref="F1227" r:id="rId1224" tooltip="Завантажити сертифікат" display="Завантажити сертифікат"/>
    <hyperlink ref="F1228" r:id="rId1225" tooltip="Завантажити сертифікат" display="Завантажити сертифікат"/>
    <hyperlink ref="F1229" r:id="rId1226" tooltip="Завантажити сертифікат" display="Завантажити сертифікат"/>
    <hyperlink ref="F1230" r:id="rId1227" tooltip="Завантажити сертифікат" display="Завантажити сертифікат"/>
    <hyperlink ref="F1231" r:id="rId1228" tooltip="Завантажити сертифікат" display="Завантажити сертифікат"/>
    <hyperlink ref="F1232" r:id="rId1229" tooltip="Завантажити сертифікат" display="Завантажити сертифікат"/>
    <hyperlink ref="F1233" r:id="rId1230" tooltip="Завантажити сертифікат" display="Завантажити сертифікат"/>
    <hyperlink ref="F1234" r:id="rId1231" tooltip="Завантажити сертифікат" display="Завантажити сертифікат"/>
    <hyperlink ref="F1235" r:id="rId1232" tooltip="Завантажити сертифікат" display="Завантажити сертифікат"/>
    <hyperlink ref="F1236" r:id="rId1233" tooltip="Завантажити сертифікат" display="Завантажити сертифікат"/>
    <hyperlink ref="F1237" r:id="rId1234" tooltip="Завантажити сертифікат" display="Завантажити сертифікат"/>
    <hyperlink ref="F1238" r:id="rId1235" tooltip="Завантажити сертифікат" display="Завантажити сертифікат"/>
    <hyperlink ref="F1239" r:id="rId1236" tooltip="Завантажити сертифікат" display="Завантажити сертифікат"/>
    <hyperlink ref="F1240" r:id="rId1237" tooltip="Завантажити сертифікат" display="Завантажити сертифікат"/>
    <hyperlink ref="F1241" r:id="rId1238" tooltip="Завантажити сертифікат" display="Завантажити сертифікат"/>
    <hyperlink ref="F1242" r:id="rId1239" tooltip="Завантажити сертифікат" display="Завантажити сертифікат"/>
    <hyperlink ref="F1243" r:id="rId1240" tooltip="Завантажити сертифікат" display="Завантажити сертифікат"/>
    <hyperlink ref="F1244" r:id="rId1241" tooltip="Завантажити сертифікат" display="Завантажити сертифікат"/>
    <hyperlink ref="F1245" r:id="rId1242" tooltip="Завантажити сертифікат" display="Завантажити сертифікат"/>
    <hyperlink ref="F1246" r:id="rId1243" tooltip="Завантажити сертифікат" display="Завантажити сертифікат"/>
    <hyperlink ref="F1247" r:id="rId1244" tooltip="Завантажити сертифікат" display="Завантажити сертифікат"/>
    <hyperlink ref="F1248" r:id="rId1245" tooltip="Завантажити сертифікат" display="Завантажити сертифікат"/>
    <hyperlink ref="F1249" r:id="rId1246" tooltip="Завантажити сертифікат" display="Завантажити сертифікат"/>
    <hyperlink ref="F1250" r:id="rId1247" tooltip="Завантажити сертифікат" display="Завантажити сертифікат"/>
    <hyperlink ref="F1251" r:id="rId1248" tooltip="Завантажити сертифікат" display="Завантажити сертифікат"/>
    <hyperlink ref="F1252" r:id="rId1249" tooltip="Завантажити сертифікат" display="Завантажити сертифікат"/>
    <hyperlink ref="F1253" r:id="rId1250" tooltip="Завантажити сертифікат" display="Завантажити сертифікат"/>
    <hyperlink ref="F1254" r:id="rId1251" tooltip="Завантажити сертифікат" display="Завантажити сертифікат"/>
    <hyperlink ref="F1255" r:id="rId1252" tooltip="Завантажити сертифікат" display="Завантажити сертифікат"/>
    <hyperlink ref="F1256" r:id="rId1253" tooltip="Завантажити сертифікат" display="Завантажити сертифікат"/>
    <hyperlink ref="F1257" r:id="rId1254" tooltip="Завантажити сертифікат" display="Завантажити сертифікат"/>
    <hyperlink ref="F1258" r:id="rId1255" tooltip="Завантажити сертифікат" display="Завантажити сертифікат"/>
    <hyperlink ref="F1259" r:id="rId1256" tooltip="Завантажити сертифікат" display="Завантажити сертифікат"/>
    <hyperlink ref="F1260" r:id="rId1257" tooltip="Завантажити сертифікат" display="Завантажити сертифікат"/>
    <hyperlink ref="F1261" r:id="rId1258" tooltip="Завантажити сертифікат" display="Завантажити сертифікат"/>
    <hyperlink ref="F1262" r:id="rId1259" tooltip="Завантажити сертифікат" display="Завантажити сертифікат"/>
    <hyperlink ref="F1263" r:id="rId1260" tooltip="Завантажити сертифікат" display="Завантажити сертифікат"/>
    <hyperlink ref="F1264" r:id="rId1261" tooltip="Завантажити сертифікат" display="Завантажити сертифікат"/>
    <hyperlink ref="F1265" r:id="rId1262" tooltip="Завантажити сертифікат" display="Завантажити сертифікат"/>
    <hyperlink ref="F1266" r:id="rId1263" tooltip="Завантажити сертифікат" display="Завантажити сертифікат"/>
    <hyperlink ref="F1267" r:id="rId1264" tooltip="Завантажити сертифікат" display="Завантажити сертифікат"/>
    <hyperlink ref="F1268" r:id="rId1265" tooltip="Завантажити сертифікат" display="Завантажити сертифікат"/>
    <hyperlink ref="F1269" r:id="rId1266" tooltip="Завантажити сертифікат" display="Завантажити сертифікат"/>
    <hyperlink ref="F1270" r:id="rId1267" tooltip="Завантажити сертифікат" display="Завантажити сертифікат"/>
    <hyperlink ref="F1271" r:id="rId1268" tooltip="Завантажити сертифікат" display="Завантажити сертифікат"/>
    <hyperlink ref="F1272" r:id="rId1269" tooltip="Завантажити сертифікат" display="Завантажити сертифікат"/>
    <hyperlink ref="F1273" r:id="rId1270" tooltip="Завантажити сертифікат" display="Завантажити сертифікат"/>
    <hyperlink ref="F1274" r:id="rId1271" tooltip="Завантажити сертифікат" display="Завантажити сертифікат"/>
    <hyperlink ref="F1275" r:id="rId1272" tooltip="Завантажити сертифікат" display="Завантажити сертифікат"/>
    <hyperlink ref="F1276" r:id="rId1273" tooltip="Завантажити сертифікат" display="Завантажити сертифікат"/>
    <hyperlink ref="F1277" r:id="rId1274" tooltip="Завантажити сертифікат" display="Завантажити сертифікат"/>
    <hyperlink ref="F1278" r:id="rId1275" tooltip="Завантажити сертифікат" display="Завантажити сертифікат"/>
    <hyperlink ref="F1279" r:id="rId1276" tooltip="Завантажити сертифікат" display="Завантажити сертифікат"/>
    <hyperlink ref="F1280" r:id="rId1277" tooltip="Завантажити сертифікат" display="Завантажити сертифікат"/>
    <hyperlink ref="F1281" r:id="rId1278" tooltip="Завантажити сертифікат" display="Завантажити сертифікат"/>
    <hyperlink ref="F1282" r:id="rId1279" tooltip="Завантажити сертифікат" display="Завантажити сертифікат"/>
    <hyperlink ref="F1283" r:id="rId1280" tooltip="Завантажити сертифікат" display="Завантажити сертифікат"/>
    <hyperlink ref="F1284" r:id="rId1281" tooltip="Завантажити сертифікат" display="Завантажити сертифікат"/>
    <hyperlink ref="F1285" r:id="rId1282" tooltip="Завантажити сертифікат" display="Завантажити сертифікат"/>
    <hyperlink ref="F1286" r:id="rId1283" tooltip="Завантажити сертифікат" display="Завантажити сертифікат"/>
    <hyperlink ref="F1287" r:id="rId1284" tooltip="Завантажити сертифікат" display="Завантажити сертифікат"/>
    <hyperlink ref="F1288" r:id="rId1285" tooltip="Завантажити сертифікат" display="Завантажити сертифікат"/>
    <hyperlink ref="F1289" r:id="rId1286" tooltip="Завантажити сертифікат" display="Завантажити сертифікат"/>
    <hyperlink ref="F1290" r:id="rId1287" tooltip="Завантажити сертифікат" display="Завантажити сертифікат"/>
    <hyperlink ref="F1291" r:id="rId1288" tooltip="Завантажити сертифікат" display="Завантажити сертифікат"/>
    <hyperlink ref="F1292" r:id="rId1289" tooltip="Завантажити сертифікат" display="Завантажити сертифікат"/>
    <hyperlink ref="F1293" r:id="rId1290" tooltip="Завантажити сертифікат" display="Завантажити сертифікат"/>
    <hyperlink ref="F1294" r:id="rId1291" tooltip="Завантажити сертифікат" display="Завантажити сертифікат"/>
    <hyperlink ref="F1295" r:id="rId1292" tooltip="Завантажити сертифікат" display="Завантажити сертифікат"/>
    <hyperlink ref="F1296" r:id="rId1293" tooltip="Завантажити сертифікат" display="Завантажити сертифікат"/>
    <hyperlink ref="F1297" r:id="rId1294" tooltip="Завантажити сертифікат" display="Завантажити сертифікат"/>
    <hyperlink ref="F1298" r:id="rId1295" tooltip="Завантажити сертифікат" display="Завантажити сертифікат"/>
    <hyperlink ref="F1299" r:id="rId1296" tooltip="Завантажити сертифікат" display="Завантажити сертифікат"/>
    <hyperlink ref="F1300" r:id="rId1297" tooltip="Завантажити сертифікат" display="Завантажити сертифікат"/>
    <hyperlink ref="F1301" r:id="rId1298" tooltip="Завантажити сертифікат" display="Завантажити сертифікат"/>
    <hyperlink ref="F1302" r:id="rId1299" tooltip="Завантажити сертифікат" display="Завантажити сертифікат"/>
    <hyperlink ref="F1303" r:id="rId1300" tooltip="Завантажити сертифікат" display="Завантажити сертифікат"/>
    <hyperlink ref="F1304" r:id="rId1301" tooltip="Завантажити сертифікат" display="Завантажити сертифікат"/>
    <hyperlink ref="F1305" r:id="rId1302" tooltip="Завантажити сертифікат" display="Завантажити сертифікат"/>
    <hyperlink ref="F1306" r:id="rId1303" tooltip="Завантажити сертифікат" display="Завантажити сертифікат"/>
    <hyperlink ref="F1307" r:id="rId1304" tooltip="Завантажити сертифікат" display="Завантажити сертифікат"/>
    <hyperlink ref="F1308" r:id="rId1305" tooltip="Завантажити сертифікат" display="Завантажити сертифікат"/>
    <hyperlink ref="F1309" r:id="rId1306" tooltip="Завантажити сертифікат" display="Завантажити сертифікат"/>
    <hyperlink ref="F1310" r:id="rId1307" tooltip="Завантажити сертифікат" display="Завантажити сертифікат"/>
    <hyperlink ref="F1311" r:id="rId1308" tooltip="Завантажити сертифікат" display="Завантажити сертифікат"/>
    <hyperlink ref="F1312" r:id="rId1309" tooltip="Завантажити сертифікат" display="Завантажити сертифікат"/>
    <hyperlink ref="F1313" r:id="rId1310" tooltip="Завантажити сертифікат" display="Завантажити сертифікат"/>
    <hyperlink ref="F1314" r:id="rId1311" tooltip="Завантажити сертифікат" display="Завантажити сертифікат"/>
    <hyperlink ref="F1315" r:id="rId1312" tooltip="Завантажити сертифікат" display="Завантажити сертифікат"/>
    <hyperlink ref="F1316" r:id="rId1313" tooltip="Завантажити сертифікат" display="Завантажити сертифікат"/>
    <hyperlink ref="F1317" r:id="rId1314" tooltip="Завантажити сертифікат" display="Завантажити сертифікат"/>
    <hyperlink ref="F1318" r:id="rId1315" tooltip="Завантажити сертифікат" display="Завантажити сертифікат"/>
    <hyperlink ref="F1319" r:id="rId1316" tooltip="Завантажити сертифікат" display="Завантажити сертифікат"/>
    <hyperlink ref="F1320" r:id="rId1317" tooltip="Завантажити сертифікат" display="Завантажити сертифікат"/>
    <hyperlink ref="F1321" r:id="rId1318" tooltip="Завантажити сертифікат" display="Завантажити сертифікат"/>
    <hyperlink ref="F1322" r:id="rId1319" tooltip="Завантажити сертифікат" display="Завантажити сертифікат"/>
    <hyperlink ref="F1323" r:id="rId1320" tooltip="Завантажити сертифікат" display="Завантажити сертифікат"/>
    <hyperlink ref="F1324" r:id="rId1321" tooltip="Завантажити сертифікат" display="Завантажити сертифікат"/>
    <hyperlink ref="F1325" r:id="rId1322" tooltip="Завантажити сертифікат" display="Завантажити сертифікат"/>
    <hyperlink ref="F1326" r:id="rId1323" tooltip="Завантажити сертифікат" display="Завантажити сертифікат"/>
    <hyperlink ref="F1327" r:id="rId1324" tooltip="Завантажити сертифікат" display="Завантажити сертифікат"/>
    <hyperlink ref="F1328" r:id="rId1325" tooltip="Завантажити сертифікат" display="Завантажити сертифікат"/>
    <hyperlink ref="F1329" r:id="rId1326" tooltip="Завантажити сертифікат" display="Завантажити сертифікат"/>
    <hyperlink ref="F1330" r:id="rId1327" tooltip="Завантажити сертифікат" display="Завантажити сертифікат"/>
    <hyperlink ref="F1331" r:id="rId1328" tooltip="Завантажити сертифікат" display="Завантажити сертифікат"/>
    <hyperlink ref="F1332" r:id="rId1329" tooltip="Завантажити сертифікат" display="Завантажити сертифікат"/>
    <hyperlink ref="F1333" r:id="rId1330" tooltip="Завантажити сертифікат" display="Завантажити сертифікат"/>
    <hyperlink ref="F1334" r:id="rId1331" tooltip="Завантажити сертифікат" display="Завантажити сертифікат"/>
    <hyperlink ref="F1335" r:id="rId1332" tooltip="Завантажити сертифікат" display="Завантажити сертифікат"/>
    <hyperlink ref="F1336" r:id="rId1333" tooltip="Завантажити сертифікат" display="Завантажити сертифікат"/>
    <hyperlink ref="F1337" r:id="rId1334" tooltip="Завантажити сертифікат" display="Завантажити сертифікат"/>
    <hyperlink ref="F1338" r:id="rId1335" tooltip="Завантажити сертифікат" display="Завантажити сертифікат"/>
    <hyperlink ref="F1339" r:id="rId1336" tooltip="Завантажити сертифікат" display="Завантажити сертифікат"/>
    <hyperlink ref="F1340" r:id="rId1337" tooltip="Завантажити сертифікат" display="Завантажити сертифікат"/>
    <hyperlink ref="F1341" r:id="rId1338" tooltip="Завантажити сертифікат" display="Завантажити сертифікат"/>
    <hyperlink ref="F1342" r:id="rId1339" tooltip="Завантажити сертифікат" display="Завантажити сертифікат"/>
    <hyperlink ref="F1343" r:id="rId1340" tooltip="Завантажити сертифікат" display="Завантажити сертифікат"/>
    <hyperlink ref="F1344" r:id="rId1341" tooltip="Завантажити сертифікат" display="Завантажити сертифікат"/>
    <hyperlink ref="F1345" r:id="rId1342" tooltip="Завантажити сертифікат" display="Завантажити сертифікат"/>
    <hyperlink ref="F1346" r:id="rId1343" tooltip="Завантажити сертифікат" display="Завантажити сертифікат"/>
    <hyperlink ref="F1347" r:id="rId1344" tooltip="Завантажити сертифікат" display="Завантажити сертифікат"/>
    <hyperlink ref="F1348" r:id="rId1345" tooltip="Завантажити сертифікат" display="Завантажити сертифікат"/>
    <hyperlink ref="F1349" r:id="rId1346" tooltip="Завантажити сертифікат" display="Завантажити сертифікат"/>
    <hyperlink ref="F1350" r:id="rId1347" tooltip="Завантажити сертифікат" display="Завантажити сертифікат"/>
    <hyperlink ref="F1351" r:id="rId1348" tooltip="Завантажити сертифікат" display="Завантажити сертифікат"/>
    <hyperlink ref="F1352" r:id="rId1349" tooltip="Завантажити сертифікат" display="Завантажити сертифікат"/>
    <hyperlink ref="F1353" r:id="rId1350" tooltip="Завантажити сертифікат" display="Завантажити сертифікат"/>
    <hyperlink ref="F1354" r:id="rId1351" tooltip="Завантажити сертифікат" display="Завантажити сертифікат"/>
    <hyperlink ref="F1355" r:id="rId1352" tooltip="Завантажити сертифікат" display="Завантажити сертифікат"/>
    <hyperlink ref="F1356" r:id="rId1353" tooltip="Завантажити сертифікат" display="Завантажити сертифікат"/>
    <hyperlink ref="F1357" r:id="rId1354" tooltip="Завантажити сертифікат" display="Завантажити сертифікат"/>
    <hyperlink ref="F1358" r:id="rId1355" tooltip="Завантажити сертифікат" display="Завантажити сертифікат"/>
    <hyperlink ref="F1359" r:id="rId1356" tooltip="Завантажити сертифікат" display="Завантажити сертифікат"/>
    <hyperlink ref="F1360" r:id="rId1357" tooltip="Завантажити сертифікат" display="Завантажити сертифікат"/>
    <hyperlink ref="F1361" r:id="rId1358" tooltip="Завантажити сертифікат" display="Завантажити сертифікат"/>
    <hyperlink ref="F1362" r:id="rId1359" tooltip="Завантажити сертифікат" display="Завантажити сертифікат"/>
    <hyperlink ref="F1363" r:id="rId1360" tooltip="Завантажити сертифікат" display="Завантажити сертифікат"/>
    <hyperlink ref="F1364" r:id="rId1361" tooltip="Завантажити сертифікат" display="Завантажити сертифікат"/>
    <hyperlink ref="F1365" r:id="rId1362" tooltip="Завантажити сертифікат" display="Завантажити сертифікат"/>
    <hyperlink ref="F1366" r:id="rId1363" tooltip="Завантажити сертифікат" display="Завантажити сертифікат"/>
    <hyperlink ref="F1367" r:id="rId1364" tooltip="Завантажити сертифікат" display="Завантажити сертифікат"/>
    <hyperlink ref="F1368" r:id="rId1365" tooltip="Завантажити сертифікат" display="Завантажити сертифікат"/>
    <hyperlink ref="F1369" r:id="rId1366" tooltip="Завантажити сертифікат" display="Завантажити сертифікат"/>
    <hyperlink ref="F1370" r:id="rId1367" tooltip="Завантажити сертифікат" display="Завантажити сертифікат"/>
    <hyperlink ref="F1371" r:id="rId1368" tooltip="Завантажити сертифікат" display="Завантажити сертифікат"/>
    <hyperlink ref="F1372" r:id="rId1369" tooltip="Завантажити сертифікат" display="Завантажити сертифікат"/>
    <hyperlink ref="F1373" r:id="rId1370" tooltip="Завантажити сертифікат" display="Завантажити сертифікат"/>
    <hyperlink ref="F1374" r:id="rId1371" tooltip="Завантажити сертифікат" display="Завантажити сертифікат"/>
    <hyperlink ref="F1375" r:id="rId1372" tooltip="Завантажити сертифікат" display="Завантажити сертифікат"/>
    <hyperlink ref="F1376" r:id="rId1373" tooltip="Завантажити сертифікат" display="Завантажити сертифікат"/>
    <hyperlink ref="F1377" r:id="rId1374" tooltip="Завантажити сертифікат" display="Завантажити сертифікат"/>
    <hyperlink ref="F1378" r:id="rId1375" tooltip="Завантажити сертифікат" display="Завантажити сертифікат"/>
    <hyperlink ref="F1379" r:id="rId1376" tooltip="Завантажити сертифікат" display="Завантажити сертифікат"/>
    <hyperlink ref="F1380" r:id="rId1377" tooltip="Завантажити сертифікат" display="Завантажити сертифікат"/>
    <hyperlink ref="F1381" r:id="rId1378" tooltip="Завантажити сертифікат" display="Завантажити сертифікат"/>
    <hyperlink ref="F1382" r:id="rId1379" tooltip="Завантажити сертифікат" display="Завантажити сертифікат"/>
    <hyperlink ref="F1383" r:id="rId1380" tooltip="Завантажити сертифікат" display="Завантажити сертифікат"/>
    <hyperlink ref="F1384" r:id="rId1381" tooltip="Завантажити сертифікат" display="Завантажити сертифікат"/>
    <hyperlink ref="F1385" r:id="rId1382" tooltip="Завантажити сертифікат" display="Завантажити сертифікат"/>
    <hyperlink ref="F1386" r:id="rId1383" tooltip="Завантажити сертифікат" display="Завантажити сертифікат"/>
    <hyperlink ref="F1387" r:id="rId1384" tooltip="Завантажити сертифікат" display="Завантажити сертифікат"/>
    <hyperlink ref="F1388" r:id="rId1385" tooltip="Завантажити сертифікат" display="Завантажити сертифікат"/>
    <hyperlink ref="F1389" r:id="rId1386" tooltip="Завантажити сертифікат" display="Завантажити сертифікат"/>
    <hyperlink ref="F1390" r:id="rId1387" tooltip="Завантажити сертифікат" display="Завантажити сертифікат"/>
    <hyperlink ref="F1391" r:id="rId1388" tooltip="Завантажити сертифікат" display="Завантажити сертифікат"/>
    <hyperlink ref="F1392" r:id="rId1389" tooltip="Завантажити сертифікат" display="Завантажити сертифікат"/>
    <hyperlink ref="F1393" r:id="rId1390" tooltip="Завантажити сертифікат" display="Завантажити сертифікат"/>
    <hyperlink ref="F1394" r:id="rId1391" tooltip="Завантажити сертифікат" display="Завантажити сертифікат"/>
    <hyperlink ref="F1395" r:id="rId1392" tooltip="Завантажити сертифікат" display="Завантажити сертифікат"/>
    <hyperlink ref="F1396" r:id="rId1393" tooltip="Завантажити сертифікат" display="Завантажити сертифікат"/>
    <hyperlink ref="F1397" r:id="rId1394" tooltip="Завантажити сертифікат" display="Завантажити сертифікат"/>
    <hyperlink ref="F1398" r:id="rId1395" tooltip="Завантажити сертифікат" display="Завантажити сертифікат"/>
    <hyperlink ref="F1399" r:id="rId1396" tooltip="Завантажити сертифікат" display="Завантажити сертифікат"/>
    <hyperlink ref="F1400" r:id="rId1397" tooltip="Завантажити сертифікат" display="Завантажити сертифікат"/>
    <hyperlink ref="F1401" r:id="rId1398" tooltip="Завантажити сертифікат" display="Завантажити сертифікат"/>
    <hyperlink ref="F1402" r:id="rId1399" tooltip="Завантажити сертифікат" display="Завантажити сертифікат"/>
    <hyperlink ref="F1403" r:id="rId1400" tooltip="Завантажити сертифікат" display="Завантажити сертифікат"/>
    <hyperlink ref="F1404" r:id="rId1401" tooltip="Завантажити сертифікат" display="Завантажити сертифікат"/>
    <hyperlink ref="F1405" r:id="rId1402" tooltip="Завантажити сертифікат" display="Завантажити сертифікат"/>
    <hyperlink ref="F1406" r:id="rId1403" tooltip="Завантажити сертифікат" display="Завантажити сертифікат"/>
    <hyperlink ref="F1407" r:id="rId1404" tooltip="Завантажити сертифікат" display="Завантажити сертифікат"/>
    <hyperlink ref="F1408" r:id="rId1405" tooltip="Завантажити сертифікат" display="Завантажити сертифікат"/>
    <hyperlink ref="F1409" r:id="rId1406" tooltip="Завантажити сертифікат" display="Завантажити сертифікат"/>
    <hyperlink ref="F1410" r:id="rId1407" tooltip="Завантажити сертифікат" display="Завантажити сертифікат"/>
    <hyperlink ref="F1411" r:id="rId1408" tooltip="Завантажити сертифікат" display="Завантажити сертифікат"/>
    <hyperlink ref="F1412" r:id="rId1409" tooltip="Завантажити сертифікат" display="Завантажити сертифікат"/>
    <hyperlink ref="F1413" r:id="rId1410" tooltip="Завантажити сертифікат" display="Завантажити сертифікат"/>
    <hyperlink ref="F1414" r:id="rId1411" tooltip="Завантажити сертифікат" display="Завантажити сертифікат"/>
    <hyperlink ref="F1415" r:id="rId1412" tooltip="Завантажити сертифікат" display="Завантажити сертифікат"/>
    <hyperlink ref="F1416" r:id="rId1413" tooltip="Завантажити сертифікат" display="Завантажити сертифікат"/>
    <hyperlink ref="F1417" r:id="rId1414" tooltip="Завантажити сертифікат" display="Завантажити сертифікат"/>
    <hyperlink ref="F1418" r:id="rId1415" tooltip="Завантажити сертифікат" display="Завантажити сертифікат"/>
    <hyperlink ref="F1419" r:id="rId1416" tooltip="Завантажити сертифікат" display="Завантажити сертифікат"/>
    <hyperlink ref="F1420" r:id="rId1417" tooltip="Завантажити сертифікат" display="Завантажити сертифікат"/>
    <hyperlink ref="F1421" r:id="rId1418" tooltip="Завантажити сертифікат" display="Завантажити сертифікат"/>
    <hyperlink ref="F1422" r:id="rId1419" tooltip="Завантажити сертифікат" display="Завантажити сертифікат"/>
    <hyperlink ref="F1423" r:id="rId1420" tooltip="Завантажити сертифікат" display="Завантажити сертифікат"/>
    <hyperlink ref="F1424" r:id="rId1421" tooltip="Завантажити сертифікат" display="Завантажити сертифікат"/>
    <hyperlink ref="F1425" r:id="rId1422" tooltip="Завантажити сертифікат" display="Завантажити сертифікат"/>
    <hyperlink ref="F1426" r:id="rId1423" tooltip="Завантажити сертифікат" display="Завантажити сертифікат"/>
    <hyperlink ref="F1427" r:id="rId1424" tooltip="Завантажити сертифікат" display="Завантажити сертифікат"/>
    <hyperlink ref="F1428" r:id="rId1425" tooltip="Завантажити сертифікат" display="Завантажити сертифікат"/>
    <hyperlink ref="F1429" r:id="rId1426" tooltip="Завантажити сертифікат" display="Завантажити сертифікат"/>
    <hyperlink ref="F1430" r:id="rId1427" tooltip="Завантажити сертифікат" display="Завантажити сертифікат"/>
    <hyperlink ref="F1431" r:id="rId1428" tooltip="Завантажити сертифікат" display="Завантажити сертифікат"/>
    <hyperlink ref="F1432" r:id="rId1429" tooltip="Завантажити сертифікат" display="Завантажити сертифікат"/>
    <hyperlink ref="F1433" r:id="rId1430" tooltip="Завантажити сертифікат" display="Завантажити сертифікат"/>
    <hyperlink ref="F1434" r:id="rId1431" tooltip="Завантажити сертифікат" display="Завантажити сертифікат"/>
    <hyperlink ref="F1435" r:id="rId1432" tooltip="Завантажити сертифікат" display="Завантажити сертифікат"/>
    <hyperlink ref="F1436" r:id="rId1433" tooltip="Завантажити сертифікат" display="Завантажити сертифікат"/>
    <hyperlink ref="F1437" r:id="rId1434" tooltip="Завантажити сертифікат" display="Завантажити сертифікат"/>
    <hyperlink ref="F1438" r:id="rId1435" tooltip="Завантажити сертифікат" display="Завантажити сертифікат"/>
    <hyperlink ref="F1439" r:id="rId1436" tooltip="Завантажити сертифікат" display="Завантажити сертифікат"/>
    <hyperlink ref="F1440" r:id="rId1437" tooltip="Завантажити сертифікат" display="Завантажити сертифікат"/>
    <hyperlink ref="F1441" r:id="rId1438" tooltip="Завантажити сертифікат" display="Завантажити сертифікат"/>
    <hyperlink ref="F1442" r:id="rId1439" tooltip="Завантажити сертифікат" display="Завантажити сертифікат"/>
    <hyperlink ref="F1443" r:id="rId1440" tooltip="Завантажити сертифікат" display="Завантажити сертифікат"/>
    <hyperlink ref="F1444" r:id="rId1441" tooltip="Завантажити сертифікат" display="Завантажити сертифікат"/>
    <hyperlink ref="F1445" r:id="rId1442" tooltip="Завантажити сертифікат" display="Завантажити сертифікат"/>
    <hyperlink ref="F1446" r:id="rId1443" tooltip="Завантажити сертифікат" display="Завантажити сертифікат"/>
    <hyperlink ref="F1447" r:id="rId1444" tooltip="Завантажити сертифікат" display="Завантажити сертифікат"/>
    <hyperlink ref="F1448" r:id="rId1445" tooltip="Завантажити сертифікат" display="Завантажити сертифікат"/>
    <hyperlink ref="F1449" r:id="rId1446" tooltip="Завантажити сертифікат" display="Завантажити сертифікат"/>
    <hyperlink ref="F1450" r:id="rId1447" tooltip="Завантажити сертифікат" display="Завантажити сертифікат"/>
    <hyperlink ref="F1451" r:id="rId1448" tooltip="Завантажити сертифікат" display="Завантажити сертифікат"/>
    <hyperlink ref="F1452" r:id="rId1449" tooltip="Завантажити сертифікат" display="Завантажити сертифікат"/>
    <hyperlink ref="F1453" r:id="rId1450" tooltip="Завантажити сертифікат" display="Завантажити сертифікат"/>
    <hyperlink ref="F1454" r:id="rId1451" tooltip="Завантажити сертифікат" display="Завантажити сертифікат"/>
    <hyperlink ref="F1455" r:id="rId1452" tooltip="Завантажити сертифікат" display="Завантажити сертифікат"/>
    <hyperlink ref="F1456" r:id="rId1453" tooltip="Завантажити сертифікат" display="Завантажити сертифікат"/>
    <hyperlink ref="F1457" r:id="rId1454" tooltip="Завантажити сертифікат" display="Завантажити сертифікат"/>
    <hyperlink ref="F1458" r:id="rId1455" tooltip="Завантажити сертифікат" display="Завантажити сертифікат"/>
    <hyperlink ref="F1459" r:id="rId1456" tooltip="Завантажити сертифікат" display="Завантажити сертифікат"/>
    <hyperlink ref="F1460" r:id="rId1457" tooltip="Завантажити сертифікат" display="Завантажити сертифікат"/>
    <hyperlink ref="F1461" r:id="rId1458" tooltip="Завантажити сертифікат" display="Завантажити сертифікат"/>
    <hyperlink ref="F1462" r:id="rId1459" tooltip="Завантажити сертифікат" display="Завантажити сертифікат"/>
    <hyperlink ref="F1463" r:id="rId1460" tooltip="Завантажити сертифікат" display="Завантажити сертифікат"/>
    <hyperlink ref="F1464" r:id="rId1461" tooltip="Завантажити сертифікат" display="Завантажити сертифікат"/>
    <hyperlink ref="F1465" r:id="rId1462" tooltip="Завантажити сертифікат" display="Завантажити сертифікат"/>
    <hyperlink ref="F1466" r:id="rId1463" tooltip="Завантажити сертифікат" display="Завантажити сертифікат"/>
    <hyperlink ref="F1467" r:id="rId1464" tooltip="Завантажити сертифікат" display="Завантажити сертифікат"/>
    <hyperlink ref="F1468" r:id="rId1465" tooltip="Завантажити сертифікат" display="Завантажити сертифікат"/>
    <hyperlink ref="F1469" r:id="rId1466" tooltip="Завантажити сертифікат" display="Завантажити сертифікат"/>
    <hyperlink ref="F1470" r:id="rId1467" tooltip="Завантажити сертифікат" display="Завантажити сертифікат"/>
    <hyperlink ref="F1471" r:id="rId1468" tooltip="Завантажити сертифікат" display="Завантажити сертифікат"/>
    <hyperlink ref="F1472" r:id="rId1469" tooltip="Завантажити сертифікат" display="Завантажити сертифікат"/>
    <hyperlink ref="F1473" r:id="rId1470" tooltip="Завантажити сертифікат" display="Завантажити сертифікат"/>
    <hyperlink ref="F1474" r:id="rId1471" tooltip="Завантажити сертифікат" display="Завантажити сертифікат"/>
    <hyperlink ref="F1475" r:id="rId1472" tooltip="Завантажити сертифікат" display="Завантажити сертифікат"/>
    <hyperlink ref="F1476" r:id="rId1473" tooltip="Завантажити сертифікат" display="Завантажити сертифікат"/>
    <hyperlink ref="F1477" r:id="rId1474" tooltip="Завантажити сертифікат" display="Завантажити сертифікат"/>
    <hyperlink ref="F1478" r:id="rId1475" tooltip="Завантажити сертифікат" display="Завантажити сертифікат"/>
    <hyperlink ref="F1479" r:id="rId1476" tooltip="Завантажити сертифікат" display="Завантажити сертифікат"/>
    <hyperlink ref="F1480" r:id="rId1477" tooltip="Завантажити сертифікат" display="Завантажити сертифікат"/>
    <hyperlink ref="F1481" r:id="rId1478" tooltip="Завантажити сертифікат" display="Завантажити сертифікат"/>
    <hyperlink ref="F1482" r:id="rId1479" tooltip="Завантажити сертифікат" display="Завантажити сертифікат"/>
    <hyperlink ref="F1483" r:id="rId1480" tooltip="Завантажити сертифікат" display="Завантажити сертифікат"/>
    <hyperlink ref="F1484" r:id="rId1481" tooltip="Завантажити сертифікат" display="Завантажити сертифікат"/>
    <hyperlink ref="F1485" r:id="rId1482" tooltip="Завантажити сертифікат" display="Завантажити сертифікат"/>
    <hyperlink ref="F1486" r:id="rId1483" tooltip="Завантажити сертифікат" display="Завантажити сертифікат"/>
    <hyperlink ref="F1487" r:id="rId1484" tooltip="Завантажити сертифікат" display="Завантажити сертифікат"/>
    <hyperlink ref="F1488" r:id="rId1485" tooltip="Завантажити сертифікат" display="Завантажити сертифікат"/>
    <hyperlink ref="F1489" r:id="rId1486" tooltip="Завантажити сертифікат" display="Завантажити сертифікат"/>
    <hyperlink ref="F1490" r:id="rId1487" tooltip="Завантажити сертифікат" display="Завантажити сертифікат"/>
    <hyperlink ref="F1491" r:id="rId1488" tooltip="Завантажити сертифікат" display="Завантажити сертифікат"/>
    <hyperlink ref="F1492" r:id="rId1489" tooltip="Завантажити сертифікат" display="Завантажити сертифікат"/>
    <hyperlink ref="F1493" r:id="rId1490" tooltip="Завантажити сертифікат" display="Завантажити сертифікат"/>
    <hyperlink ref="F1494" r:id="rId1491" tooltip="Завантажити сертифікат" display="Завантажити сертифікат"/>
    <hyperlink ref="F1495" r:id="rId1492" tooltip="Завантажити сертифікат" display="Завантажити сертифікат"/>
    <hyperlink ref="F1496" r:id="rId1493" tooltip="Завантажити сертифікат" display="Завантажити сертифікат"/>
    <hyperlink ref="F1497" r:id="rId1494" tooltip="Завантажити сертифікат" display="Завантажити сертифікат"/>
    <hyperlink ref="F1498" r:id="rId1495" tooltip="Завантажити сертифікат" display="Завантажити сертифікат"/>
    <hyperlink ref="F1499" r:id="rId1496" tooltip="Завантажити сертифікат" display="Завантажити сертифікат"/>
    <hyperlink ref="F1500" r:id="rId1497" tooltip="Завантажити сертифікат" display="Завантажити сертифікат"/>
    <hyperlink ref="F1501" r:id="rId1498" tooltip="Завантажити сертифікат" display="Завантажити сертифікат"/>
    <hyperlink ref="F1502" r:id="rId1499" tooltip="Завантажити сертифікат" display="Завантажити сертифікат"/>
    <hyperlink ref="F1503" r:id="rId1500" tooltip="Завантажити сертифікат" display="Завантажити сертифікат"/>
    <hyperlink ref="F1504" r:id="rId1501" tooltip="Завантажити сертифікат" display="Завантажити сертифікат"/>
    <hyperlink ref="F1505" r:id="rId1502" tooltip="Завантажити сертифікат" display="Завантажити сертифікат"/>
    <hyperlink ref="F1506" r:id="rId1503" tooltip="Завантажити сертифікат" display="Завантажити сертифікат"/>
    <hyperlink ref="F1507" r:id="rId1504" tooltip="Завантажити сертифікат" display="Завантажити сертифікат"/>
    <hyperlink ref="F1508" r:id="rId1505" tooltip="Завантажити сертифікат" display="Завантажити сертифікат"/>
    <hyperlink ref="F1509" r:id="rId1506" tooltip="Завантажити сертифікат" display="Завантажити сертифікат"/>
    <hyperlink ref="F1510" r:id="rId1507" tooltip="Завантажити сертифікат" display="Завантажити сертифікат"/>
    <hyperlink ref="F1511" r:id="rId1508" tooltip="Завантажити сертифікат" display="Завантажити сертифікат"/>
    <hyperlink ref="F1512" r:id="rId1509" tooltip="Завантажити сертифікат" display="Завантажити сертифікат"/>
    <hyperlink ref="F1513" r:id="rId1510" tooltip="Завантажити сертифікат" display="Завантажити сертифікат"/>
    <hyperlink ref="F1514" r:id="rId1511" tooltip="Завантажити сертифікат" display="Завантажити сертифікат"/>
    <hyperlink ref="F1515" r:id="rId1512" tooltip="Завантажити сертифікат" display="Завантажити сертифікат"/>
    <hyperlink ref="F1516" r:id="rId1513" tooltip="Завантажити сертифікат" display="Завантажити сертифікат"/>
    <hyperlink ref="F1517" r:id="rId1514" tooltip="Завантажити сертифікат" display="Завантажити сертифікат"/>
    <hyperlink ref="F1518" r:id="rId1515" tooltip="Завантажити сертифікат" display="Завантажити сертифікат"/>
    <hyperlink ref="F1519" r:id="rId1516" tooltip="Завантажити сертифікат" display="Завантажити сертифікат"/>
    <hyperlink ref="F1520" r:id="rId1517" tooltip="Завантажити сертифікат" display="Завантажити сертифікат"/>
    <hyperlink ref="F1521" r:id="rId1518" tooltip="Завантажити сертифікат" display="Завантажити сертифікат"/>
    <hyperlink ref="F1522" r:id="rId1519" tooltip="Завантажити сертифікат" display="Завантажити сертифікат"/>
    <hyperlink ref="F1523" r:id="rId1520" tooltip="Завантажити сертифікат" display="Завантажити сертифікат"/>
    <hyperlink ref="F1524" r:id="rId1521" tooltip="Завантажити сертифікат" display="Завантажити сертифікат"/>
    <hyperlink ref="F1525" r:id="rId1522" tooltip="Завантажити сертифікат" display="Завантажити сертифікат"/>
    <hyperlink ref="F1526" r:id="rId1523" tooltip="Завантажити сертифікат" display="Завантажити сертифікат"/>
    <hyperlink ref="F1527" r:id="rId1524" tooltip="Завантажити сертифікат" display="Завантажити сертифікат"/>
    <hyperlink ref="F1528" r:id="rId1525" tooltip="Завантажити сертифікат" display="Завантажити сертифікат"/>
    <hyperlink ref="F1529" r:id="rId1526" tooltip="Завантажити сертифікат" display="Завантажити сертифікат"/>
    <hyperlink ref="F1530" r:id="rId1527" tooltip="Завантажити сертифікат" display="Завантажити сертифікат"/>
    <hyperlink ref="F1531" r:id="rId1528" tooltip="Завантажити сертифікат" display="Завантажити сертифікат"/>
    <hyperlink ref="F1532" r:id="rId1529" tooltip="Завантажити сертифікат" display="Завантажити сертифікат"/>
    <hyperlink ref="F1533" r:id="rId1530" tooltip="Завантажити сертифікат" display="Завантажити сертифікат"/>
    <hyperlink ref="F1534" r:id="rId1531" tooltip="Завантажити сертифікат" display="Завантажити сертифікат"/>
    <hyperlink ref="F1535" r:id="rId1532" tooltip="Завантажити сертифікат" display="Завантажити сертифікат"/>
    <hyperlink ref="F1536" r:id="rId1533" tooltip="Завантажити сертифікат" display="Завантажити сертифікат"/>
    <hyperlink ref="F1537" r:id="rId1534" tooltip="Завантажити сертифікат" display="Завантажити сертифікат"/>
    <hyperlink ref="F1538" r:id="rId1535" tooltip="Завантажити сертифікат" display="Завантажити сертифікат"/>
    <hyperlink ref="F1539" r:id="rId1536" tooltip="Завантажити сертифікат" display="Завантажити сертифікат"/>
    <hyperlink ref="F1540" r:id="rId1537" tooltip="Завантажити сертифікат" display="Завантажити сертифікат"/>
    <hyperlink ref="F1541" r:id="rId1538" tooltip="Завантажити сертифікат" display="Завантажити сертифікат"/>
    <hyperlink ref="F1542" r:id="rId1539" tooltip="Завантажити сертифікат" display="Завантажити сертифікат"/>
    <hyperlink ref="F1543" r:id="rId1540" tooltip="Завантажити сертифікат" display="Завантажити сертифікат"/>
    <hyperlink ref="F1544" r:id="rId1541" tooltip="Завантажити сертифікат" display="Завантажити сертифікат"/>
    <hyperlink ref="F1545" r:id="rId1542" tooltip="Завантажити сертифікат" display="Завантажити сертифікат"/>
    <hyperlink ref="F1546" r:id="rId1543" tooltip="Завантажити сертифікат" display="Завантажити сертифікат"/>
    <hyperlink ref="F1547" r:id="rId1544" tooltip="Завантажити сертифікат" display="Завантажити сертифікат"/>
    <hyperlink ref="F1548" r:id="rId1545" tooltip="Завантажити сертифікат" display="Завантажити сертифікат"/>
    <hyperlink ref="F1549" r:id="rId1546" tooltip="Завантажити сертифікат" display="Завантажити сертифікат"/>
    <hyperlink ref="F1550" r:id="rId1547" tooltip="Завантажити сертифікат" display="Завантажити сертифікат"/>
    <hyperlink ref="F1551" r:id="rId1548" tooltip="Завантажити сертифікат" display="Завантажити сертифікат"/>
    <hyperlink ref="F1552" r:id="rId1549" tooltip="Завантажити сертифікат" display="Завантажити сертифікат"/>
    <hyperlink ref="F1553" r:id="rId1550" tooltip="Завантажити сертифікат" display="Завантажити сертифікат"/>
    <hyperlink ref="F1554" r:id="rId1551" tooltip="Завантажити сертифікат" display="Завантажити сертифікат"/>
    <hyperlink ref="F1555" r:id="rId1552" tooltip="Завантажити сертифікат" display="Завантажити сертифікат"/>
    <hyperlink ref="F1556" r:id="rId1553" tooltip="Завантажити сертифікат" display="Завантажити сертифікат"/>
    <hyperlink ref="F1557" r:id="rId1554" tooltip="Завантажити сертифікат" display="Завантажити сертифікат"/>
    <hyperlink ref="F1558" r:id="rId1555" tooltip="Завантажити сертифікат" display="Завантажити сертифікат"/>
    <hyperlink ref="F1559" r:id="rId1556" tooltip="Завантажити сертифікат" display="Завантажити сертифікат"/>
    <hyperlink ref="F1560" r:id="rId1557" tooltip="Завантажити сертифікат" display="Завантажити сертифікат"/>
    <hyperlink ref="F1561" r:id="rId1558" tooltip="Завантажити сертифікат" display="Завантажити сертифікат"/>
    <hyperlink ref="F1562" r:id="rId1559" tooltip="Завантажити сертифікат" display="Завантажити сертифікат"/>
    <hyperlink ref="F1563" r:id="rId1560" tooltip="Завантажити сертифікат" display="Завантажити сертифікат"/>
    <hyperlink ref="F1564" r:id="rId1561" tooltip="Завантажити сертифікат" display="Завантажити сертифікат"/>
    <hyperlink ref="F1565" r:id="rId1562" tooltip="Завантажити сертифікат" display="Завантажити сертифікат"/>
    <hyperlink ref="F1566" r:id="rId1563" tooltip="Завантажити сертифікат" display="Завантажити сертифікат"/>
    <hyperlink ref="F1567" r:id="rId1564" tooltip="Завантажити сертифікат" display="Завантажити сертифікат"/>
    <hyperlink ref="F1568" r:id="rId1565" tooltip="Завантажити сертифікат" display="Завантажити сертифікат"/>
    <hyperlink ref="F1569" r:id="rId1566" tooltip="Завантажити сертифікат" display="Завантажити сертифікат"/>
    <hyperlink ref="F1570" r:id="rId1567" tooltip="Завантажити сертифікат" display="Завантажити сертифікат"/>
    <hyperlink ref="F1571" r:id="rId1568" tooltip="Завантажити сертифікат" display="Завантажити сертифікат"/>
    <hyperlink ref="F1572" r:id="rId1569" tooltip="Завантажити сертифікат" display="Завантажити сертифікат"/>
    <hyperlink ref="F1573" r:id="rId1570" tooltip="Завантажити сертифікат" display="Завантажити сертифікат"/>
    <hyperlink ref="F1574" r:id="rId1571" tooltip="Завантажити сертифікат" display="Завантажити сертифікат"/>
    <hyperlink ref="F1575" r:id="rId1572" tooltip="Завантажити сертифікат" display="Завантажити сертифікат"/>
    <hyperlink ref="F1576" r:id="rId1573" tooltip="Завантажити сертифікат" display="Завантажити сертифікат"/>
    <hyperlink ref="F1577" r:id="rId1574" tooltip="Завантажити сертифікат" display="Завантажити сертифікат"/>
    <hyperlink ref="F1578" r:id="rId1575" tooltip="Завантажити сертифікат" display="Завантажити сертифікат"/>
    <hyperlink ref="F1579" r:id="rId1576" tooltip="Завантажити сертифікат" display="Завантажити сертифікат"/>
    <hyperlink ref="F1580" r:id="rId1577" tooltip="Завантажити сертифікат" display="Завантажити сертифікат"/>
    <hyperlink ref="F1581" r:id="rId1578" tooltip="Завантажити сертифікат" display="Завантажити сертифікат"/>
    <hyperlink ref="F1582" r:id="rId1579" tooltip="Завантажити сертифікат" display="Завантажити сертифікат"/>
    <hyperlink ref="F1583" r:id="rId1580" tooltip="Завантажити сертифікат" display="Завантажити сертифікат"/>
    <hyperlink ref="F1584" r:id="rId1581" tooltip="Завантажити сертифікат" display="Завантажити сертифікат"/>
    <hyperlink ref="F1585" r:id="rId1582" tooltip="Завантажити сертифікат" display="Завантажити сертифікат"/>
    <hyperlink ref="F1586" r:id="rId1583" tooltip="Завантажити сертифікат" display="Завантажити сертифікат"/>
    <hyperlink ref="F1587" r:id="rId1584" tooltip="Завантажити сертифікат" display="Завантажити сертифікат"/>
    <hyperlink ref="F1588" r:id="rId1585" tooltip="Завантажити сертифікат" display="Завантажити сертифікат"/>
    <hyperlink ref="F1589" r:id="rId1586" tooltip="Завантажити сертифікат" display="Завантажити сертифікат"/>
    <hyperlink ref="F1590" r:id="rId1587" tooltip="Завантажити сертифікат" display="Завантажити сертифікат"/>
    <hyperlink ref="F1591" r:id="rId1588" tooltip="Завантажити сертифікат" display="Завантажити сертифікат"/>
    <hyperlink ref="F1592" r:id="rId1589" tooltip="Завантажити сертифікат" display="Завантажити сертифікат"/>
    <hyperlink ref="F1593" r:id="rId1590" tooltip="Завантажити сертифікат" display="Завантажити сертифікат"/>
    <hyperlink ref="F1594" r:id="rId1591" tooltip="Завантажити сертифікат" display="Завантажити сертифікат"/>
    <hyperlink ref="F1595" r:id="rId1592" tooltip="Завантажити сертифікат" display="Завантажити сертифікат"/>
    <hyperlink ref="F1596" r:id="rId1593" tooltip="Завантажити сертифікат" display="Завантажити сертифікат"/>
    <hyperlink ref="F1597" r:id="rId1594" tooltip="Завантажити сертифікат" display="Завантажити сертифікат"/>
    <hyperlink ref="F1598" r:id="rId1595" tooltip="Завантажити сертифікат" display="Завантажити сертифікат"/>
    <hyperlink ref="F1599" r:id="rId1596" tooltip="Завантажити сертифікат" display="Завантажити сертифікат"/>
    <hyperlink ref="F1600" r:id="rId1597" tooltip="Завантажити сертифікат" display="Завантажити сертифікат"/>
    <hyperlink ref="F1601" r:id="rId1598" tooltip="Завантажити сертифікат" display="Завантажити сертифікат"/>
    <hyperlink ref="F1602" r:id="rId1599" tooltip="Завантажити сертифікат" display="Завантажити сертифікат"/>
    <hyperlink ref="F1603" r:id="rId1600" tooltip="Завантажити сертифікат" display="Завантажити сертифікат"/>
    <hyperlink ref="F1604" r:id="rId1601" tooltip="Завантажити сертифікат" display="Завантажити сертифікат"/>
    <hyperlink ref="F1605" r:id="rId1602" tooltip="Завантажити сертифікат" display="Завантажити сертифікат"/>
    <hyperlink ref="F1606" r:id="rId1603" tooltip="Завантажити сертифікат" display="Завантажити сертифікат"/>
    <hyperlink ref="F1607" r:id="rId1604" tooltip="Завантажити сертифікат" display="Завантажити сертифікат"/>
    <hyperlink ref="F1608" r:id="rId1605" tooltip="Завантажити сертифікат" display="Завантажити сертифікат"/>
    <hyperlink ref="F1609" r:id="rId1606" tooltip="Завантажити сертифікат" display="Завантажити сертифікат"/>
    <hyperlink ref="F1610" r:id="rId1607" tooltip="Завантажити сертифікат" display="Завантажити сертифікат"/>
    <hyperlink ref="F1611" r:id="rId1608" tooltip="Завантажити сертифікат" display="Завантажити сертифікат"/>
    <hyperlink ref="F1612" r:id="rId1609" tooltip="Завантажити сертифікат" display="Завантажити сертифікат"/>
    <hyperlink ref="F1613" r:id="rId1610" tooltip="Завантажити сертифікат" display="Завантажити сертифікат"/>
    <hyperlink ref="F1614" r:id="rId1611" tooltip="Завантажити сертифікат" display="Завантажити сертифікат"/>
    <hyperlink ref="F1615" r:id="rId1612" tooltip="Завантажити сертифікат" display="Завантажити сертифікат"/>
    <hyperlink ref="F1616" r:id="rId1613" tooltip="Завантажити сертифікат" display="Завантажити сертифікат"/>
    <hyperlink ref="F1617" r:id="rId1614" tooltip="Завантажити сертифікат" display="Завантажити сертифікат"/>
    <hyperlink ref="F1618" r:id="rId1615" tooltip="Завантажити сертифікат" display="Завантажити сертифікат"/>
    <hyperlink ref="F1619" r:id="rId1616" tooltip="Завантажити сертифікат" display="Завантажити сертифікат"/>
    <hyperlink ref="F1620" r:id="rId1617" tooltip="Завантажити сертифікат" display="Завантажити сертифікат"/>
    <hyperlink ref="F1621" r:id="rId1618" tooltip="Завантажити сертифікат" display="Завантажити сертифікат"/>
    <hyperlink ref="F1622" r:id="rId1619" tooltip="Завантажити сертифікат" display="Завантажити сертифікат"/>
    <hyperlink ref="F1623" r:id="rId1620" tooltip="Завантажити сертифікат" display="Завантажити сертифікат"/>
    <hyperlink ref="F1624" r:id="rId1621" tooltip="Завантажити сертифікат" display="Завантажити сертифікат"/>
    <hyperlink ref="F1625" r:id="rId1622" tooltip="Завантажити сертифікат" display="Завантажити сертифікат"/>
    <hyperlink ref="F1626" r:id="rId1623" tooltip="Завантажити сертифікат" display="Завантажити сертифікат"/>
    <hyperlink ref="F1627" r:id="rId1624" tooltip="Завантажити сертифікат" display="Завантажити сертифікат"/>
    <hyperlink ref="F1628" r:id="rId1625" tooltip="Завантажити сертифікат" display="Завантажити сертифікат"/>
    <hyperlink ref="F1629" r:id="rId1626" tooltip="Завантажити сертифікат" display="Завантажити сертифікат"/>
    <hyperlink ref="F1630" r:id="rId1627" tooltip="Завантажити сертифікат" display="Завантажити сертифікат"/>
    <hyperlink ref="F1631" r:id="rId1628" tooltip="Завантажити сертифікат" display="Завантажити сертифікат"/>
    <hyperlink ref="F1632" r:id="rId1629" tooltip="Завантажити сертифікат" display="Завантажити сертифікат"/>
    <hyperlink ref="F1633" r:id="rId1630" tooltip="Завантажити сертифікат" display="Завантажити сертифікат"/>
    <hyperlink ref="F1634" r:id="rId1631" tooltip="Завантажити сертифікат" display="Завантажити сертифікат"/>
    <hyperlink ref="F1635" r:id="rId1632" tooltip="Завантажити сертифікат" display="Завантажити сертифікат"/>
    <hyperlink ref="F1636" r:id="rId1633" tooltip="Завантажити сертифікат" display="Завантажити сертифікат"/>
    <hyperlink ref="F1637" r:id="rId1634" tooltip="Завантажити сертифікат" display="Завантажити сертифікат"/>
    <hyperlink ref="F1638" r:id="rId1635" tooltip="Завантажити сертифікат" display="Завантажити сертифікат"/>
    <hyperlink ref="F1639" r:id="rId1636" tooltip="Завантажити сертифікат" display="Завантажити сертифікат"/>
    <hyperlink ref="F1640" r:id="rId1637" tooltip="Завантажити сертифікат" display="Завантажити сертифікат"/>
    <hyperlink ref="F1641" r:id="rId1638" tooltip="Завантажити сертифікат" display="Завантажити сертифікат"/>
    <hyperlink ref="F1642" r:id="rId1639" tooltip="Завантажити сертифікат" display="Завантажити сертифікат"/>
    <hyperlink ref="F1643" r:id="rId1640" tooltip="Завантажити сертифікат" display="Завантажити сертифікат"/>
    <hyperlink ref="F1644" r:id="rId1641" tooltip="Завантажити сертифікат" display="Завантажити сертифікат"/>
    <hyperlink ref="F1645" r:id="rId1642" tooltip="Завантажити сертифікат" display="Завантажити сертифікат"/>
    <hyperlink ref="F1646" r:id="rId1643" tooltip="Завантажити сертифікат" display="Завантажити сертифікат"/>
    <hyperlink ref="F1647" r:id="rId1644" tooltip="Завантажити сертифікат" display="Завантажити сертифікат"/>
    <hyperlink ref="F1648" r:id="rId1645" tooltip="Завантажити сертифікат" display="Завантажити сертифікат"/>
    <hyperlink ref="F1649" r:id="rId1646" tooltip="Завантажити сертифікат" display="Завантажити сертифікат"/>
    <hyperlink ref="F1650" r:id="rId1647" tooltip="Завантажити сертифікат" display="Завантажити сертифікат"/>
    <hyperlink ref="F1651" r:id="rId1648" tooltip="Завантажити сертифікат" display="Завантажити сертифікат"/>
    <hyperlink ref="F1652" r:id="rId1649" tooltip="Завантажити сертифікат" display="Завантажити сертифікат"/>
    <hyperlink ref="F1653" r:id="rId1650" tooltip="Завантажити сертифікат" display="Завантажити сертифікат"/>
    <hyperlink ref="F1654" r:id="rId1651" tooltip="Завантажити сертифікат" display="Завантажити сертифікат"/>
    <hyperlink ref="F1655" r:id="rId1652" tooltip="Завантажити сертифікат" display="Завантажити сертифікат"/>
    <hyperlink ref="F1656" r:id="rId1653" tooltip="Завантажити сертифікат" display="Завантажити сертифікат"/>
    <hyperlink ref="F1657" r:id="rId1654" tooltip="Завантажити сертифікат" display="Завантажити сертифікат"/>
    <hyperlink ref="F1658" r:id="rId1655" tooltip="Завантажити сертифікат" display="Завантажити сертифікат"/>
    <hyperlink ref="F1659" r:id="rId1656" tooltip="Завантажити сертифікат" display="Завантажити сертифікат"/>
    <hyperlink ref="F1660" r:id="rId1657" tooltip="Завантажити сертифікат" display="Завантажити сертифікат"/>
    <hyperlink ref="F1661" r:id="rId1658" tooltip="Завантажити сертифікат" display="Завантажити сертифікат"/>
    <hyperlink ref="F1662" r:id="rId1659" tooltip="Завантажити сертифікат" display="Завантажити сертифікат"/>
    <hyperlink ref="F1663" r:id="rId1660" tooltip="Завантажити сертифікат" display="Завантажити сертифікат"/>
    <hyperlink ref="F1664" r:id="rId1661" tooltip="Завантажити сертифікат" display="Завантажити сертифікат"/>
    <hyperlink ref="F1665" r:id="rId1662" tooltip="Завантажити сертифікат" display="Завантажити сертифікат"/>
    <hyperlink ref="F1666" r:id="rId1663" tooltip="Завантажити сертифікат" display="Завантажити сертифікат"/>
    <hyperlink ref="F1667" r:id="rId1664" tooltip="Завантажити сертифікат" display="Завантажити сертифікат"/>
    <hyperlink ref="F1668" r:id="rId1665" tooltip="Завантажити сертифікат" display="Завантажити сертифікат"/>
    <hyperlink ref="F1669" r:id="rId1666" tooltip="Завантажити сертифікат" display="Завантажити сертифікат"/>
    <hyperlink ref="F1670" r:id="rId1667" tooltip="Завантажити сертифікат" display="Завантажити сертифікат"/>
    <hyperlink ref="F1671" r:id="rId1668" tooltip="Завантажити сертифікат" display="Завантажити сертифікат"/>
    <hyperlink ref="F1672" r:id="rId1669" tooltip="Завантажити сертифікат" display="Завантажити сертифікат"/>
    <hyperlink ref="F1673" r:id="rId1670" tooltip="Завантажити сертифікат" display="Завантажити сертифікат"/>
    <hyperlink ref="F1674" r:id="rId1671" tooltip="Завантажити сертифікат" display="Завантажити сертифікат"/>
    <hyperlink ref="F1675" r:id="rId1672" tooltip="Завантажити сертифікат" display="Завантажити сертифікат"/>
    <hyperlink ref="F1676" r:id="rId1673" tooltip="Завантажити сертифікат" display="Завантажити сертифікат"/>
    <hyperlink ref="F1677" r:id="rId1674" tooltip="Завантажити сертифікат" display="Завантажити сертифікат"/>
    <hyperlink ref="F1678" r:id="rId1675" tooltip="Завантажити сертифікат" display="Завантажити сертифікат"/>
    <hyperlink ref="F1679" r:id="rId1676" tooltip="Завантажити сертифікат" display="Завантажити сертифікат"/>
    <hyperlink ref="F1680" r:id="rId1677" tooltip="Завантажити сертифікат" display="Завантажити сертифікат"/>
    <hyperlink ref="F1681" r:id="rId1678" tooltip="Завантажити сертифікат" display="Завантажити сертифікат"/>
    <hyperlink ref="F1682" r:id="rId1679" tooltip="Завантажити сертифікат" display="Завантажити сертифікат"/>
    <hyperlink ref="F1683" r:id="rId1680" tooltip="Завантажити сертифікат" display="Завантажити сертифікат"/>
    <hyperlink ref="F1684" r:id="rId1681" tooltip="Завантажити сертифікат" display="Завантажити сертифікат"/>
    <hyperlink ref="F1685" r:id="rId1682" tooltip="Завантажити сертифікат" display="Завантажити сертифікат"/>
    <hyperlink ref="F1686" r:id="rId1683" tooltip="Завантажити сертифікат" display="Завантажити сертифікат"/>
    <hyperlink ref="F1687" r:id="rId1684" tooltip="Завантажити сертифікат" display="Завантажити сертифікат"/>
    <hyperlink ref="F1688" r:id="rId1685" tooltip="Завантажити сертифікат" display="Завантажити сертифікат"/>
    <hyperlink ref="F1689" r:id="rId1686" tooltip="Завантажити сертифікат" display="Завантажити сертифікат"/>
    <hyperlink ref="F1690" r:id="rId1687" tooltip="Завантажити сертифікат" display="Завантажити сертифікат"/>
    <hyperlink ref="F1691" r:id="rId1688" tooltip="Завантажити сертифікат" display="Завантажити сертифікат"/>
    <hyperlink ref="F1692" r:id="rId1689" tooltip="Завантажити сертифікат" display="Завантажити сертифікат"/>
    <hyperlink ref="F1693" r:id="rId1690" tooltip="Завантажити сертифікат" display="Завантажити сертифікат"/>
    <hyperlink ref="F1694" r:id="rId1691" tooltip="Завантажити сертифікат" display="Завантажити сертифікат"/>
    <hyperlink ref="F1695" r:id="rId1692" tooltip="Завантажити сертифікат" display="Завантажити сертифікат"/>
    <hyperlink ref="F1696" r:id="rId1693" tooltip="Завантажити сертифікат" display="Завантажити сертифікат"/>
    <hyperlink ref="F1697" r:id="rId1694" tooltip="Завантажити сертифікат" display="Завантажити сертифікат"/>
    <hyperlink ref="F1698" r:id="rId1695" tooltip="Завантажити сертифікат" display="Завантажити сертифікат"/>
    <hyperlink ref="F1699" r:id="rId1696" tooltip="Завантажити сертифікат" display="Завантажити сертифікат"/>
    <hyperlink ref="F1700" r:id="rId1697" tooltip="Завантажити сертифікат" display="Завантажити сертифікат"/>
    <hyperlink ref="F1701" r:id="rId1698" tooltip="Завантажити сертифікат" display="Завантажити сертифікат"/>
    <hyperlink ref="F1702" r:id="rId1699" tooltip="Завантажити сертифікат" display="Завантажити сертифікат"/>
    <hyperlink ref="F1703" r:id="rId1700" tooltip="Завантажити сертифікат" display="Завантажити сертифікат"/>
    <hyperlink ref="F1704" r:id="rId1701" tooltip="Завантажити сертифікат" display="Завантажити сертифікат"/>
    <hyperlink ref="F1705" r:id="rId1702" tooltip="Завантажити сертифікат" display="Завантажити сертифікат"/>
    <hyperlink ref="F1706" r:id="rId1703" tooltip="Завантажити сертифікат" display="Завантажити сертифікат"/>
    <hyperlink ref="F1707" r:id="rId1704" tooltip="Завантажити сертифікат" display="Завантажити сертифікат"/>
    <hyperlink ref="F1708" r:id="rId1705" tooltip="Завантажити сертифікат" display="Завантажити сертифікат"/>
    <hyperlink ref="F1709" r:id="rId1706" tooltip="Завантажити сертифікат" display="Завантажити сертифікат"/>
    <hyperlink ref="F1710" r:id="rId1707" tooltip="Завантажити сертифікат" display="Завантажити сертифікат"/>
    <hyperlink ref="F1711" r:id="rId1708" tooltip="Завантажити сертифікат" display="Завантажити сертифікат"/>
    <hyperlink ref="F1712" r:id="rId1709" tooltip="Завантажити сертифікат" display="Завантажити сертифікат"/>
    <hyperlink ref="F1713" r:id="rId1710" tooltip="Завантажити сертифікат" display="Завантажити сертифікат"/>
    <hyperlink ref="F1714" r:id="rId1711" tooltip="Завантажити сертифікат" display="Завантажити сертифікат"/>
    <hyperlink ref="F1715" r:id="rId1712" tooltip="Завантажити сертифікат" display="Завантажити сертифікат"/>
    <hyperlink ref="F1716" r:id="rId1713" tooltip="Завантажити сертифікат" display="Завантажити сертифікат"/>
    <hyperlink ref="F1717" r:id="rId1714" tooltip="Завантажити сертифікат" display="Завантажити сертифікат"/>
    <hyperlink ref="F1718" r:id="rId1715" tooltip="Завантажити сертифікат" display="Завантажити сертифікат"/>
    <hyperlink ref="F1719" r:id="rId1716" tooltip="Завантажити сертифікат" display="Завантажити сертифікат"/>
    <hyperlink ref="F1720" r:id="rId1717" tooltip="Завантажити сертифікат" display="Завантажити сертифікат"/>
    <hyperlink ref="F1721" r:id="rId1718" tooltip="Завантажити сертифікат" display="Завантажити сертифікат"/>
    <hyperlink ref="F1722" r:id="rId1719" tooltip="Завантажити сертифікат" display="Завантажити сертифікат"/>
    <hyperlink ref="F1723" r:id="rId1720" tooltip="Завантажити сертифікат" display="Завантажити сертифікат"/>
    <hyperlink ref="F1724" r:id="rId1721" tooltip="Завантажити сертифікат" display="Завантажити сертифікат"/>
    <hyperlink ref="F1725" r:id="rId1722" tooltip="Завантажити сертифікат" display="Завантажити сертифікат"/>
    <hyperlink ref="F1726" r:id="rId1723" tooltip="Завантажити сертифікат" display="Завантажити сертифікат"/>
    <hyperlink ref="F1727" r:id="rId1724" tooltip="Завантажити сертифікат" display="Завантажити сертифікат"/>
    <hyperlink ref="F1728" r:id="rId1725" tooltip="Завантажити сертифікат" display="Завантажити сертифікат"/>
    <hyperlink ref="F1729" r:id="rId1726" tooltip="Завантажити сертифікат" display="Завантажити сертифікат"/>
    <hyperlink ref="F1730" r:id="rId1727" tooltip="Завантажити сертифікат" display="Завантажити сертифікат"/>
    <hyperlink ref="F1731" r:id="rId1728" tooltip="Завантажити сертифікат" display="Завантажити сертифікат"/>
    <hyperlink ref="F1732" r:id="rId1729" tooltip="Завантажити сертифікат" display="Завантажити сертифікат"/>
    <hyperlink ref="F1733" r:id="rId1730" tooltip="Завантажити сертифікат" display="Завантажити сертифікат"/>
    <hyperlink ref="F1734" r:id="rId1731" tooltip="Завантажити сертифікат" display="Завантажити сертифікат"/>
    <hyperlink ref="F1735" r:id="rId1732" tooltip="Завантажити сертифікат" display="Завантажити сертифікат"/>
    <hyperlink ref="F1736" r:id="rId1733" tooltip="Завантажити сертифікат" display="Завантажити сертифікат"/>
    <hyperlink ref="F1737" r:id="rId1734" tooltip="Завантажити сертифікат" display="Завантажити сертифікат"/>
    <hyperlink ref="F1738" r:id="rId1735" tooltip="Завантажити сертифікат" display="Завантажити сертифікат"/>
    <hyperlink ref="F1739" r:id="rId1736" tooltip="Завантажити сертифікат" display="Завантажити сертифікат"/>
    <hyperlink ref="F1740" r:id="rId1737" tooltip="Завантажити сертифікат" display="Завантажити сертифікат"/>
    <hyperlink ref="F1741" r:id="rId1738" tooltip="Завантажити сертифікат" display="Завантажити сертифікат"/>
    <hyperlink ref="F1742" r:id="rId1739" tooltip="Завантажити сертифікат" display="Завантажити сертифікат"/>
    <hyperlink ref="F1743" r:id="rId1740" tooltip="Завантажити сертифікат" display="Завантажити сертифікат"/>
    <hyperlink ref="F1744" r:id="rId1741" tooltip="Завантажити сертифікат" display="Завантажити сертифікат"/>
    <hyperlink ref="F1745" r:id="rId1742" tooltip="Завантажити сертифікат" display="Завантажити сертифікат"/>
    <hyperlink ref="F1746" r:id="rId1743" tooltip="Завантажити сертифікат" display="Завантажити сертифікат"/>
    <hyperlink ref="F1747" r:id="rId1744" tooltip="Завантажити сертифікат" display="Завантажити сертифікат"/>
    <hyperlink ref="F1748" r:id="rId1745" tooltip="Завантажити сертифікат" display="Завантажити сертифікат"/>
    <hyperlink ref="F1749" r:id="rId1746" tooltip="Завантажити сертифікат" display="Завантажити сертифікат"/>
    <hyperlink ref="F1750" r:id="rId1747" tooltip="Завантажити сертифікат" display="Завантажити сертифікат"/>
    <hyperlink ref="F1751" r:id="rId1748" tooltip="Завантажити сертифікат" display="Завантажити сертифікат"/>
    <hyperlink ref="F1752" r:id="rId1749" tooltip="Завантажити сертифікат" display="Завантажити сертифікат"/>
    <hyperlink ref="F1753" r:id="rId1750" tooltip="Завантажити сертифікат" display="Завантажити сертифікат"/>
    <hyperlink ref="F1754" r:id="rId1751" tooltip="Завантажити сертифікат" display="Завантажити сертифікат"/>
    <hyperlink ref="F1755" r:id="rId1752" tooltip="Завантажити сертифікат" display="Завантажити сертифікат"/>
    <hyperlink ref="F1756" r:id="rId1753" tooltip="Завантажити сертифікат" display="Завантажити сертифікат"/>
    <hyperlink ref="F1757" r:id="rId1754" tooltip="Завантажити сертифікат" display="Завантажити сертифікат"/>
    <hyperlink ref="F1758" r:id="rId1755" tooltip="Завантажити сертифікат" display="Завантажити сертифікат"/>
    <hyperlink ref="F1759" r:id="rId1756" tooltip="Завантажити сертифікат" display="Завантажити сертифікат"/>
    <hyperlink ref="F1760" r:id="rId1757" tooltip="Завантажити сертифікат" display="Завантажити сертифікат"/>
    <hyperlink ref="F1761" r:id="rId1758" tooltip="Завантажити сертифікат" display="Завантажити сертифікат"/>
    <hyperlink ref="F1762" r:id="rId1759" tooltip="Завантажити сертифікат" display="Завантажити сертифікат"/>
    <hyperlink ref="F1763" r:id="rId1760" tooltip="Завантажити сертифікат" display="Завантажити сертифікат"/>
    <hyperlink ref="F1764" r:id="rId1761" tooltip="Завантажити сертифікат" display="Завантажити сертифікат"/>
    <hyperlink ref="F1765" r:id="rId1762" tooltip="Завантажити сертифікат" display="Завантажити сертифікат"/>
    <hyperlink ref="F1766" r:id="rId1763" tooltip="Завантажити сертифікат" display="Завантажити сертифікат"/>
    <hyperlink ref="F1767" r:id="rId1764" tooltip="Завантажити сертифікат" display="Завантажити сертифікат"/>
    <hyperlink ref="F1768" r:id="rId1765" tooltip="Завантажити сертифікат" display="Завантажити сертифікат"/>
    <hyperlink ref="F1769" r:id="rId1766" tooltip="Завантажити сертифікат" display="Завантажити сертифікат"/>
    <hyperlink ref="F1770" r:id="rId1767" tooltip="Завантажити сертифікат" display="Завантажити сертифікат"/>
    <hyperlink ref="F1771" r:id="rId1768" tooltip="Завантажити сертифікат" display="Завантажити сертифікат"/>
    <hyperlink ref="F1772" r:id="rId1769" tooltip="Завантажити сертифікат" display="Завантажити сертифікат"/>
    <hyperlink ref="F1773" r:id="rId1770" tooltip="Завантажити сертифікат" display="Завантажити сертифікат"/>
    <hyperlink ref="F1774" r:id="rId1771" tooltip="Завантажити сертифікат" display="Завантажити сертифікат"/>
    <hyperlink ref="F1775" r:id="rId1772" tooltip="Завантажити сертифікат" display="Завантажити сертифікат"/>
    <hyperlink ref="F1776" r:id="rId1773" tooltip="Завантажити сертифікат" display="Завантажити сертифікат"/>
    <hyperlink ref="F1777" r:id="rId1774" tooltip="Завантажити сертифікат" display="Завантажити сертифікат"/>
    <hyperlink ref="F1778" r:id="rId1775" tooltip="Завантажити сертифікат" display="Завантажити сертифікат"/>
    <hyperlink ref="F1779" r:id="rId1776" tooltip="Завантажити сертифікат" display="Завантажити сертифікат"/>
    <hyperlink ref="F1780" r:id="rId1777" tooltip="Завантажити сертифікат" display="Завантажити сертифікат"/>
    <hyperlink ref="F1781" r:id="rId1778" tooltip="Завантажити сертифікат" display="Завантажити сертифікат"/>
    <hyperlink ref="F1782" r:id="rId1779" tooltip="Завантажити сертифікат" display="Завантажити сертифікат"/>
    <hyperlink ref="F1783" r:id="rId1780" tooltip="Завантажити сертифікат" display="Завантажити сертифікат"/>
    <hyperlink ref="F1784" r:id="rId1781" tooltip="Завантажити сертифікат" display="Завантажити сертифікат"/>
    <hyperlink ref="F1785" r:id="rId1782" tooltip="Завантажити сертифікат" display="Завантажити сертифікат"/>
    <hyperlink ref="F1786" r:id="rId1783" tooltip="Завантажити сертифікат" display="Завантажити сертифікат"/>
    <hyperlink ref="F1787" r:id="rId1784" tooltip="Завантажити сертифікат" display="Завантажити сертифікат"/>
    <hyperlink ref="F1788" r:id="rId1785" tooltip="Завантажити сертифікат" display="Завантажити сертифікат"/>
    <hyperlink ref="F1789" r:id="rId1786" tooltip="Завантажити сертифікат" display="Завантажити сертифікат"/>
    <hyperlink ref="F1790" r:id="rId1787" tooltip="Завантажити сертифікат" display="Завантажити сертифікат"/>
    <hyperlink ref="F1791" r:id="rId1788" tooltip="Завантажити сертифікат" display="Завантажити сертифікат"/>
    <hyperlink ref="F1792" r:id="rId1789" tooltip="Завантажити сертифікат" display="Завантажити сертифікат"/>
    <hyperlink ref="F1793" r:id="rId1790" tooltip="Завантажити сертифікат" display="Завантажити сертифікат"/>
    <hyperlink ref="F1794" r:id="rId1791" tooltip="Завантажити сертифікат" display="Завантажити сертифікат"/>
    <hyperlink ref="F1795" r:id="rId1792" tooltip="Завантажити сертифікат" display="Завантажити сертифікат"/>
    <hyperlink ref="F1796" r:id="rId1793" tooltip="Завантажити сертифікат" display="Завантажити сертифікат"/>
    <hyperlink ref="F1797" r:id="rId1794" tooltip="Завантажити сертифікат" display="Завантажити сертифікат"/>
    <hyperlink ref="F1798" r:id="rId1795" tooltip="Завантажити сертифікат" display="Завантажити сертифікат"/>
    <hyperlink ref="F1799" r:id="rId1796" tooltip="Завантажити сертифікат" display="Завантажити сертифікат"/>
    <hyperlink ref="F1800" r:id="rId1797" tooltip="Завантажити сертифікат" display="Завантажити сертифікат"/>
    <hyperlink ref="F1801" r:id="rId1798" tooltip="Завантажити сертифікат" display="Завантажити сертифікат"/>
    <hyperlink ref="F1802" r:id="rId1799" tooltip="Завантажити сертифікат" display="Завантажити сертифікат"/>
    <hyperlink ref="F1803" r:id="rId1800" tooltip="Завантажити сертифікат" display="Завантажити сертифікат"/>
    <hyperlink ref="F1804" r:id="rId1801" tooltip="Завантажити сертифікат" display="Завантажити сертифікат"/>
    <hyperlink ref="F1805" r:id="rId1802" tooltip="Завантажити сертифікат" display="Завантажити сертифікат"/>
    <hyperlink ref="F1806" r:id="rId1803" tooltip="Завантажити сертифікат" display="Завантажити сертифікат"/>
    <hyperlink ref="F1807" r:id="rId1804" tooltip="Завантажити сертифікат" display="Завантажити сертифікат"/>
    <hyperlink ref="F1808" r:id="rId1805" tooltip="Завантажити сертифікат" display="Завантажити сертифікат"/>
    <hyperlink ref="F1809" r:id="rId1806" tooltip="Завантажити сертифікат" display="Завантажити сертифікат"/>
    <hyperlink ref="F1810" r:id="rId1807" tooltip="Завантажити сертифікат" display="Завантажити сертифікат"/>
    <hyperlink ref="F1811" r:id="rId1808" tooltip="Завантажити сертифікат" display="Завантажити сертифікат"/>
    <hyperlink ref="F1812" r:id="rId1809" tooltip="Завантажити сертифікат" display="Завантажити сертифікат"/>
    <hyperlink ref="F1813" r:id="rId1810" tooltip="Завантажити сертифікат" display="Завантажити сертифікат"/>
    <hyperlink ref="F1814" r:id="rId1811" tooltip="Завантажити сертифікат" display="Завантажити сертифікат"/>
    <hyperlink ref="F1815" r:id="rId1812" tooltip="Завантажити сертифікат" display="Завантажити сертифікат"/>
    <hyperlink ref="F1816" r:id="rId1813" tooltip="Завантажити сертифікат" display="Завантажити сертифікат"/>
    <hyperlink ref="F1817" r:id="rId1814" tooltip="Завантажити сертифікат" display="Завантажити сертифікат"/>
    <hyperlink ref="F1818" r:id="rId1815" tooltip="Завантажити сертифікат" display="Завантажити сертифікат"/>
    <hyperlink ref="F1819" r:id="rId1816" tooltip="Завантажити сертифікат" display="Завантажити сертифікат"/>
    <hyperlink ref="F1820" r:id="rId1817" tooltip="Завантажити сертифікат" display="Завантажити сертифікат"/>
    <hyperlink ref="F1821" r:id="rId1818" tooltip="Завантажити сертифікат" display="Завантажити сертифікат"/>
    <hyperlink ref="F1822" r:id="rId1819" tooltip="Завантажити сертифікат" display="Завантажити сертифікат"/>
    <hyperlink ref="F1823" r:id="rId1820" tooltip="Завантажити сертифікат" display="Завантажити сертифікат"/>
    <hyperlink ref="F1824" r:id="rId1821" tooltip="Завантажити сертифікат" display="Завантажити сертифікат"/>
    <hyperlink ref="F1825" r:id="rId1822" tooltip="Завантажити сертифікат" display="Завантажити сертифікат"/>
    <hyperlink ref="F1826" r:id="rId1823" tooltip="Завантажити сертифікат" display="Завантажити сертифікат"/>
    <hyperlink ref="F1827" r:id="rId1824" tooltip="Завантажити сертифікат" display="Завантажити сертифікат"/>
    <hyperlink ref="F1828" r:id="rId1825" tooltip="Завантажити сертифікат" display="Завантажити сертифікат"/>
    <hyperlink ref="F1829" r:id="rId1826" tooltip="Завантажити сертифікат" display="Завантажити сертифікат"/>
    <hyperlink ref="F1830" r:id="rId1827" tooltip="Завантажити сертифікат" display="Завантажити сертифікат"/>
    <hyperlink ref="F1831" r:id="rId1828" tooltip="Завантажити сертифікат" display="Завантажити сертифікат"/>
    <hyperlink ref="F1832" r:id="rId1829" tooltip="Завантажити сертифікат" display="Завантажити сертифікат"/>
    <hyperlink ref="F1833" r:id="rId1830" tooltip="Завантажити сертифікат" display="Завантажити сертифікат"/>
    <hyperlink ref="F1834" r:id="rId1831" tooltip="Завантажити сертифікат" display="Завантажити сертифікат"/>
    <hyperlink ref="F1835" r:id="rId1832" tooltip="Завантажити сертифікат" display="Завантажити сертифікат"/>
    <hyperlink ref="F1836" r:id="rId1833" tooltip="Завантажити сертифікат" display="Завантажити сертифікат"/>
    <hyperlink ref="F1837" r:id="rId1834" tooltip="Завантажити сертифікат" display="Завантажити сертифікат"/>
    <hyperlink ref="F1838" r:id="rId1835" tooltip="Завантажити сертифікат" display="Завантажити сертифікат"/>
    <hyperlink ref="F1839" r:id="rId1836" tooltip="Завантажити сертифікат" display="Завантажити сертифікат"/>
    <hyperlink ref="F1840" r:id="rId1837" tooltip="Завантажити сертифікат" display="Завантажити сертифікат"/>
    <hyperlink ref="F1841" r:id="rId1838" tooltip="Завантажити сертифікат" display="Завантажити сертифікат"/>
    <hyperlink ref="F1842" r:id="rId1839" tooltip="Завантажити сертифікат" display="Завантажити сертифікат"/>
    <hyperlink ref="F1843" r:id="rId1840" tooltip="Завантажити сертифікат" display="Завантажити сертифікат"/>
    <hyperlink ref="F1844" r:id="rId1841" tooltip="Завантажити сертифікат" display="Завантажити сертифікат"/>
    <hyperlink ref="F1845" r:id="rId1842" tooltip="Завантажити сертифікат" display="Завантажити сертифікат"/>
    <hyperlink ref="F1846" r:id="rId1843" tooltip="Завантажити сертифікат" display="Завантажити сертифікат"/>
    <hyperlink ref="F1847" r:id="rId1844" tooltip="Завантажити сертифікат" display="Завантажити сертифікат"/>
    <hyperlink ref="F1848" r:id="rId1845" tooltip="Завантажити сертифікат" display="Завантажити сертифікат"/>
    <hyperlink ref="F1849" r:id="rId1846" tooltip="Завантажити сертифікат" display="Завантажити сертифікат"/>
    <hyperlink ref="F1850" r:id="rId1847" tooltip="Завантажити сертифікат" display="Завантажити сертифікат"/>
    <hyperlink ref="F1851" r:id="rId1848" tooltip="Завантажити сертифікат" display="Завантажити сертифікат"/>
    <hyperlink ref="F1852" r:id="rId1849" tooltip="Завантажити сертифікат" display="Завантажити сертифікат"/>
    <hyperlink ref="F1853" r:id="rId1850" tooltip="Завантажити сертифікат" display="Завантажити сертифікат"/>
    <hyperlink ref="F1854" r:id="rId1851" tooltip="Завантажити сертифікат" display="Завантажити сертифікат"/>
    <hyperlink ref="F1855" r:id="rId1852" tooltip="Завантажити сертифікат" display="Завантажити сертифікат"/>
    <hyperlink ref="F1856" r:id="rId1853" tooltip="Завантажити сертифікат" display="Завантажити сертифікат"/>
    <hyperlink ref="F1857" r:id="rId1854" tooltip="Завантажити сертифікат" display="Завантажити сертифікат"/>
    <hyperlink ref="F1858" r:id="rId1855" tooltip="Завантажити сертифікат" display="Завантажити сертифікат"/>
    <hyperlink ref="F1859" r:id="rId1856" tooltip="Завантажити сертифікат" display="Завантажити сертифікат"/>
    <hyperlink ref="F1860" r:id="rId1857" tooltip="Завантажити сертифікат" display="Завантажити сертифікат"/>
    <hyperlink ref="F1861" r:id="rId1858" tooltip="Завантажити сертифікат" display="Завантажити сертифікат"/>
    <hyperlink ref="F1862" r:id="rId1859" tooltip="Завантажити сертифікат" display="Завантажити сертифікат"/>
    <hyperlink ref="F1863" r:id="rId1860" tooltip="Завантажити сертифікат" display="Завантажити сертифікат"/>
    <hyperlink ref="F1864" r:id="rId1861" tooltip="Завантажити сертифікат" display="Завантажити сертифікат"/>
    <hyperlink ref="F1865" r:id="rId1862" tooltip="Завантажити сертифікат" display="Завантажити сертифікат"/>
    <hyperlink ref="F1866" r:id="rId1863" tooltip="Завантажити сертифікат" display="Завантажити сертифікат"/>
    <hyperlink ref="F1867" r:id="rId1864" tooltip="Завантажити сертифікат" display="Завантажити сертифікат"/>
    <hyperlink ref="F1868" r:id="rId1865" tooltip="Завантажити сертифікат" display="Завантажити сертифікат"/>
    <hyperlink ref="F1869" r:id="rId1866" tooltip="Завантажити сертифікат" display="Завантажити сертифікат"/>
    <hyperlink ref="F1870" r:id="rId1867" tooltip="Завантажити сертифікат" display="Завантажити сертифікат"/>
    <hyperlink ref="F1871" r:id="rId1868" tooltip="Завантажити сертифікат" display="Завантажити сертифікат"/>
    <hyperlink ref="F1872" r:id="rId1869" tooltip="Завантажити сертифікат" display="Завантажити сертифікат"/>
    <hyperlink ref="F1873" r:id="rId1870" tooltip="Завантажити сертифікат" display="Завантажити сертифікат"/>
    <hyperlink ref="F1874" r:id="rId1871" tooltip="Завантажити сертифікат" display="Завантажити сертифікат"/>
    <hyperlink ref="F1875" r:id="rId1872" tooltip="Завантажити сертифікат" display="Завантажити сертифікат"/>
    <hyperlink ref="F1876" r:id="rId1873" tooltip="Завантажити сертифікат" display="Завантажити сертифікат"/>
    <hyperlink ref="F1877" r:id="rId1874" tooltip="Завантажити сертифікат" display="Завантажити сертифікат"/>
    <hyperlink ref="F1878" r:id="rId1875" tooltip="Завантажити сертифікат" display="Завантажити сертифікат"/>
    <hyperlink ref="F1879" r:id="rId1876" tooltip="Завантажити сертифікат" display="Завантажити сертифікат"/>
    <hyperlink ref="F1880" r:id="rId1877" tooltip="Завантажити сертифікат" display="Завантажити сертифікат"/>
    <hyperlink ref="F1881" r:id="rId1878" tooltip="Завантажити сертифікат" display="Завантажити сертифікат"/>
    <hyperlink ref="F1882" r:id="rId1879" tooltip="Завантажити сертифікат" display="Завантажити сертифікат"/>
    <hyperlink ref="F1883" r:id="rId1880" tooltip="Завантажити сертифікат" display="Завантажити сертифікат"/>
    <hyperlink ref="F236" r:id="rId1881" tooltip="Завантажити сертифікат" display="Завантажити сертифікат"/>
    <hyperlink ref="F237" r:id="rId1882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2025-02-24T16:26:05Z</dcterms:created>
  <dcterms:modified xsi:type="dcterms:W3CDTF">2025-02-26T17:10:19Z</dcterms:modified>
  <cp:category/>
</cp:coreProperties>
</file>